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R:\0001 - Transportes Ficticios\ZZ-TRANS FICTÍCIOS 2026\11 - ARTERP\01 - ARTERP\"/>
    </mc:Choice>
  </mc:AlternateContent>
  <xr:revisionPtr revIDLastSave="0" documentId="13_ncr:1_{55516755-C319-4FC2-AC03-2C28C3DE9A78}" xr6:coauthVersionLast="47" xr6:coauthVersionMax="47" xr10:uidLastSave="{00000000-0000-0000-0000-000000000000}"/>
  <bookViews>
    <workbookView xWindow="-120" yWindow="-120" windowWidth="29040" windowHeight="15720" tabRatio="907" firstSheet="2" activeTab="2" xr2:uid="{00000000-000D-0000-FFFF-FFFF00000000}"/>
  </bookViews>
  <sheets>
    <sheet name="BD1" sheetId="2" state="hidden" r:id="rId1"/>
    <sheet name="BD2" sheetId="13" state="hidden" r:id="rId2"/>
    <sheet name="VS." sheetId="15" r:id="rId3"/>
    <sheet name="ROTAS" sheetId="1" r:id="rId4"/>
    <sheet name="PARTIDAS" sheetId="3" r:id="rId5"/>
    <sheet name="FROTA OPER." sheetId="4" r:id="rId6"/>
    <sheet name="RECEBIVEIS" sheetId="12" r:id="rId7"/>
    <sheet name="RECEBIVEIS CARGA" sheetId="18" r:id="rId8"/>
    <sheet name="SERVIÇO DE BORDO" sheetId="6" r:id="rId9"/>
    <sheet name="COMBUSTIVEL" sheetId="7" r:id="rId10"/>
    <sheet name="MANUTENCAO" sheetId="9" r:id="rId11"/>
    <sheet name="CUSTOS FROTA" sheetId="10" r:id="rId12"/>
    <sheet name="DESP ADM" sheetId="11" r:id="rId13"/>
    <sheet name="APURADO" sheetId="14" r:id="rId14"/>
    <sheet name="Plan1" sheetId="16" state="hidden" r:id="rId15"/>
  </sheets>
  <externalReferences>
    <externalReference r:id="rId16"/>
  </externalReferences>
  <definedNames>
    <definedName name="_1_LINHA">'FROTA OPER.'!$CA$6:$CA$7</definedName>
    <definedName name="_10_LINHAS">'FROTA OPER.'!$CJ$6:$CJ$16</definedName>
    <definedName name="_11_LINHAS">'FROTA OPER.'!$CK$6:$CK$17</definedName>
    <definedName name="_12_LINHAS">'FROTA OPER.'!$CL$6:$CL$18</definedName>
    <definedName name="_13_LINHAS">'FROTA OPER.'!$CM$6:$CM$19</definedName>
    <definedName name="_14_LINHAS">'FROTA OPER.'!$CN$6:$CN$20</definedName>
    <definedName name="_15_LINHAS">'FROTA OPER.'!$CO$6:$CO$21</definedName>
    <definedName name="_16_LINHAS">'FROTA OPER.'!$CP$6:$CP$22</definedName>
    <definedName name="_17_LINHAS">'FROTA OPER.'!$CQ$6:$CQ$23</definedName>
    <definedName name="_18_LINHAS">'FROTA OPER.'!$CR$6:$CR$24</definedName>
    <definedName name="_19_LINHAS">'FROTA OPER.'!$CS$6:$CS$25</definedName>
    <definedName name="_2_LINHAS">'FROTA OPER.'!$CB$6:$CB$8</definedName>
    <definedName name="_20_LINHAS">'FROTA OPER.'!$CT$6:$CT$26</definedName>
    <definedName name="_21_LINHAS">'FROTA OPER.'!$CU$6:$CU$27</definedName>
    <definedName name="_22_LINHAS">'FROTA OPER.'!$CV$6:$CV$28</definedName>
    <definedName name="_23_LINHAS">'FROTA OPER.'!$CW$6:$CW$29</definedName>
    <definedName name="_24_LINHAS">'FROTA OPER.'!$CX$6:$CX$30</definedName>
    <definedName name="_25_LINHAS">'FROTA OPER.'!$CY$6:$CY$31</definedName>
    <definedName name="_26_LINHAS">'FROTA OPER.'!$CZ$6:$CZ$32</definedName>
    <definedName name="_27_LINHAS">'FROTA OPER.'!$DA$6:$DA$33</definedName>
    <definedName name="_28_LINHAS">'FROTA OPER.'!$DB$6:$DB$34</definedName>
    <definedName name="_29_LINHAS">'FROTA OPER.'!$DC$6:$DC$35</definedName>
    <definedName name="_3_LINHAS">'FROTA OPER.'!$CC$6:$CC$9</definedName>
    <definedName name="_30_LINHAS">'FROTA OPER.'!$DD$6:$DD$36</definedName>
    <definedName name="_4_LINHAS">'FROTA OPER.'!$CD$6:$CD$10</definedName>
    <definedName name="_5_LINHAS">'FROTA OPER.'!$CE$6:$CE$11</definedName>
    <definedName name="_6_LINHAS">'FROTA OPER.'!$CF$6:$CF$12</definedName>
    <definedName name="_7_LINHAS">'FROTA OPER.'!$CG$6:$CG$13</definedName>
    <definedName name="_8_LINHAS">'FROTA OPER.'!$CH$6:$CH$14</definedName>
    <definedName name="_9_LINHAS">'FROTA OPER.'!$CI$6:$CI$15</definedName>
    <definedName name="_xlnm._FilterDatabase" localSheetId="5" hidden="1">'FROTA OPER.'!$B$6:$AZ$307</definedName>
    <definedName name="_xlnm._FilterDatabase" localSheetId="7" hidden="1">'RECEBIVEIS CARGA'!$B$6:$I$6</definedName>
    <definedName name="Auto_Ônibus_NITERÓI">ROTAS!$BW$6:$BW$8</definedName>
    <definedName name="BELA_VISTA">ROTAS!$BO$6:$BO$9</definedName>
    <definedName name="Clique_aqui_e_Selecione_a_Empresa">ROTAS!$BI$5:$BW$5</definedName>
    <definedName name="CONCÓRDIA">ROTAS!$BP$6:$BP$8</definedName>
    <definedName name="ITAPUÃ">ROTAS!$BU$6:$BU$6</definedName>
    <definedName name="NATIVIDADE">ROTAS!$BS$6:$BS$8</definedName>
    <definedName name="PACIFICA">ROTAS!$BM$6:$BM$12</definedName>
    <definedName name="PANORAMA">ROTAS!$BN$6:$BN$11</definedName>
    <definedName name="QTDE_DE_LINHAS">'FROTA OPER.'!$CA$6:$DD$6</definedName>
    <definedName name="RODOVIÁRIO_EXPRESSO">ROTAS!$BV$6:$BV$10</definedName>
    <definedName name="TRANSLUXO">ROTAS!$BR$6:$BR$10</definedName>
    <definedName name="tupi">ROTAS!$BT$6:$BT$6</definedName>
    <definedName name="VIA_CARIOCA">ROTAS!$BJ$6:$BJ$14</definedName>
    <definedName name="VIA_NORTE">ROTAS!$BL$6:$BL$6</definedName>
    <definedName name="VIA_SUL">ROTAS!$BK$6:$BK$8</definedName>
    <definedName name="Viação_RECORD">ROTAS!$BQ$6:$BQ$11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X70" i="6" l="1"/>
  <c r="BW70" i="6"/>
  <c r="BV70" i="6"/>
  <c r="BU70" i="6"/>
  <c r="BT70" i="6"/>
  <c r="BS70" i="6"/>
  <c r="BR70" i="6"/>
  <c r="BQ70" i="6"/>
  <c r="BP70" i="6"/>
  <c r="BO70" i="6"/>
  <c r="BN70" i="6"/>
  <c r="BM70" i="6"/>
  <c r="BL70" i="6"/>
  <c r="BK70" i="6"/>
  <c r="BJ70" i="6"/>
  <c r="BI70" i="6"/>
  <c r="BH70" i="6"/>
  <c r="BG70" i="6"/>
  <c r="BF70" i="6"/>
  <c r="BE70" i="6"/>
  <c r="BD70" i="6"/>
  <c r="BC70" i="6"/>
  <c r="BB70" i="6"/>
  <c r="BA70" i="6"/>
  <c r="AZ70" i="6"/>
  <c r="AY70" i="6"/>
  <c r="AX70" i="6"/>
  <c r="AW70" i="6"/>
  <c r="AV70" i="6"/>
  <c r="BX69" i="6"/>
  <c r="BW69" i="6"/>
  <c r="BV69" i="6"/>
  <c r="BU69" i="6"/>
  <c r="BT69" i="6"/>
  <c r="BS69" i="6"/>
  <c r="BR69" i="6"/>
  <c r="BQ69" i="6"/>
  <c r="BP69" i="6"/>
  <c r="BO69" i="6"/>
  <c r="BN69" i="6"/>
  <c r="BM69" i="6"/>
  <c r="BL69" i="6"/>
  <c r="BK69" i="6"/>
  <c r="BJ69" i="6"/>
  <c r="BI69" i="6"/>
  <c r="BH69" i="6"/>
  <c r="BG69" i="6"/>
  <c r="BF69" i="6"/>
  <c r="BE69" i="6"/>
  <c r="BD69" i="6"/>
  <c r="BC69" i="6"/>
  <c r="BB69" i="6"/>
  <c r="BA69" i="6"/>
  <c r="AZ69" i="6"/>
  <c r="AY69" i="6"/>
  <c r="AX69" i="6"/>
  <c r="AW69" i="6"/>
  <c r="AV69" i="6"/>
  <c r="BX68" i="6"/>
  <c r="BW68" i="6"/>
  <c r="BV68" i="6"/>
  <c r="BU68" i="6"/>
  <c r="BT68" i="6"/>
  <c r="BS68" i="6"/>
  <c r="BR68" i="6"/>
  <c r="BQ68" i="6"/>
  <c r="BP68" i="6"/>
  <c r="BO68" i="6"/>
  <c r="BN68" i="6"/>
  <c r="BM68" i="6"/>
  <c r="BL68" i="6"/>
  <c r="BK68" i="6"/>
  <c r="BJ68" i="6"/>
  <c r="BI68" i="6"/>
  <c r="BH68" i="6"/>
  <c r="BG68" i="6"/>
  <c r="BF68" i="6"/>
  <c r="BE68" i="6"/>
  <c r="BD68" i="6"/>
  <c r="BC68" i="6"/>
  <c r="BB68" i="6"/>
  <c r="BA68" i="6"/>
  <c r="AZ68" i="6"/>
  <c r="AY68" i="6"/>
  <c r="AX68" i="6"/>
  <c r="AW68" i="6"/>
  <c r="AV68" i="6"/>
  <c r="BX67" i="6"/>
  <c r="BW67" i="6"/>
  <c r="BV67" i="6"/>
  <c r="BU67" i="6"/>
  <c r="BT67" i="6"/>
  <c r="BS67" i="6"/>
  <c r="BR67" i="6"/>
  <c r="BQ67" i="6"/>
  <c r="BP67" i="6"/>
  <c r="BO67" i="6"/>
  <c r="BN67" i="6"/>
  <c r="BM67" i="6"/>
  <c r="BL67" i="6"/>
  <c r="BK67" i="6"/>
  <c r="BJ67" i="6"/>
  <c r="BI67" i="6"/>
  <c r="BH67" i="6"/>
  <c r="BG67" i="6"/>
  <c r="BF67" i="6"/>
  <c r="BE67" i="6"/>
  <c r="BD67" i="6"/>
  <c r="BC67" i="6"/>
  <c r="BB67" i="6"/>
  <c r="BA67" i="6"/>
  <c r="AZ67" i="6"/>
  <c r="AY67" i="6"/>
  <c r="AX67" i="6"/>
  <c r="AW67" i="6"/>
  <c r="AV67" i="6"/>
  <c r="BX66" i="6"/>
  <c r="BW66" i="6"/>
  <c r="BV66" i="6"/>
  <c r="BU66" i="6"/>
  <c r="BT66" i="6"/>
  <c r="BS66" i="6"/>
  <c r="BR66" i="6"/>
  <c r="BQ66" i="6"/>
  <c r="BP66" i="6"/>
  <c r="BO66" i="6"/>
  <c r="BN66" i="6"/>
  <c r="BM66" i="6"/>
  <c r="BL66" i="6"/>
  <c r="BK66" i="6"/>
  <c r="BJ66" i="6"/>
  <c r="BI66" i="6"/>
  <c r="BH66" i="6"/>
  <c r="BG66" i="6"/>
  <c r="BF66" i="6"/>
  <c r="BE66" i="6"/>
  <c r="BD66" i="6"/>
  <c r="BC66" i="6"/>
  <c r="BB66" i="6"/>
  <c r="BA66" i="6"/>
  <c r="AZ66" i="6"/>
  <c r="AY66" i="6"/>
  <c r="AX66" i="6"/>
  <c r="AW66" i="6"/>
  <c r="AV66" i="6"/>
  <c r="BX65" i="6"/>
  <c r="BW65" i="6"/>
  <c r="BV65" i="6"/>
  <c r="BU65" i="6"/>
  <c r="BT65" i="6"/>
  <c r="BS65" i="6"/>
  <c r="BR65" i="6"/>
  <c r="BQ65" i="6"/>
  <c r="BP65" i="6"/>
  <c r="BO65" i="6"/>
  <c r="BN65" i="6"/>
  <c r="BM65" i="6"/>
  <c r="BL65" i="6"/>
  <c r="BK65" i="6"/>
  <c r="BJ65" i="6"/>
  <c r="BI65" i="6"/>
  <c r="BH65" i="6"/>
  <c r="BG65" i="6"/>
  <c r="BF65" i="6"/>
  <c r="BE65" i="6"/>
  <c r="BD65" i="6"/>
  <c r="BC65" i="6"/>
  <c r="BB65" i="6"/>
  <c r="BA65" i="6"/>
  <c r="AZ65" i="6"/>
  <c r="AY65" i="6"/>
  <c r="AX65" i="6"/>
  <c r="AW65" i="6"/>
  <c r="AV65" i="6"/>
  <c r="BX64" i="6"/>
  <c r="BW64" i="6"/>
  <c r="BV64" i="6"/>
  <c r="BU64" i="6"/>
  <c r="BT64" i="6"/>
  <c r="BS64" i="6"/>
  <c r="BR64" i="6"/>
  <c r="BQ64" i="6"/>
  <c r="BP64" i="6"/>
  <c r="BO64" i="6"/>
  <c r="BN64" i="6"/>
  <c r="BM64" i="6"/>
  <c r="BL64" i="6"/>
  <c r="BK64" i="6"/>
  <c r="BJ64" i="6"/>
  <c r="BI64" i="6"/>
  <c r="BH64" i="6"/>
  <c r="BG64" i="6"/>
  <c r="BF64" i="6"/>
  <c r="BE64" i="6"/>
  <c r="BD64" i="6"/>
  <c r="BC64" i="6"/>
  <c r="BB64" i="6"/>
  <c r="BA64" i="6"/>
  <c r="AZ64" i="6"/>
  <c r="AY64" i="6"/>
  <c r="AX64" i="6"/>
  <c r="AW64" i="6"/>
  <c r="AV64" i="6"/>
  <c r="BX63" i="6"/>
  <c r="BW63" i="6"/>
  <c r="BV63" i="6"/>
  <c r="BU63" i="6"/>
  <c r="BT63" i="6"/>
  <c r="BS63" i="6"/>
  <c r="BR63" i="6"/>
  <c r="BQ63" i="6"/>
  <c r="BP63" i="6"/>
  <c r="BO63" i="6"/>
  <c r="BN63" i="6"/>
  <c r="BM63" i="6"/>
  <c r="BL63" i="6"/>
  <c r="BK63" i="6"/>
  <c r="BJ63" i="6"/>
  <c r="BI63" i="6"/>
  <c r="BH63" i="6"/>
  <c r="BG63" i="6"/>
  <c r="BF63" i="6"/>
  <c r="BE63" i="6"/>
  <c r="BD63" i="6"/>
  <c r="BC63" i="6"/>
  <c r="BB63" i="6"/>
  <c r="BA63" i="6"/>
  <c r="AZ63" i="6"/>
  <c r="AY63" i="6"/>
  <c r="AX63" i="6"/>
  <c r="AW63" i="6"/>
  <c r="AV63" i="6"/>
  <c r="BX62" i="6"/>
  <c r="BW62" i="6"/>
  <c r="BV62" i="6"/>
  <c r="BU62" i="6"/>
  <c r="BT62" i="6"/>
  <c r="BS62" i="6"/>
  <c r="BR62" i="6"/>
  <c r="BQ62" i="6"/>
  <c r="BP62" i="6"/>
  <c r="BO62" i="6"/>
  <c r="BN62" i="6"/>
  <c r="BM62" i="6"/>
  <c r="BL62" i="6"/>
  <c r="BK62" i="6"/>
  <c r="BJ62" i="6"/>
  <c r="BI62" i="6"/>
  <c r="BH62" i="6"/>
  <c r="BG62" i="6"/>
  <c r="BF62" i="6"/>
  <c r="BE62" i="6"/>
  <c r="BD62" i="6"/>
  <c r="BC62" i="6"/>
  <c r="BB62" i="6"/>
  <c r="BA62" i="6"/>
  <c r="AZ62" i="6"/>
  <c r="AY62" i="6"/>
  <c r="AX62" i="6"/>
  <c r="AW62" i="6"/>
  <c r="AV62" i="6"/>
  <c r="BX61" i="6"/>
  <c r="BW61" i="6"/>
  <c r="BV61" i="6"/>
  <c r="BU61" i="6"/>
  <c r="BT61" i="6"/>
  <c r="BS61" i="6"/>
  <c r="BR61" i="6"/>
  <c r="BQ61" i="6"/>
  <c r="BP61" i="6"/>
  <c r="BO61" i="6"/>
  <c r="BN61" i="6"/>
  <c r="BM61" i="6"/>
  <c r="BL61" i="6"/>
  <c r="BK61" i="6"/>
  <c r="BJ61" i="6"/>
  <c r="BI61" i="6"/>
  <c r="BH61" i="6"/>
  <c r="BG61" i="6"/>
  <c r="BF61" i="6"/>
  <c r="BE61" i="6"/>
  <c r="BD61" i="6"/>
  <c r="BC61" i="6"/>
  <c r="BB61" i="6"/>
  <c r="BA61" i="6"/>
  <c r="AZ61" i="6"/>
  <c r="AY61" i="6"/>
  <c r="AX61" i="6"/>
  <c r="AW61" i="6"/>
  <c r="AV61" i="6"/>
  <c r="BX60" i="6"/>
  <c r="BW60" i="6"/>
  <c r="BV60" i="6"/>
  <c r="BU60" i="6"/>
  <c r="BT60" i="6"/>
  <c r="BS60" i="6"/>
  <c r="BR60" i="6"/>
  <c r="BQ60" i="6"/>
  <c r="BP60" i="6"/>
  <c r="BO60" i="6"/>
  <c r="BN60" i="6"/>
  <c r="BM60" i="6"/>
  <c r="BL60" i="6"/>
  <c r="BK60" i="6"/>
  <c r="BJ60" i="6"/>
  <c r="BI60" i="6"/>
  <c r="BH60" i="6"/>
  <c r="BG60" i="6"/>
  <c r="BF60" i="6"/>
  <c r="BE60" i="6"/>
  <c r="BD60" i="6"/>
  <c r="BC60" i="6"/>
  <c r="BB60" i="6"/>
  <c r="BA60" i="6"/>
  <c r="AZ60" i="6"/>
  <c r="AY60" i="6"/>
  <c r="AX60" i="6"/>
  <c r="AW60" i="6"/>
  <c r="AV60" i="6"/>
  <c r="BX59" i="6"/>
  <c r="BW59" i="6"/>
  <c r="BV59" i="6"/>
  <c r="BU59" i="6"/>
  <c r="BT59" i="6"/>
  <c r="BS59" i="6"/>
  <c r="BR59" i="6"/>
  <c r="BQ59" i="6"/>
  <c r="BP59" i="6"/>
  <c r="BO59" i="6"/>
  <c r="BN59" i="6"/>
  <c r="BM59" i="6"/>
  <c r="BL59" i="6"/>
  <c r="BK59" i="6"/>
  <c r="BJ59" i="6"/>
  <c r="BI59" i="6"/>
  <c r="BH59" i="6"/>
  <c r="BG59" i="6"/>
  <c r="BF59" i="6"/>
  <c r="BE59" i="6"/>
  <c r="BD59" i="6"/>
  <c r="BC59" i="6"/>
  <c r="BB59" i="6"/>
  <c r="BA59" i="6"/>
  <c r="AZ59" i="6"/>
  <c r="AY59" i="6"/>
  <c r="AX59" i="6"/>
  <c r="AW59" i="6"/>
  <c r="AV59" i="6"/>
  <c r="BX58" i="6"/>
  <c r="BW58" i="6"/>
  <c r="BV58" i="6"/>
  <c r="BU58" i="6"/>
  <c r="BT58" i="6"/>
  <c r="BS58" i="6"/>
  <c r="BR58" i="6"/>
  <c r="BQ58" i="6"/>
  <c r="BP58" i="6"/>
  <c r="BO58" i="6"/>
  <c r="BN58" i="6"/>
  <c r="BM58" i="6"/>
  <c r="BL58" i="6"/>
  <c r="BK58" i="6"/>
  <c r="BJ58" i="6"/>
  <c r="BI58" i="6"/>
  <c r="BH58" i="6"/>
  <c r="BG58" i="6"/>
  <c r="BF58" i="6"/>
  <c r="BE58" i="6"/>
  <c r="BD58" i="6"/>
  <c r="BC58" i="6"/>
  <c r="BB58" i="6"/>
  <c r="BA58" i="6"/>
  <c r="AZ58" i="6"/>
  <c r="AY58" i="6"/>
  <c r="AX58" i="6"/>
  <c r="AW58" i="6"/>
  <c r="AV58" i="6"/>
  <c r="BX57" i="6"/>
  <c r="BW57" i="6"/>
  <c r="BV57" i="6"/>
  <c r="BU57" i="6"/>
  <c r="BT57" i="6"/>
  <c r="BS57" i="6"/>
  <c r="BR57" i="6"/>
  <c r="BQ57" i="6"/>
  <c r="BP57" i="6"/>
  <c r="BO57" i="6"/>
  <c r="BN57" i="6"/>
  <c r="BM57" i="6"/>
  <c r="BL57" i="6"/>
  <c r="BK57" i="6"/>
  <c r="BJ57" i="6"/>
  <c r="BI57" i="6"/>
  <c r="BH57" i="6"/>
  <c r="BG57" i="6"/>
  <c r="BF57" i="6"/>
  <c r="BE57" i="6"/>
  <c r="BD57" i="6"/>
  <c r="BC57" i="6"/>
  <c r="BB57" i="6"/>
  <c r="BA57" i="6"/>
  <c r="AZ57" i="6"/>
  <c r="AY57" i="6"/>
  <c r="AX57" i="6"/>
  <c r="AW57" i="6"/>
  <c r="AV57" i="6"/>
  <c r="BX56" i="6"/>
  <c r="BW56" i="6"/>
  <c r="BV56" i="6"/>
  <c r="BU56" i="6"/>
  <c r="BT56" i="6"/>
  <c r="BS56" i="6"/>
  <c r="BR56" i="6"/>
  <c r="BQ56" i="6"/>
  <c r="BP56" i="6"/>
  <c r="BO56" i="6"/>
  <c r="BN56" i="6"/>
  <c r="BM56" i="6"/>
  <c r="BL56" i="6"/>
  <c r="BK56" i="6"/>
  <c r="BJ56" i="6"/>
  <c r="BI56" i="6"/>
  <c r="BH56" i="6"/>
  <c r="BG56" i="6"/>
  <c r="BF56" i="6"/>
  <c r="BE56" i="6"/>
  <c r="BD56" i="6"/>
  <c r="BC56" i="6"/>
  <c r="BB56" i="6"/>
  <c r="BA56" i="6"/>
  <c r="AZ56" i="6"/>
  <c r="AY56" i="6"/>
  <c r="AX56" i="6"/>
  <c r="AW56" i="6"/>
  <c r="AV56" i="6"/>
  <c r="BX55" i="6"/>
  <c r="BW55" i="6"/>
  <c r="BV55" i="6"/>
  <c r="BU55" i="6"/>
  <c r="BT55" i="6"/>
  <c r="BS55" i="6"/>
  <c r="BR55" i="6"/>
  <c r="BQ55" i="6"/>
  <c r="BP55" i="6"/>
  <c r="BO55" i="6"/>
  <c r="BN55" i="6"/>
  <c r="BM55" i="6"/>
  <c r="BL55" i="6"/>
  <c r="BK55" i="6"/>
  <c r="BJ55" i="6"/>
  <c r="BI55" i="6"/>
  <c r="BH55" i="6"/>
  <c r="BG55" i="6"/>
  <c r="BF55" i="6"/>
  <c r="BE55" i="6"/>
  <c r="BD55" i="6"/>
  <c r="BC55" i="6"/>
  <c r="BB55" i="6"/>
  <c r="BA55" i="6"/>
  <c r="AZ55" i="6"/>
  <c r="AY55" i="6"/>
  <c r="AX55" i="6"/>
  <c r="AW55" i="6"/>
  <c r="AV55" i="6"/>
  <c r="BX54" i="6"/>
  <c r="BW54" i="6"/>
  <c r="BV54" i="6"/>
  <c r="BU54" i="6"/>
  <c r="BT54" i="6"/>
  <c r="BS54" i="6"/>
  <c r="BR54" i="6"/>
  <c r="BQ54" i="6"/>
  <c r="BP54" i="6"/>
  <c r="BO54" i="6"/>
  <c r="BN54" i="6"/>
  <c r="BM54" i="6"/>
  <c r="BL54" i="6"/>
  <c r="BK54" i="6"/>
  <c r="BJ54" i="6"/>
  <c r="BI54" i="6"/>
  <c r="BH54" i="6"/>
  <c r="BG54" i="6"/>
  <c r="BF54" i="6"/>
  <c r="BE54" i="6"/>
  <c r="BD54" i="6"/>
  <c r="BC54" i="6"/>
  <c r="BB54" i="6"/>
  <c r="BA54" i="6"/>
  <c r="AZ54" i="6"/>
  <c r="AY54" i="6"/>
  <c r="AX54" i="6"/>
  <c r="AW54" i="6"/>
  <c r="AV54" i="6"/>
  <c r="BX45" i="6"/>
  <c r="BW45" i="6"/>
  <c r="BV45" i="6"/>
  <c r="BU45" i="6"/>
  <c r="BT45" i="6"/>
  <c r="BS45" i="6"/>
  <c r="BR45" i="6"/>
  <c r="BQ45" i="6"/>
  <c r="BP45" i="6"/>
  <c r="BO45" i="6"/>
  <c r="BN45" i="6"/>
  <c r="BM45" i="6"/>
  <c r="BL45" i="6"/>
  <c r="BK45" i="6"/>
  <c r="BJ45" i="6"/>
  <c r="BI45" i="6"/>
  <c r="BH45" i="6"/>
  <c r="BG45" i="6"/>
  <c r="BF45" i="6"/>
  <c r="BE45" i="6"/>
  <c r="BD45" i="6"/>
  <c r="BC45" i="6"/>
  <c r="BB45" i="6"/>
  <c r="BA45" i="6"/>
  <c r="AZ45" i="6"/>
  <c r="AY45" i="6"/>
  <c r="AX45" i="6"/>
  <c r="AW45" i="6"/>
  <c r="AV45" i="6"/>
  <c r="BX44" i="6"/>
  <c r="BW44" i="6"/>
  <c r="BV44" i="6"/>
  <c r="BU44" i="6"/>
  <c r="BT44" i="6"/>
  <c r="BS44" i="6"/>
  <c r="BR44" i="6"/>
  <c r="BQ44" i="6"/>
  <c r="BP44" i="6"/>
  <c r="BO44" i="6"/>
  <c r="BN44" i="6"/>
  <c r="BM44" i="6"/>
  <c r="BL44" i="6"/>
  <c r="BK44" i="6"/>
  <c r="BJ44" i="6"/>
  <c r="BI44" i="6"/>
  <c r="BH44" i="6"/>
  <c r="BG44" i="6"/>
  <c r="BF44" i="6"/>
  <c r="BE44" i="6"/>
  <c r="BD44" i="6"/>
  <c r="BC44" i="6"/>
  <c r="BB44" i="6"/>
  <c r="BA44" i="6"/>
  <c r="AZ44" i="6"/>
  <c r="AY44" i="6"/>
  <c r="AX44" i="6"/>
  <c r="AW44" i="6"/>
  <c r="AV44" i="6"/>
  <c r="BX43" i="6"/>
  <c r="BW43" i="6"/>
  <c r="BV43" i="6"/>
  <c r="BU43" i="6"/>
  <c r="BT43" i="6"/>
  <c r="BS43" i="6"/>
  <c r="BR43" i="6"/>
  <c r="BQ43" i="6"/>
  <c r="BP43" i="6"/>
  <c r="BO43" i="6"/>
  <c r="BN43" i="6"/>
  <c r="BM43" i="6"/>
  <c r="BL43" i="6"/>
  <c r="BK43" i="6"/>
  <c r="BJ43" i="6"/>
  <c r="BI43" i="6"/>
  <c r="BH43" i="6"/>
  <c r="BG43" i="6"/>
  <c r="BF43" i="6"/>
  <c r="BE43" i="6"/>
  <c r="BD43" i="6"/>
  <c r="BC43" i="6"/>
  <c r="BB43" i="6"/>
  <c r="BA43" i="6"/>
  <c r="AZ43" i="6"/>
  <c r="AY43" i="6"/>
  <c r="AX43" i="6"/>
  <c r="AW43" i="6"/>
  <c r="AV43" i="6"/>
  <c r="BX42" i="6"/>
  <c r="BW42" i="6"/>
  <c r="BV42" i="6"/>
  <c r="BU42" i="6"/>
  <c r="BT42" i="6"/>
  <c r="BS42" i="6"/>
  <c r="BR42" i="6"/>
  <c r="BQ42" i="6"/>
  <c r="BP42" i="6"/>
  <c r="BO42" i="6"/>
  <c r="BN42" i="6"/>
  <c r="BM42" i="6"/>
  <c r="BL42" i="6"/>
  <c r="BK42" i="6"/>
  <c r="BJ42" i="6"/>
  <c r="BI42" i="6"/>
  <c r="BH42" i="6"/>
  <c r="BG42" i="6"/>
  <c r="BF42" i="6"/>
  <c r="BE42" i="6"/>
  <c r="BD42" i="6"/>
  <c r="BC42" i="6"/>
  <c r="BB42" i="6"/>
  <c r="BA42" i="6"/>
  <c r="AZ42" i="6"/>
  <c r="AY42" i="6"/>
  <c r="AX42" i="6"/>
  <c r="AW42" i="6"/>
  <c r="AV42" i="6"/>
  <c r="BX41" i="6"/>
  <c r="BW41" i="6"/>
  <c r="BV41" i="6"/>
  <c r="BU41" i="6"/>
  <c r="BT41" i="6"/>
  <c r="BS41" i="6"/>
  <c r="BR41" i="6"/>
  <c r="BQ41" i="6"/>
  <c r="BP41" i="6"/>
  <c r="BO41" i="6"/>
  <c r="BN41" i="6"/>
  <c r="BM41" i="6"/>
  <c r="BL41" i="6"/>
  <c r="BK41" i="6"/>
  <c r="BJ41" i="6"/>
  <c r="BI41" i="6"/>
  <c r="BH41" i="6"/>
  <c r="BG41" i="6"/>
  <c r="BF41" i="6"/>
  <c r="BE41" i="6"/>
  <c r="BD41" i="6"/>
  <c r="BC41" i="6"/>
  <c r="BB41" i="6"/>
  <c r="BA41" i="6"/>
  <c r="AZ41" i="6"/>
  <c r="AY41" i="6"/>
  <c r="AX41" i="6"/>
  <c r="AW41" i="6"/>
  <c r="AV41" i="6"/>
  <c r="BX40" i="6"/>
  <c r="BW40" i="6"/>
  <c r="BV40" i="6"/>
  <c r="BU40" i="6"/>
  <c r="BT40" i="6"/>
  <c r="BS40" i="6"/>
  <c r="BR40" i="6"/>
  <c r="BQ40" i="6"/>
  <c r="BP40" i="6"/>
  <c r="BO40" i="6"/>
  <c r="BN40" i="6"/>
  <c r="BM40" i="6"/>
  <c r="BL40" i="6"/>
  <c r="BK40" i="6"/>
  <c r="BJ40" i="6"/>
  <c r="BI40" i="6"/>
  <c r="BH40" i="6"/>
  <c r="BG40" i="6"/>
  <c r="BF40" i="6"/>
  <c r="BE40" i="6"/>
  <c r="BD40" i="6"/>
  <c r="BC40" i="6"/>
  <c r="BB40" i="6"/>
  <c r="BA40" i="6"/>
  <c r="AZ40" i="6"/>
  <c r="AY40" i="6"/>
  <c r="AX40" i="6"/>
  <c r="AW40" i="6"/>
  <c r="AV40" i="6"/>
  <c r="BX39" i="6"/>
  <c r="BW39" i="6"/>
  <c r="BV39" i="6"/>
  <c r="BU39" i="6"/>
  <c r="BT39" i="6"/>
  <c r="BS39" i="6"/>
  <c r="BR39" i="6"/>
  <c r="BQ39" i="6"/>
  <c r="BP39" i="6"/>
  <c r="BO39" i="6"/>
  <c r="BN39" i="6"/>
  <c r="BM39" i="6"/>
  <c r="BL39" i="6"/>
  <c r="BK39" i="6"/>
  <c r="BJ39" i="6"/>
  <c r="BI39" i="6"/>
  <c r="BH39" i="6"/>
  <c r="BG39" i="6"/>
  <c r="BF39" i="6"/>
  <c r="BE39" i="6"/>
  <c r="BD39" i="6"/>
  <c r="BC39" i="6"/>
  <c r="BB39" i="6"/>
  <c r="BA39" i="6"/>
  <c r="AZ39" i="6"/>
  <c r="AY39" i="6"/>
  <c r="AX39" i="6"/>
  <c r="AW39" i="6"/>
  <c r="AV39" i="6"/>
  <c r="BX38" i="6"/>
  <c r="BW38" i="6"/>
  <c r="BV38" i="6"/>
  <c r="BU38" i="6"/>
  <c r="BT38" i="6"/>
  <c r="BS38" i="6"/>
  <c r="BR38" i="6"/>
  <c r="BQ38" i="6"/>
  <c r="BP38" i="6"/>
  <c r="BO38" i="6"/>
  <c r="BN38" i="6"/>
  <c r="BM38" i="6"/>
  <c r="BL38" i="6"/>
  <c r="BK38" i="6"/>
  <c r="BJ38" i="6"/>
  <c r="BI38" i="6"/>
  <c r="BH38" i="6"/>
  <c r="BG38" i="6"/>
  <c r="BF38" i="6"/>
  <c r="BE38" i="6"/>
  <c r="BD38" i="6"/>
  <c r="BC38" i="6"/>
  <c r="BB38" i="6"/>
  <c r="BA38" i="6"/>
  <c r="AZ38" i="6"/>
  <c r="AY38" i="6"/>
  <c r="AX38" i="6"/>
  <c r="AW38" i="6"/>
  <c r="AV38" i="6"/>
  <c r="BX37" i="6"/>
  <c r="BW37" i="6"/>
  <c r="BV37" i="6"/>
  <c r="BU37" i="6"/>
  <c r="BT37" i="6"/>
  <c r="BS37" i="6"/>
  <c r="BR37" i="6"/>
  <c r="BQ37" i="6"/>
  <c r="BP37" i="6"/>
  <c r="BO37" i="6"/>
  <c r="BN37" i="6"/>
  <c r="BM37" i="6"/>
  <c r="BL37" i="6"/>
  <c r="BK37" i="6"/>
  <c r="BJ37" i="6"/>
  <c r="BI37" i="6"/>
  <c r="BH37" i="6"/>
  <c r="BG37" i="6"/>
  <c r="BF37" i="6"/>
  <c r="BE37" i="6"/>
  <c r="BD37" i="6"/>
  <c r="BC37" i="6"/>
  <c r="BB37" i="6"/>
  <c r="BA37" i="6"/>
  <c r="AZ37" i="6"/>
  <c r="AY37" i="6"/>
  <c r="AX37" i="6"/>
  <c r="AW37" i="6"/>
  <c r="AV37" i="6"/>
  <c r="BX36" i="6"/>
  <c r="BW36" i="6"/>
  <c r="BV36" i="6"/>
  <c r="BU36" i="6"/>
  <c r="BT36" i="6"/>
  <c r="BS36" i="6"/>
  <c r="BR36" i="6"/>
  <c r="BQ36" i="6"/>
  <c r="BP36" i="6"/>
  <c r="BO36" i="6"/>
  <c r="BN36" i="6"/>
  <c r="BM36" i="6"/>
  <c r="BL36" i="6"/>
  <c r="BK36" i="6"/>
  <c r="BJ36" i="6"/>
  <c r="BI36" i="6"/>
  <c r="BH36" i="6"/>
  <c r="BG36" i="6"/>
  <c r="BF36" i="6"/>
  <c r="BE36" i="6"/>
  <c r="BD36" i="6"/>
  <c r="BC36" i="6"/>
  <c r="BB36" i="6"/>
  <c r="BA36" i="6"/>
  <c r="AZ36" i="6"/>
  <c r="AY36" i="6"/>
  <c r="AX36" i="6"/>
  <c r="AW36" i="6"/>
  <c r="AV36" i="6"/>
  <c r="BX35" i="6"/>
  <c r="BW35" i="6"/>
  <c r="BV35" i="6"/>
  <c r="BU35" i="6"/>
  <c r="BT35" i="6"/>
  <c r="BS35" i="6"/>
  <c r="BR35" i="6"/>
  <c r="BQ35" i="6"/>
  <c r="BP35" i="6"/>
  <c r="BO35" i="6"/>
  <c r="BN35" i="6"/>
  <c r="BM35" i="6"/>
  <c r="BL35" i="6"/>
  <c r="BK35" i="6"/>
  <c r="BJ35" i="6"/>
  <c r="BI35" i="6"/>
  <c r="BH35" i="6"/>
  <c r="BG35" i="6"/>
  <c r="BF35" i="6"/>
  <c r="BE35" i="6"/>
  <c r="BD35" i="6"/>
  <c r="BC35" i="6"/>
  <c r="BB35" i="6"/>
  <c r="BA35" i="6"/>
  <c r="AZ35" i="6"/>
  <c r="AY35" i="6"/>
  <c r="AX35" i="6"/>
  <c r="AW35" i="6"/>
  <c r="AV35" i="6"/>
  <c r="BX34" i="6"/>
  <c r="BW34" i="6"/>
  <c r="BV34" i="6"/>
  <c r="BU34" i="6"/>
  <c r="BT34" i="6"/>
  <c r="BS34" i="6"/>
  <c r="BR34" i="6"/>
  <c r="BQ34" i="6"/>
  <c r="BP34" i="6"/>
  <c r="BO34" i="6"/>
  <c r="BN34" i="6"/>
  <c r="BM34" i="6"/>
  <c r="BL34" i="6"/>
  <c r="BK34" i="6"/>
  <c r="BJ34" i="6"/>
  <c r="BI34" i="6"/>
  <c r="BH34" i="6"/>
  <c r="BG34" i="6"/>
  <c r="BF34" i="6"/>
  <c r="BE34" i="6"/>
  <c r="BD34" i="6"/>
  <c r="BC34" i="6"/>
  <c r="BB34" i="6"/>
  <c r="BA34" i="6"/>
  <c r="AZ34" i="6"/>
  <c r="AY34" i="6"/>
  <c r="AX34" i="6"/>
  <c r="AW34" i="6"/>
  <c r="AV34" i="6"/>
  <c r="BX33" i="6"/>
  <c r="BW33" i="6"/>
  <c r="BV33" i="6"/>
  <c r="BU33" i="6"/>
  <c r="BT33" i="6"/>
  <c r="BS33" i="6"/>
  <c r="BR33" i="6"/>
  <c r="BQ33" i="6"/>
  <c r="BP33" i="6"/>
  <c r="BO33" i="6"/>
  <c r="BN33" i="6"/>
  <c r="BM33" i="6"/>
  <c r="BL33" i="6"/>
  <c r="BK33" i="6"/>
  <c r="BJ33" i="6"/>
  <c r="BI33" i="6"/>
  <c r="BH33" i="6"/>
  <c r="BG33" i="6"/>
  <c r="BF33" i="6"/>
  <c r="BE33" i="6"/>
  <c r="BD33" i="6"/>
  <c r="BC33" i="6"/>
  <c r="BB33" i="6"/>
  <c r="BA33" i="6"/>
  <c r="AZ33" i="6"/>
  <c r="AY33" i="6"/>
  <c r="AX33" i="6"/>
  <c r="AW33" i="6"/>
  <c r="AV33" i="6"/>
  <c r="BX32" i="6"/>
  <c r="BW32" i="6"/>
  <c r="BV32" i="6"/>
  <c r="BU32" i="6"/>
  <c r="BT32" i="6"/>
  <c r="BS32" i="6"/>
  <c r="BR32" i="6"/>
  <c r="BQ32" i="6"/>
  <c r="BP32" i="6"/>
  <c r="BO32" i="6"/>
  <c r="BN32" i="6"/>
  <c r="BM32" i="6"/>
  <c r="BL32" i="6"/>
  <c r="BK32" i="6"/>
  <c r="BJ32" i="6"/>
  <c r="BI32" i="6"/>
  <c r="BH32" i="6"/>
  <c r="BG32" i="6"/>
  <c r="BF32" i="6"/>
  <c r="BE32" i="6"/>
  <c r="BD32" i="6"/>
  <c r="BC32" i="6"/>
  <c r="BB32" i="6"/>
  <c r="BA32" i="6"/>
  <c r="AZ32" i="6"/>
  <c r="AY32" i="6"/>
  <c r="AX32" i="6"/>
  <c r="AW32" i="6"/>
  <c r="AV32" i="6"/>
  <c r="BX31" i="6"/>
  <c r="BW31" i="6"/>
  <c r="BV31" i="6"/>
  <c r="BU31" i="6"/>
  <c r="BT31" i="6"/>
  <c r="BS31" i="6"/>
  <c r="BR31" i="6"/>
  <c r="BQ31" i="6"/>
  <c r="BP31" i="6"/>
  <c r="BO31" i="6"/>
  <c r="BN31" i="6"/>
  <c r="BM31" i="6"/>
  <c r="BL31" i="6"/>
  <c r="BK31" i="6"/>
  <c r="BJ31" i="6"/>
  <c r="BI31" i="6"/>
  <c r="BH31" i="6"/>
  <c r="BG31" i="6"/>
  <c r="BF31" i="6"/>
  <c r="BE31" i="6"/>
  <c r="BD31" i="6"/>
  <c r="BC31" i="6"/>
  <c r="BB31" i="6"/>
  <c r="BA31" i="6"/>
  <c r="AZ31" i="6"/>
  <c r="AY31" i="6"/>
  <c r="AX31" i="6"/>
  <c r="AW31" i="6"/>
  <c r="AV31" i="6"/>
  <c r="BX30" i="6"/>
  <c r="BW30" i="6"/>
  <c r="BV30" i="6"/>
  <c r="BU30" i="6"/>
  <c r="BT30" i="6"/>
  <c r="BS30" i="6"/>
  <c r="BR30" i="6"/>
  <c r="BQ30" i="6"/>
  <c r="BP30" i="6"/>
  <c r="BO30" i="6"/>
  <c r="BN30" i="6"/>
  <c r="BM30" i="6"/>
  <c r="BL30" i="6"/>
  <c r="BK30" i="6"/>
  <c r="BJ30" i="6"/>
  <c r="BI30" i="6"/>
  <c r="BH30" i="6"/>
  <c r="BG30" i="6"/>
  <c r="BF30" i="6"/>
  <c r="BE30" i="6"/>
  <c r="BD30" i="6"/>
  <c r="BC30" i="6"/>
  <c r="BB30" i="6"/>
  <c r="BA30" i="6"/>
  <c r="AZ30" i="6"/>
  <c r="AY30" i="6"/>
  <c r="AX30" i="6"/>
  <c r="AW30" i="6"/>
  <c r="AV30" i="6"/>
  <c r="BX29" i="6"/>
  <c r="BW29" i="6"/>
  <c r="BV29" i="6"/>
  <c r="BU29" i="6"/>
  <c r="BT29" i="6"/>
  <c r="BS29" i="6"/>
  <c r="BR29" i="6"/>
  <c r="BQ29" i="6"/>
  <c r="BP29" i="6"/>
  <c r="BO29" i="6"/>
  <c r="BN29" i="6"/>
  <c r="BM29" i="6"/>
  <c r="BL29" i="6"/>
  <c r="BK29" i="6"/>
  <c r="BJ29" i="6"/>
  <c r="BI29" i="6"/>
  <c r="BH29" i="6"/>
  <c r="BG29" i="6"/>
  <c r="BF29" i="6"/>
  <c r="BE29" i="6"/>
  <c r="BD29" i="6"/>
  <c r="BC29" i="6"/>
  <c r="BB29" i="6"/>
  <c r="BA29" i="6"/>
  <c r="AZ29" i="6"/>
  <c r="AY29" i="6"/>
  <c r="AX29" i="6"/>
  <c r="AW29" i="6"/>
  <c r="AV29" i="6"/>
  <c r="BX28" i="6"/>
  <c r="BW28" i="6"/>
  <c r="BV28" i="6"/>
  <c r="BU28" i="6"/>
  <c r="BT28" i="6"/>
  <c r="BS28" i="6"/>
  <c r="BR28" i="6"/>
  <c r="BQ28" i="6"/>
  <c r="BP28" i="6"/>
  <c r="BO28" i="6"/>
  <c r="BN28" i="6"/>
  <c r="BM28" i="6"/>
  <c r="BL28" i="6"/>
  <c r="BK28" i="6"/>
  <c r="BJ28" i="6"/>
  <c r="BI28" i="6"/>
  <c r="BH28" i="6"/>
  <c r="BG28" i="6"/>
  <c r="BF28" i="6"/>
  <c r="BE28" i="6"/>
  <c r="BD28" i="6"/>
  <c r="BC28" i="6"/>
  <c r="BB28" i="6"/>
  <c r="BA28" i="6"/>
  <c r="AZ28" i="6"/>
  <c r="AY28" i="6"/>
  <c r="AX28" i="6"/>
  <c r="AW28" i="6"/>
  <c r="AV28" i="6"/>
  <c r="BX27" i="6"/>
  <c r="BW27" i="6"/>
  <c r="BV27" i="6"/>
  <c r="BU27" i="6"/>
  <c r="BT27" i="6"/>
  <c r="BS27" i="6"/>
  <c r="BR27" i="6"/>
  <c r="BQ27" i="6"/>
  <c r="BP27" i="6"/>
  <c r="BO27" i="6"/>
  <c r="BN27" i="6"/>
  <c r="BM27" i="6"/>
  <c r="BL27" i="6"/>
  <c r="BK27" i="6"/>
  <c r="BJ27" i="6"/>
  <c r="BI27" i="6"/>
  <c r="BH27" i="6"/>
  <c r="BG27" i="6"/>
  <c r="BF27" i="6"/>
  <c r="BE27" i="6"/>
  <c r="BD27" i="6"/>
  <c r="BC27" i="6"/>
  <c r="BB27" i="6"/>
  <c r="BA27" i="6"/>
  <c r="AZ27" i="6"/>
  <c r="AY27" i="6"/>
  <c r="AX27" i="6"/>
  <c r="AW27" i="6"/>
  <c r="AV27" i="6"/>
  <c r="BX26" i="6"/>
  <c r="BW26" i="6"/>
  <c r="BV26" i="6"/>
  <c r="BU26" i="6"/>
  <c r="BT26" i="6"/>
  <c r="BS26" i="6"/>
  <c r="BR26" i="6"/>
  <c r="BQ26" i="6"/>
  <c r="BP26" i="6"/>
  <c r="BO26" i="6"/>
  <c r="BN26" i="6"/>
  <c r="BM26" i="6"/>
  <c r="BL26" i="6"/>
  <c r="BK26" i="6"/>
  <c r="BJ26" i="6"/>
  <c r="BI26" i="6"/>
  <c r="BH26" i="6"/>
  <c r="BG26" i="6"/>
  <c r="BF26" i="6"/>
  <c r="BE26" i="6"/>
  <c r="BD26" i="6"/>
  <c r="BC26" i="6"/>
  <c r="BB26" i="6"/>
  <c r="BA26" i="6"/>
  <c r="AZ26" i="6"/>
  <c r="AY26" i="6"/>
  <c r="AX26" i="6"/>
  <c r="AW26" i="6"/>
  <c r="AV26" i="6"/>
  <c r="BX25" i="6"/>
  <c r="BW25" i="6"/>
  <c r="BV25" i="6"/>
  <c r="BU25" i="6"/>
  <c r="BT25" i="6"/>
  <c r="BS25" i="6"/>
  <c r="BR25" i="6"/>
  <c r="BQ25" i="6"/>
  <c r="BP25" i="6"/>
  <c r="BO25" i="6"/>
  <c r="BN25" i="6"/>
  <c r="BM25" i="6"/>
  <c r="BL25" i="6"/>
  <c r="BK25" i="6"/>
  <c r="BJ25" i="6"/>
  <c r="BI25" i="6"/>
  <c r="BH25" i="6"/>
  <c r="BG25" i="6"/>
  <c r="BF25" i="6"/>
  <c r="BE25" i="6"/>
  <c r="BD25" i="6"/>
  <c r="BC25" i="6"/>
  <c r="BB25" i="6"/>
  <c r="BA25" i="6"/>
  <c r="AZ25" i="6"/>
  <c r="AY25" i="6"/>
  <c r="AX25" i="6"/>
  <c r="AW25" i="6"/>
  <c r="AV25" i="6"/>
  <c r="L13" i="4"/>
  <c r="H13" i="4"/>
  <c r="D13" i="4"/>
  <c r="L12" i="4"/>
  <c r="H12" i="4"/>
  <c r="D12" i="4"/>
  <c r="AQ5" i="4"/>
  <c r="G1" i="7"/>
  <c r="D2" i="12"/>
  <c r="CQ8" i="14"/>
  <c r="CR8" i="14" s="1"/>
  <c r="CM8" i="14" s="1"/>
  <c r="CM9" i="14" s="1"/>
  <c r="CM10" i="14" s="1"/>
  <c r="CM11" i="14" s="1"/>
  <c r="CM12" i="14" s="1"/>
  <c r="CM13" i="14" s="1"/>
  <c r="CM14" i="14" s="1"/>
  <c r="CM15" i="14" s="1"/>
  <c r="CM16" i="14" s="1"/>
  <c r="CM17" i="14" s="1"/>
  <c r="CM18" i="14" s="1"/>
  <c r="CM19" i="14" s="1"/>
  <c r="CM20" i="14" s="1"/>
  <c r="CM21" i="14" s="1"/>
  <c r="CM22" i="14" s="1"/>
  <c r="CM23" i="14" s="1"/>
  <c r="CM24" i="14" s="1"/>
  <c r="CM25" i="14" s="1"/>
  <c r="CM26" i="14" s="1"/>
  <c r="CM27" i="14" s="1"/>
  <c r="CM28" i="14" s="1"/>
  <c r="CM29" i="14" s="1"/>
  <c r="CM30" i="14" s="1"/>
  <c r="CM31" i="14" s="1"/>
  <c r="CM32" i="14" s="1"/>
  <c r="CM33" i="14" s="1"/>
  <c r="CM34" i="14" s="1"/>
  <c r="CM35" i="14" s="1"/>
  <c r="CM36" i="14" s="1"/>
  <c r="CM37" i="14" s="1"/>
  <c r="CM38" i="14" s="1"/>
  <c r="X4" i="9" l="1"/>
  <c r="X5" i="9" s="1"/>
  <c r="X6" i="9" s="1"/>
  <c r="X7" i="9" s="1"/>
  <c r="X8" i="9" s="1"/>
  <c r="X9" i="9" s="1"/>
  <c r="X10" i="9" s="1"/>
  <c r="X11" i="9" s="1"/>
  <c r="X12" i="9" s="1"/>
  <c r="X13" i="9" s="1"/>
  <c r="X14" i="9" s="1"/>
  <c r="X15" i="9" s="1"/>
  <c r="X16" i="9" s="1"/>
  <c r="X17" i="9" s="1"/>
  <c r="X18" i="9" s="1"/>
  <c r="X19" i="9" s="1"/>
  <c r="X20" i="9" s="1"/>
  <c r="X21" i="9" s="1"/>
  <c r="X22" i="9" s="1"/>
  <c r="X23" i="9" s="1"/>
  <c r="X24" i="9" s="1"/>
  <c r="X25" i="9" s="1"/>
  <c r="X26" i="9" s="1"/>
  <c r="X27" i="9" s="1"/>
  <c r="X28" i="9" s="1"/>
  <c r="X29" i="9" s="1"/>
  <c r="X30" i="9" s="1"/>
  <c r="X31" i="9" s="1"/>
  <c r="X32" i="9" s="1"/>
  <c r="X33" i="9" s="1"/>
  <c r="X34" i="9" s="1"/>
  <c r="X35" i="9" s="1"/>
  <c r="X36" i="9" s="1"/>
  <c r="AB7" i="1"/>
  <c r="Z7" i="1"/>
  <c r="Y7" i="1"/>
  <c r="X7" i="1"/>
  <c r="P7" i="1"/>
  <c r="O7" i="1"/>
  <c r="AB6" i="1"/>
  <c r="Z6" i="1"/>
  <c r="Y6" i="1"/>
  <c r="X6" i="1"/>
  <c r="P6" i="1"/>
  <c r="O6" i="1"/>
  <c r="Y5" i="1"/>
  <c r="X5" i="1"/>
  <c r="Z5" i="1" s="1"/>
  <c r="P5" i="1"/>
  <c r="O5" i="1"/>
  <c r="F9" i="18"/>
  <c r="F8" i="18"/>
  <c r="F7" i="18"/>
  <c r="N3" i="1" l="1"/>
  <c r="N2" i="1" s="1"/>
  <c r="Y5" i="9" l="1"/>
  <c r="Y6" i="9" s="1"/>
  <c r="Y7" i="9" s="1"/>
  <c r="Y8" i="9" s="1"/>
  <c r="Y9" i="9" s="1"/>
  <c r="Y10" i="9" s="1"/>
  <c r="Y11" i="9" s="1"/>
  <c r="Y12" i="9" s="1"/>
  <c r="Y13" i="9" s="1"/>
  <c r="Y14" i="9" s="1"/>
  <c r="Y15" i="9" s="1"/>
  <c r="Y16" i="9" s="1"/>
  <c r="Y17" i="9" s="1"/>
  <c r="Y18" i="9" s="1"/>
  <c r="Y19" i="9" s="1"/>
  <c r="Y20" i="9" s="1"/>
  <c r="Y21" i="9" s="1"/>
  <c r="Y22" i="9" s="1"/>
  <c r="Y23" i="9" s="1"/>
  <c r="Y24" i="9" s="1"/>
  <c r="Y25" i="9" s="1"/>
  <c r="Y26" i="9" s="1"/>
  <c r="Y27" i="9" s="1"/>
  <c r="Y28" i="9" s="1"/>
  <c r="Y29" i="9" s="1"/>
  <c r="Y30" i="9" s="1"/>
  <c r="Y31" i="9" s="1"/>
  <c r="Y32" i="9" s="1"/>
  <c r="Y33" i="9" s="1"/>
  <c r="Y34" i="9" s="1"/>
  <c r="Y35" i="9" s="1"/>
  <c r="Y36" i="9" s="1"/>
  <c r="F21" i="11" l="1"/>
  <c r="X3" i="1" l="1"/>
  <c r="K21" i="11" l="1"/>
  <c r="W9" i="1"/>
  <c r="Q8" i="11"/>
  <c r="R8" i="11" s="1"/>
  <c r="Q6" i="11"/>
  <c r="R6" i="11" s="1"/>
  <c r="Q5" i="11"/>
  <c r="R5" i="11" s="1"/>
  <c r="Q4" i="11"/>
  <c r="S9" i="11"/>
  <c r="T9" i="11" s="1"/>
  <c r="Q9" i="11"/>
  <c r="R9" i="11" s="1"/>
  <c r="S7" i="11"/>
  <c r="T7" i="11" s="1"/>
  <c r="Q7" i="11"/>
  <c r="R7" i="11" s="1"/>
  <c r="S6" i="11"/>
  <c r="T6" i="11" s="1"/>
  <c r="S5" i="11"/>
  <c r="T5" i="11" s="1"/>
  <c r="S8" i="11" l="1"/>
  <c r="T8" i="11" s="1"/>
  <c r="W10" i="1"/>
  <c r="F10" i="18"/>
  <c r="G10" i="18" s="1"/>
  <c r="F11" i="18"/>
  <c r="G11" i="18" s="1"/>
  <c r="F12" i="18"/>
  <c r="G12" i="18" s="1"/>
  <c r="S10" i="11" l="1"/>
  <c r="T10" i="11" s="1"/>
  <c r="Q10" i="11"/>
  <c r="AH34" i="1"/>
  <c r="AG34" i="1"/>
  <c r="AH33" i="1"/>
  <c r="AG33" i="1"/>
  <c r="AH32" i="1"/>
  <c r="AG32" i="1"/>
  <c r="AH31" i="1"/>
  <c r="AG31" i="1"/>
  <c r="AH30" i="1"/>
  <c r="AG30" i="1"/>
  <c r="AH29" i="1"/>
  <c r="AG29" i="1"/>
  <c r="AH28" i="1"/>
  <c r="AG28" i="1"/>
  <c r="AH27" i="1"/>
  <c r="AG27" i="1"/>
  <c r="AH26" i="1"/>
  <c r="AG26" i="1"/>
  <c r="AH25" i="1"/>
  <c r="AG25" i="1"/>
  <c r="AH24" i="1"/>
  <c r="AG24" i="1"/>
  <c r="AH23" i="1"/>
  <c r="AG23" i="1"/>
  <c r="AH22" i="1"/>
  <c r="AG22" i="1"/>
  <c r="AH21" i="1"/>
  <c r="AG21" i="1"/>
  <c r="AH20" i="1"/>
  <c r="AG20" i="1"/>
  <c r="AH19" i="1"/>
  <c r="AG19" i="1"/>
  <c r="AH18" i="1"/>
  <c r="AG18" i="1"/>
  <c r="AH17" i="1"/>
  <c r="AG17" i="1"/>
  <c r="AH16" i="1"/>
  <c r="AG16" i="1"/>
  <c r="AH15" i="1"/>
  <c r="AG15" i="1"/>
  <c r="AH14" i="1"/>
  <c r="AG14" i="1"/>
  <c r="AH13" i="1"/>
  <c r="AG13" i="1"/>
  <c r="AH12" i="1"/>
  <c r="AG12" i="1"/>
  <c r="AH11" i="1"/>
  <c r="AG11" i="1"/>
  <c r="AG10" i="1"/>
  <c r="R10" i="11" l="1"/>
  <c r="AY13" i="14"/>
  <c r="AY12" i="14"/>
  <c r="W34" i="1" l="1"/>
  <c r="W33" i="1"/>
  <c r="W32" i="1"/>
  <c r="W31" i="1"/>
  <c r="W30" i="1"/>
  <c r="W29" i="1"/>
  <c r="W28" i="1"/>
  <c r="W27" i="1"/>
  <c r="W26" i="1"/>
  <c r="W25" i="1"/>
  <c r="W24" i="1"/>
  <c r="W23" i="1"/>
  <c r="W22" i="1"/>
  <c r="W21" i="1"/>
  <c r="W20" i="1"/>
  <c r="W19" i="1"/>
  <c r="W18" i="1"/>
  <c r="W17" i="1"/>
  <c r="W16" i="1"/>
  <c r="W15" i="1"/>
  <c r="W14" i="1"/>
  <c r="W13" i="1"/>
  <c r="W12" i="1"/>
  <c r="W11" i="1"/>
  <c r="S12" i="11" l="1"/>
  <c r="T12" i="11" s="1"/>
  <c r="Q12" i="11"/>
  <c r="R12" i="11" s="1"/>
  <c r="S14" i="11"/>
  <c r="T14" i="11" s="1"/>
  <c r="Q14" i="11"/>
  <c r="R14" i="11" s="1"/>
  <c r="S16" i="11"/>
  <c r="T16" i="11" s="1"/>
  <c r="Q16" i="11"/>
  <c r="R16" i="11" s="1"/>
  <c r="S18" i="11"/>
  <c r="T18" i="11" s="1"/>
  <c r="Q18" i="11"/>
  <c r="R18" i="11" s="1"/>
  <c r="S20" i="11"/>
  <c r="T20" i="11" s="1"/>
  <c r="Q20" i="11"/>
  <c r="R20" i="11" s="1"/>
  <c r="S22" i="11"/>
  <c r="T22" i="11" s="1"/>
  <c r="Q22" i="11"/>
  <c r="R22" i="11" s="1"/>
  <c r="S24" i="11"/>
  <c r="T24" i="11" s="1"/>
  <c r="Q24" i="11"/>
  <c r="R24" i="11" s="1"/>
  <c r="S26" i="11"/>
  <c r="T26" i="11" s="1"/>
  <c r="Q26" i="11"/>
  <c r="R26" i="11" s="1"/>
  <c r="S28" i="11"/>
  <c r="T28" i="11" s="1"/>
  <c r="Q28" i="11"/>
  <c r="R28" i="11" s="1"/>
  <c r="S30" i="11"/>
  <c r="T30" i="11" s="1"/>
  <c r="Q30" i="11"/>
  <c r="R30" i="11" s="1"/>
  <c r="S32" i="11"/>
  <c r="T32" i="11" s="1"/>
  <c r="Q32" i="11"/>
  <c r="R32" i="11" s="1"/>
  <c r="S34" i="11"/>
  <c r="T34" i="11" s="1"/>
  <c r="Q34" i="11"/>
  <c r="R34" i="11" s="1"/>
  <c r="S11" i="11"/>
  <c r="T11" i="11" s="1"/>
  <c r="Q11" i="11"/>
  <c r="S13" i="11"/>
  <c r="T13" i="11" s="1"/>
  <c r="Q13" i="11"/>
  <c r="R13" i="11" s="1"/>
  <c r="S15" i="11"/>
  <c r="T15" i="11" s="1"/>
  <c r="Q15" i="11"/>
  <c r="R15" i="11" s="1"/>
  <c r="S17" i="11"/>
  <c r="T17" i="11" s="1"/>
  <c r="Q17" i="11"/>
  <c r="R17" i="11" s="1"/>
  <c r="S19" i="11"/>
  <c r="T19" i="11" s="1"/>
  <c r="Q19" i="11"/>
  <c r="R19" i="11" s="1"/>
  <c r="S21" i="11"/>
  <c r="T21" i="11" s="1"/>
  <c r="Q21" i="11"/>
  <c r="R21" i="11" s="1"/>
  <c r="S23" i="11"/>
  <c r="T23" i="11" s="1"/>
  <c r="Q23" i="11"/>
  <c r="R23" i="11" s="1"/>
  <c r="S25" i="11"/>
  <c r="T25" i="11" s="1"/>
  <c r="Q25" i="11"/>
  <c r="R25" i="11" s="1"/>
  <c r="S27" i="11"/>
  <c r="T27" i="11" s="1"/>
  <c r="Q27" i="11"/>
  <c r="R27" i="11" s="1"/>
  <c r="S29" i="11"/>
  <c r="T29" i="11" s="1"/>
  <c r="Q29" i="11"/>
  <c r="R29" i="11" s="1"/>
  <c r="S31" i="11"/>
  <c r="T31" i="11" s="1"/>
  <c r="Q31" i="11"/>
  <c r="R31" i="11" s="1"/>
  <c r="S33" i="11"/>
  <c r="T33" i="11" s="1"/>
  <c r="Q33" i="11"/>
  <c r="R33" i="11" s="1"/>
  <c r="AB88" i="3"/>
  <c r="AB87" i="3"/>
  <c r="AB86" i="3"/>
  <c r="AB85" i="3"/>
  <c r="AB84" i="3"/>
  <c r="AB83" i="3"/>
  <c r="AB82" i="3"/>
  <c r="AB81" i="3"/>
  <c r="AB80" i="3"/>
  <c r="AB79" i="3"/>
  <c r="AB78" i="3"/>
  <c r="AB77" i="3"/>
  <c r="AB76" i="3"/>
  <c r="AB75" i="3"/>
  <c r="AB74" i="3"/>
  <c r="AB73" i="3"/>
  <c r="AB72" i="3"/>
  <c r="AB71" i="3"/>
  <c r="AB70" i="3"/>
  <c r="AB69" i="3"/>
  <c r="AB68" i="3"/>
  <c r="AB67" i="3"/>
  <c r="AB66" i="3"/>
  <c r="AB65" i="3"/>
  <c r="AB64" i="3"/>
  <c r="AB63" i="3"/>
  <c r="AB62" i="3"/>
  <c r="AB61" i="3"/>
  <c r="AB60" i="3"/>
  <c r="AB59" i="3"/>
  <c r="AB58" i="3"/>
  <c r="AB57" i="3"/>
  <c r="AB56" i="3"/>
  <c r="AB55" i="3"/>
  <c r="AB54" i="3"/>
  <c r="AB53" i="3"/>
  <c r="AB52" i="3"/>
  <c r="AB51" i="3"/>
  <c r="AB50" i="3"/>
  <c r="AB49" i="3"/>
  <c r="AB48" i="3"/>
  <c r="AB47" i="3"/>
  <c r="AB46" i="3"/>
  <c r="AB45" i="3"/>
  <c r="AB44" i="3"/>
  <c r="AB43" i="3"/>
  <c r="AB42" i="3"/>
  <c r="AB41" i="3"/>
  <c r="AB40" i="3"/>
  <c r="AB39" i="3"/>
  <c r="AB38" i="3"/>
  <c r="AB37" i="3"/>
  <c r="AB36" i="3"/>
  <c r="AB35" i="3"/>
  <c r="AB34" i="3"/>
  <c r="R11" i="11" l="1"/>
  <c r="Q3" i="11"/>
  <c r="AI34" i="1"/>
  <c r="AI33" i="1"/>
  <c r="AI32" i="1"/>
  <c r="AI31" i="1"/>
  <c r="AI30" i="1"/>
  <c r="AI29" i="1"/>
  <c r="AI28" i="1"/>
  <c r="AI27" i="1"/>
  <c r="AI26" i="1"/>
  <c r="AI25" i="1"/>
  <c r="AI24" i="1"/>
  <c r="AI23" i="1"/>
  <c r="AI22" i="1"/>
  <c r="AI21" i="1"/>
  <c r="AI20" i="1"/>
  <c r="AI19" i="1"/>
  <c r="AI18" i="1"/>
  <c r="AI17" i="1"/>
  <c r="AI16" i="1"/>
  <c r="AI15" i="1"/>
  <c r="AI14" i="1"/>
  <c r="AI13" i="1"/>
  <c r="R113" i="2"/>
  <c r="Q113" i="2"/>
  <c r="P113" i="2"/>
  <c r="O113" i="2"/>
  <c r="N113" i="2"/>
  <c r="M113" i="2"/>
  <c r="L113" i="2"/>
  <c r="K113" i="2"/>
  <c r="J113" i="2"/>
  <c r="I113" i="2"/>
  <c r="AL34" i="1"/>
  <c r="AJ34" i="1"/>
  <c r="AL33" i="1"/>
  <c r="AJ33" i="1"/>
  <c r="AL32" i="1"/>
  <c r="AJ32" i="1"/>
  <c r="AL31" i="1"/>
  <c r="AJ31" i="1"/>
  <c r="AL30" i="1"/>
  <c r="AJ30" i="1"/>
  <c r="AL29" i="1"/>
  <c r="AJ29" i="1"/>
  <c r="AL28" i="1"/>
  <c r="AJ28" i="1"/>
  <c r="AL27" i="1"/>
  <c r="AJ27" i="1"/>
  <c r="AL26" i="1"/>
  <c r="AJ26" i="1"/>
  <c r="AL25" i="1"/>
  <c r="AJ25" i="1"/>
  <c r="AL24" i="1"/>
  <c r="AJ24" i="1"/>
  <c r="AL23" i="1"/>
  <c r="AJ23" i="1"/>
  <c r="AL22" i="1"/>
  <c r="AJ22" i="1"/>
  <c r="AL21" i="1"/>
  <c r="AJ21" i="1"/>
  <c r="AL20" i="1"/>
  <c r="AJ20" i="1"/>
  <c r="AL19" i="1"/>
  <c r="AJ19" i="1"/>
  <c r="AL18" i="1"/>
  <c r="AJ18" i="1"/>
  <c r="AL17" i="1"/>
  <c r="AJ17" i="1"/>
  <c r="AL16" i="1"/>
  <c r="AJ16" i="1"/>
  <c r="AL15" i="1"/>
  <c r="AJ15" i="1"/>
  <c r="AL14" i="1"/>
  <c r="AJ14" i="1"/>
  <c r="AL13" i="1"/>
  <c r="AJ13" i="1"/>
  <c r="AJ12" i="1"/>
  <c r="AJ11" i="1"/>
  <c r="AJ10" i="1"/>
  <c r="AL9" i="1"/>
  <c r="AJ9" i="1"/>
  <c r="AJ8" i="1"/>
  <c r="AJ7" i="1"/>
  <c r="AJ6" i="1"/>
  <c r="AK14" i="1" l="1"/>
  <c r="AM14" i="1"/>
  <c r="AK16" i="1"/>
  <c r="AM16" i="1"/>
  <c r="AK18" i="1"/>
  <c r="AM18" i="1"/>
  <c r="AK20" i="1"/>
  <c r="AM20" i="1"/>
  <c r="AK22" i="1"/>
  <c r="AM22" i="1"/>
  <c r="AK24" i="1"/>
  <c r="AM24" i="1"/>
  <c r="AK26" i="1"/>
  <c r="AM26" i="1"/>
  <c r="AK28" i="1"/>
  <c r="AM28" i="1"/>
  <c r="AK30" i="1"/>
  <c r="AM30" i="1"/>
  <c r="AK32" i="1"/>
  <c r="AM32" i="1"/>
  <c r="AK34" i="1"/>
  <c r="AM34" i="1"/>
  <c r="AM13" i="1"/>
  <c r="AK13" i="1"/>
  <c r="AM15" i="1"/>
  <c r="AK15" i="1"/>
  <c r="AM17" i="1"/>
  <c r="AK17" i="1"/>
  <c r="AM19" i="1"/>
  <c r="AK19" i="1"/>
  <c r="AM21" i="1"/>
  <c r="AK21" i="1"/>
  <c r="AM23" i="1"/>
  <c r="AK23" i="1"/>
  <c r="AM25" i="1"/>
  <c r="AK25" i="1"/>
  <c r="AM27" i="1"/>
  <c r="AK27" i="1"/>
  <c r="AM29" i="1"/>
  <c r="AK29" i="1"/>
  <c r="AM31" i="1"/>
  <c r="AK31" i="1"/>
  <c r="AM33" i="1"/>
  <c r="AK33" i="1"/>
  <c r="AB34" i="1"/>
  <c r="Y34" i="1"/>
  <c r="X34" i="1"/>
  <c r="Z34" i="1" s="1"/>
  <c r="AB33" i="1"/>
  <c r="Y33" i="1"/>
  <c r="X33" i="1"/>
  <c r="Z33" i="1" s="1"/>
  <c r="AB32" i="1"/>
  <c r="Y32" i="1"/>
  <c r="X32" i="1"/>
  <c r="Z32" i="1" s="1"/>
  <c r="AB31" i="1"/>
  <c r="Y31" i="1"/>
  <c r="X31" i="1"/>
  <c r="Z31" i="1" s="1"/>
  <c r="AB30" i="1"/>
  <c r="Y30" i="1"/>
  <c r="X30" i="1"/>
  <c r="Z30" i="1" s="1"/>
  <c r="AB29" i="1"/>
  <c r="Y29" i="1"/>
  <c r="X29" i="1"/>
  <c r="Z29" i="1" s="1"/>
  <c r="AB28" i="1"/>
  <c r="Y28" i="1"/>
  <c r="X28" i="1"/>
  <c r="Z28" i="1" s="1"/>
  <c r="AB27" i="1"/>
  <c r="Y27" i="1"/>
  <c r="X27" i="1"/>
  <c r="Z27" i="1" s="1"/>
  <c r="AB26" i="1"/>
  <c r="Y26" i="1"/>
  <c r="X26" i="1"/>
  <c r="Z26" i="1" s="1"/>
  <c r="AB25" i="1"/>
  <c r="Y25" i="1"/>
  <c r="X25" i="1"/>
  <c r="Z25" i="1" s="1"/>
  <c r="AB24" i="1"/>
  <c r="Y24" i="1"/>
  <c r="X24" i="1"/>
  <c r="Z24" i="1" s="1"/>
  <c r="AB23" i="1"/>
  <c r="Y23" i="1"/>
  <c r="X23" i="1"/>
  <c r="Z23" i="1" s="1"/>
  <c r="AB22" i="1"/>
  <c r="Y22" i="1"/>
  <c r="X22" i="1"/>
  <c r="Z22" i="1" s="1"/>
  <c r="AB21" i="1"/>
  <c r="Y21" i="1"/>
  <c r="X21" i="1"/>
  <c r="Z21" i="1" s="1"/>
  <c r="AB20" i="1"/>
  <c r="Y20" i="1"/>
  <c r="X20" i="1"/>
  <c r="Z20" i="1" s="1"/>
  <c r="AB19" i="1"/>
  <c r="Y19" i="1"/>
  <c r="X19" i="1"/>
  <c r="Z19" i="1" s="1"/>
  <c r="AB18" i="1"/>
  <c r="Y18" i="1"/>
  <c r="X18" i="1"/>
  <c r="Z18" i="1" s="1"/>
  <c r="AB17" i="1"/>
  <c r="Y17" i="1"/>
  <c r="X17" i="1"/>
  <c r="Z17" i="1" s="1"/>
  <c r="AB16" i="1"/>
  <c r="Y16" i="1"/>
  <c r="X16" i="1"/>
  <c r="Z16" i="1" s="1"/>
  <c r="AB15" i="1"/>
  <c r="Y15" i="1"/>
  <c r="X15" i="1"/>
  <c r="Z15" i="1" s="1"/>
  <c r="AB14" i="1"/>
  <c r="Y14" i="1"/>
  <c r="X14" i="1"/>
  <c r="Z14" i="1" s="1"/>
  <c r="AB13" i="1"/>
  <c r="Y13" i="1"/>
  <c r="X13" i="1"/>
  <c r="Z13" i="1" s="1"/>
  <c r="Y12" i="1"/>
  <c r="X12" i="1"/>
  <c r="Y11" i="1"/>
  <c r="X11" i="1"/>
  <c r="Y10" i="1"/>
  <c r="X10" i="1"/>
  <c r="AH10" i="1" s="1"/>
  <c r="Y9" i="1"/>
  <c r="X9" i="1"/>
  <c r="Y8" i="1"/>
  <c r="X8" i="1"/>
  <c r="CK113" i="2"/>
  <c r="CJ113" i="2"/>
  <c r="CI113" i="2"/>
  <c r="CH113" i="2"/>
  <c r="CG113" i="2"/>
  <c r="CF113" i="2"/>
  <c r="CE113" i="2"/>
  <c r="CD113" i="2"/>
  <c r="CC113" i="2"/>
  <c r="CB113" i="2"/>
  <c r="CA113" i="2"/>
  <c r="BZ113" i="2"/>
  <c r="BY113" i="2"/>
  <c r="BX113" i="2"/>
  <c r="BW113" i="2"/>
  <c r="BV113" i="2"/>
  <c r="BU113" i="2"/>
  <c r="BT113" i="2"/>
  <c r="BS113" i="2"/>
  <c r="BR113" i="2"/>
  <c r="BQ113" i="2"/>
  <c r="BP113" i="2"/>
  <c r="BO113" i="2"/>
  <c r="BN113" i="2"/>
  <c r="BM113" i="2"/>
  <c r="BL113" i="2"/>
  <c r="BK113" i="2"/>
  <c r="BJ113" i="2"/>
  <c r="BI113" i="2"/>
  <c r="BH113" i="2"/>
  <c r="BG113" i="2"/>
  <c r="BF113" i="2"/>
  <c r="BE113" i="2"/>
  <c r="BD113" i="2"/>
  <c r="BC113" i="2"/>
  <c r="BB113" i="2"/>
  <c r="BA113" i="2"/>
  <c r="AZ113" i="2"/>
  <c r="AY113" i="2"/>
  <c r="AX113" i="2"/>
  <c r="AW113" i="2"/>
  <c r="AV113" i="2"/>
  <c r="AU113" i="2"/>
  <c r="AT113" i="2"/>
  <c r="AS113" i="2"/>
  <c r="AR113" i="2"/>
  <c r="AQ113" i="2"/>
  <c r="AP113" i="2"/>
  <c r="AO113" i="2"/>
  <c r="AN113" i="2"/>
  <c r="AM113" i="2"/>
  <c r="AL113" i="2"/>
  <c r="AK113" i="2"/>
  <c r="AJ113" i="2"/>
  <c r="AI113" i="2"/>
  <c r="AH113" i="2"/>
  <c r="AG113" i="2"/>
  <c r="AF113" i="2"/>
  <c r="AE113" i="2"/>
  <c r="AD113" i="2"/>
  <c r="AC113" i="2"/>
  <c r="AB113" i="2"/>
  <c r="AA113" i="2"/>
  <c r="Z113" i="2"/>
  <c r="Y113" i="2"/>
  <c r="X113" i="2"/>
  <c r="W113" i="2"/>
  <c r="V113" i="2"/>
  <c r="U113" i="2"/>
  <c r="T113" i="2"/>
  <c r="S113" i="2"/>
  <c r="AG7" i="1" l="1"/>
  <c r="AH7" i="1" s="1"/>
  <c r="AG8" i="1"/>
  <c r="AH8" i="1" s="1"/>
  <c r="AG9" i="1"/>
  <c r="AH9" i="1" s="1"/>
  <c r="Z9" i="1"/>
  <c r="Z10" i="1"/>
  <c r="AI10" i="1"/>
  <c r="Z12" i="1"/>
  <c r="Z11" i="1"/>
  <c r="Z8" i="1"/>
  <c r="AI9" i="1" l="1"/>
  <c r="AI7" i="1"/>
  <c r="AM7" i="1" s="1"/>
  <c r="AK7" i="1" s="1"/>
  <c r="AL7" i="1" s="1"/>
  <c r="AM9" i="1"/>
  <c r="AK9" i="1" s="1"/>
  <c r="AM10" i="1"/>
  <c r="AK10" i="1" s="1"/>
  <c r="AL10" i="1" s="1"/>
  <c r="AB9" i="1"/>
  <c r="AB12" i="1"/>
  <c r="AB10" i="1"/>
  <c r="AL12" i="1" l="1"/>
  <c r="AI12" i="1"/>
  <c r="AL8" i="1"/>
  <c r="AI8" i="1"/>
  <c r="AI11" i="1"/>
  <c r="AB11" i="1"/>
  <c r="AB8" i="1"/>
  <c r="AK12" i="1" l="1"/>
  <c r="AM12" i="1"/>
  <c r="AM11" i="1"/>
  <c r="AK11" i="1"/>
  <c r="AL11" i="1" s="1"/>
  <c r="AM8" i="1"/>
  <c r="AK8" i="1" s="1"/>
  <c r="B6" i="4"/>
  <c r="BJ1" i="4" s="1"/>
  <c r="F36" i="18" l="1"/>
  <c r="G36" i="18" s="1"/>
  <c r="F35" i="18"/>
  <c r="G35" i="18" s="1"/>
  <c r="F34" i="18"/>
  <c r="G34" i="18" s="1"/>
  <c r="F33" i="18"/>
  <c r="G33" i="18" s="1"/>
  <c r="F32" i="18"/>
  <c r="G32" i="18" s="1"/>
  <c r="F31" i="18"/>
  <c r="G31" i="18" s="1"/>
  <c r="F30" i="18"/>
  <c r="G30" i="18" s="1"/>
  <c r="F29" i="18"/>
  <c r="G29" i="18" s="1"/>
  <c r="F28" i="18"/>
  <c r="G28" i="18" s="1"/>
  <c r="F27" i="18"/>
  <c r="G27" i="18" s="1"/>
  <c r="F26" i="18"/>
  <c r="G26" i="18" s="1"/>
  <c r="F25" i="18"/>
  <c r="G25" i="18" s="1"/>
  <c r="F24" i="18"/>
  <c r="G24" i="18" s="1"/>
  <c r="F23" i="18"/>
  <c r="G23" i="18" s="1"/>
  <c r="F22" i="18"/>
  <c r="G22" i="18" s="1"/>
  <c r="F21" i="18"/>
  <c r="G21" i="18" s="1"/>
  <c r="F20" i="18"/>
  <c r="G20" i="18" s="1"/>
  <c r="F19" i="18"/>
  <c r="G19" i="18" s="1"/>
  <c r="F18" i="18"/>
  <c r="G18" i="18" s="1"/>
  <c r="F17" i="18"/>
  <c r="G17" i="18" s="1"/>
  <c r="F16" i="18"/>
  <c r="G16" i="18" s="1"/>
  <c r="F15" i="18"/>
  <c r="F14" i="18"/>
  <c r="G14" i="18" s="1"/>
  <c r="F13" i="18"/>
  <c r="G13" i="18" s="1"/>
  <c r="G15" i="18" l="1"/>
  <c r="H15" i="18" s="1"/>
  <c r="H13" i="18"/>
  <c r="M13" i="18"/>
  <c r="N13" i="18" s="1"/>
  <c r="I13" i="18"/>
  <c r="I15" i="18"/>
  <c r="H14" i="18"/>
  <c r="I14" i="18" s="1"/>
  <c r="O14" i="18"/>
  <c r="P14" i="18" s="1"/>
  <c r="M14" i="18"/>
  <c r="N14" i="18" s="1"/>
  <c r="O13" i="18"/>
  <c r="P13" i="18" s="1"/>
  <c r="H8" i="18"/>
  <c r="O15" i="18" l="1"/>
  <c r="P15" i="18" s="1"/>
  <c r="M15" i="18"/>
  <c r="N15" i="18" s="1"/>
  <c r="H35" i="18"/>
  <c r="I35" i="18" s="1"/>
  <c r="O35" i="18"/>
  <c r="P35" i="18" s="1"/>
  <c r="M35" i="18"/>
  <c r="N35" i="18" s="1"/>
  <c r="H33" i="18"/>
  <c r="I33" i="18" s="1"/>
  <c r="O33" i="18"/>
  <c r="P33" i="18" s="1"/>
  <c r="M33" i="18"/>
  <c r="N33" i="18" s="1"/>
  <c r="H31" i="18"/>
  <c r="I31" i="18" s="1"/>
  <c r="O31" i="18"/>
  <c r="P31" i="18" s="1"/>
  <c r="M31" i="18"/>
  <c r="N31" i="18" s="1"/>
  <c r="H29" i="18"/>
  <c r="I29" i="18" s="1"/>
  <c r="O29" i="18"/>
  <c r="P29" i="18" s="1"/>
  <c r="M29" i="18"/>
  <c r="N29" i="18" s="1"/>
  <c r="H27" i="18"/>
  <c r="I27" i="18" s="1"/>
  <c r="O27" i="18"/>
  <c r="P27" i="18" s="1"/>
  <c r="M27" i="18"/>
  <c r="N27" i="18" s="1"/>
  <c r="H25" i="18"/>
  <c r="I25" i="18" s="1"/>
  <c r="O25" i="18"/>
  <c r="P25" i="18" s="1"/>
  <c r="M25" i="18"/>
  <c r="N25" i="18" s="1"/>
  <c r="H23" i="18"/>
  <c r="I23" i="18" s="1"/>
  <c r="O23" i="18"/>
  <c r="P23" i="18" s="1"/>
  <c r="M23" i="18"/>
  <c r="N23" i="18" s="1"/>
  <c r="H21" i="18"/>
  <c r="I21" i="18" s="1"/>
  <c r="O21" i="18"/>
  <c r="P21" i="18" s="1"/>
  <c r="M21" i="18"/>
  <c r="N21" i="18" s="1"/>
  <c r="H19" i="18"/>
  <c r="I19" i="18" s="1"/>
  <c r="O19" i="18"/>
  <c r="P19" i="18" s="1"/>
  <c r="M19" i="18"/>
  <c r="N19" i="18" s="1"/>
  <c r="H17" i="18"/>
  <c r="I17" i="18" s="1"/>
  <c r="O17" i="18"/>
  <c r="P17" i="18" s="1"/>
  <c r="M17" i="18"/>
  <c r="N17" i="18" s="1"/>
  <c r="H11" i="18"/>
  <c r="O11" i="18"/>
  <c r="P11" i="18" s="1"/>
  <c r="M11" i="18"/>
  <c r="N11" i="18" s="1"/>
  <c r="H36" i="18"/>
  <c r="I36" i="18" s="1"/>
  <c r="O36" i="18"/>
  <c r="P36" i="18" s="1"/>
  <c r="M36" i="18"/>
  <c r="N36" i="18" s="1"/>
  <c r="H34" i="18"/>
  <c r="I34" i="18" s="1"/>
  <c r="O34" i="18"/>
  <c r="P34" i="18" s="1"/>
  <c r="M34" i="18"/>
  <c r="N34" i="18" s="1"/>
  <c r="H32" i="18"/>
  <c r="I32" i="18" s="1"/>
  <c r="O32" i="18"/>
  <c r="P32" i="18" s="1"/>
  <c r="M32" i="18"/>
  <c r="N32" i="18" s="1"/>
  <c r="H30" i="18"/>
  <c r="I30" i="18" s="1"/>
  <c r="O30" i="18"/>
  <c r="P30" i="18" s="1"/>
  <c r="M30" i="18"/>
  <c r="N30" i="18" s="1"/>
  <c r="H28" i="18"/>
  <c r="I28" i="18" s="1"/>
  <c r="O28" i="18"/>
  <c r="P28" i="18" s="1"/>
  <c r="M28" i="18"/>
  <c r="N28" i="18" s="1"/>
  <c r="H26" i="18"/>
  <c r="I26" i="18" s="1"/>
  <c r="O26" i="18"/>
  <c r="P26" i="18" s="1"/>
  <c r="M26" i="18"/>
  <c r="N26" i="18" s="1"/>
  <c r="H24" i="18"/>
  <c r="I24" i="18" s="1"/>
  <c r="O24" i="18"/>
  <c r="P24" i="18" s="1"/>
  <c r="M24" i="18"/>
  <c r="N24" i="18" s="1"/>
  <c r="H22" i="18"/>
  <c r="I22" i="18" s="1"/>
  <c r="O22" i="18"/>
  <c r="P22" i="18" s="1"/>
  <c r="M22" i="18"/>
  <c r="N22" i="18" s="1"/>
  <c r="H20" i="18"/>
  <c r="I20" i="18" s="1"/>
  <c r="O20" i="18"/>
  <c r="P20" i="18" s="1"/>
  <c r="M20" i="18"/>
  <c r="N20" i="18" s="1"/>
  <c r="H18" i="18"/>
  <c r="I18" i="18" s="1"/>
  <c r="O18" i="18"/>
  <c r="P18" i="18" s="1"/>
  <c r="M18" i="18"/>
  <c r="N18" i="18" s="1"/>
  <c r="H16" i="18"/>
  <c r="I16" i="18" s="1"/>
  <c r="O16" i="18"/>
  <c r="P16" i="18" s="1"/>
  <c r="M16" i="18"/>
  <c r="N16" i="18" s="1"/>
  <c r="H12" i="18"/>
  <c r="O12" i="18"/>
  <c r="P12" i="18" s="1"/>
  <c r="M12" i="18"/>
  <c r="N12" i="18" s="1"/>
  <c r="H10" i="18"/>
  <c r="O10" i="18"/>
  <c r="P10" i="18" s="1"/>
  <c r="M10" i="18"/>
  <c r="N10" i="18" s="1"/>
  <c r="H9" i="18"/>
  <c r="O9" i="18"/>
  <c r="P9" i="18" s="1"/>
  <c r="M9" i="18"/>
  <c r="N9" i="18" s="1"/>
  <c r="S4" i="11" l="1"/>
  <c r="S3" i="11" l="1"/>
  <c r="H7" i="18"/>
  <c r="R4" i="11" l="1"/>
  <c r="CI41" i="14"/>
  <c r="CI40" i="14"/>
  <c r="CI39" i="14"/>
  <c r="CI38" i="14"/>
  <c r="CI37" i="14"/>
  <c r="CI36" i="14"/>
  <c r="CI35" i="14"/>
  <c r="CI34" i="14"/>
  <c r="CI33" i="14"/>
  <c r="CI32" i="14"/>
  <c r="CI31" i="14"/>
  <c r="CI30" i="14"/>
  <c r="CI29" i="14"/>
  <c r="CI28" i="14"/>
  <c r="CI27" i="14"/>
  <c r="CI26" i="14"/>
  <c r="CI25" i="14"/>
  <c r="CI24" i="14"/>
  <c r="CI23" i="14"/>
  <c r="CI22" i="14"/>
  <c r="CI21" i="14"/>
  <c r="CI20" i="14"/>
  <c r="CI19" i="14"/>
  <c r="CI18" i="14"/>
  <c r="CI17" i="14"/>
  <c r="CI16" i="14"/>
  <c r="CI15" i="14"/>
  <c r="CI14" i="14"/>
  <c r="CI13" i="14"/>
  <c r="CI12" i="14"/>
  <c r="CF41" i="14"/>
  <c r="CF40" i="14"/>
  <c r="CF39" i="14"/>
  <c r="CF38" i="14"/>
  <c r="CF37" i="14"/>
  <c r="CF36" i="14"/>
  <c r="CF35" i="14"/>
  <c r="CF34" i="14"/>
  <c r="CF33" i="14"/>
  <c r="CF32" i="14"/>
  <c r="CF31" i="14"/>
  <c r="CF30" i="14"/>
  <c r="CF29" i="14"/>
  <c r="CF28" i="14"/>
  <c r="CF27" i="14"/>
  <c r="CF26" i="14"/>
  <c r="CF25" i="14"/>
  <c r="CF24" i="14"/>
  <c r="CF23" i="14"/>
  <c r="CF22" i="14"/>
  <c r="CF21" i="14"/>
  <c r="CF20" i="14"/>
  <c r="CF19" i="14"/>
  <c r="CF18" i="14"/>
  <c r="CF16" i="14"/>
  <c r="CF15" i="14"/>
  <c r="CF14" i="14"/>
  <c r="CF13" i="14"/>
  <c r="CF12" i="14"/>
  <c r="CF17" i="14"/>
  <c r="T4" i="10"/>
  <c r="R3" i="11" l="1"/>
  <c r="T4" i="11"/>
  <c r="E1" i="18" l="1"/>
  <c r="T3" i="11"/>
  <c r="E24" i="11" s="1"/>
  <c r="F24" i="11" s="1"/>
  <c r="K24" i="11" l="1"/>
  <c r="E25" i="11"/>
  <c r="E2" i="18"/>
  <c r="F42" i="14"/>
  <c r="I42" i="14"/>
  <c r="BX307" i="4"/>
  <c r="BX306" i="4"/>
  <c r="BX305" i="4"/>
  <c r="BX304" i="4"/>
  <c r="BX303" i="4"/>
  <c r="BX302" i="4"/>
  <c r="BX301" i="4"/>
  <c r="BX300" i="4"/>
  <c r="BX299" i="4"/>
  <c r="BX298" i="4"/>
  <c r="BX297" i="4"/>
  <c r="BX296" i="4"/>
  <c r="BX295" i="4"/>
  <c r="BX294" i="4"/>
  <c r="BX293" i="4"/>
  <c r="BX292" i="4"/>
  <c r="BX291" i="4"/>
  <c r="BX290" i="4"/>
  <c r="BX289" i="4"/>
  <c r="BX288" i="4"/>
  <c r="BX287" i="4"/>
  <c r="BX286" i="4"/>
  <c r="BX285" i="4"/>
  <c r="BX284" i="4"/>
  <c r="BX283" i="4"/>
  <c r="BX282" i="4"/>
  <c r="BX281" i="4"/>
  <c r="BX280" i="4"/>
  <c r="BX279" i="4"/>
  <c r="BX278" i="4"/>
  <c r="BX277" i="4"/>
  <c r="BX276" i="4"/>
  <c r="BX275" i="4"/>
  <c r="BX274" i="4"/>
  <c r="BX273" i="4"/>
  <c r="BX272" i="4"/>
  <c r="BX271" i="4"/>
  <c r="BX270" i="4"/>
  <c r="BX269" i="4"/>
  <c r="BX268" i="4"/>
  <c r="BX267" i="4"/>
  <c r="BX266" i="4"/>
  <c r="BX265" i="4"/>
  <c r="BX264" i="4"/>
  <c r="BX263" i="4"/>
  <c r="BX262" i="4"/>
  <c r="BX261" i="4"/>
  <c r="BX260" i="4"/>
  <c r="BX259" i="4"/>
  <c r="BX258" i="4"/>
  <c r="BX257" i="4"/>
  <c r="BX256" i="4"/>
  <c r="BX255" i="4"/>
  <c r="BX254" i="4"/>
  <c r="BX253" i="4"/>
  <c r="BX252" i="4"/>
  <c r="BX251" i="4"/>
  <c r="BX250" i="4"/>
  <c r="BX249" i="4"/>
  <c r="BX248" i="4"/>
  <c r="BX247" i="4"/>
  <c r="BX246" i="4"/>
  <c r="BX245" i="4"/>
  <c r="BX244" i="4"/>
  <c r="BX243" i="4"/>
  <c r="BX242" i="4"/>
  <c r="BX241" i="4"/>
  <c r="BX240" i="4"/>
  <c r="BX239" i="4"/>
  <c r="BX238" i="4"/>
  <c r="BX237" i="4"/>
  <c r="BX236" i="4"/>
  <c r="BX235" i="4"/>
  <c r="BX234" i="4"/>
  <c r="BX233" i="4"/>
  <c r="BX232" i="4"/>
  <c r="BX231" i="4"/>
  <c r="BX230" i="4"/>
  <c r="BX229" i="4"/>
  <c r="BX228" i="4"/>
  <c r="BX227" i="4"/>
  <c r="BX226" i="4"/>
  <c r="BX225" i="4"/>
  <c r="BX224" i="4"/>
  <c r="BX223" i="4"/>
  <c r="BX222" i="4"/>
  <c r="BX221" i="4"/>
  <c r="BX220" i="4"/>
  <c r="BX219" i="4"/>
  <c r="BX218" i="4"/>
  <c r="BX217" i="4"/>
  <c r="BX216" i="4"/>
  <c r="BX215" i="4"/>
  <c r="BX214" i="4"/>
  <c r="BX213" i="4"/>
  <c r="BX212" i="4"/>
  <c r="BX211" i="4"/>
  <c r="BX210" i="4"/>
  <c r="BX209" i="4"/>
  <c r="BX208" i="4"/>
  <c r="BX207" i="4"/>
  <c r="BX206" i="4"/>
  <c r="BX205" i="4"/>
  <c r="BX204" i="4"/>
  <c r="BX203" i="4"/>
  <c r="BX202" i="4"/>
  <c r="BX201" i="4"/>
  <c r="BX200" i="4"/>
  <c r="BX199" i="4"/>
  <c r="BX198" i="4"/>
  <c r="BX197" i="4"/>
  <c r="BX196" i="4"/>
  <c r="BX195" i="4"/>
  <c r="BX194" i="4"/>
  <c r="BX193" i="4"/>
  <c r="BX192" i="4"/>
  <c r="BX191" i="4"/>
  <c r="BX190" i="4"/>
  <c r="BX189" i="4"/>
  <c r="BX188" i="4"/>
  <c r="BX187" i="4"/>
  <c r="BX186" i="4"/>
  <c r="BX185" i="4"/>
  <c r="BX184" i="4"/>
  <c r="BX183" i="4"/>
  <c r="BX182" i="4"/>
  <c r="BX181" i="4"/>
  <c r="BX180" i="4"/>
  <c r="BX179" i="4"/>
  <c r="BX178" i="4"/>
  <c r="BX177" i="4"/>
  <c r="BX176" i="4"/>
  <c r="BX175" i="4"/>
  <c r="BX174" i="4"/>
  <c r="BX173" i="4"/>
  <c r="BX172" i="4"/>
  <c r="BX171" i="4"/>
  <c r="BX170" i="4"/>
  <c r="BX169" i="4"/>
  <c r="BX168" i="4"/>
  <c r="BX167" i="4"/>
  <c r="BX166" i="4"/>
  <c r="BX165" i="4"/>
  <c r="BX164" i="4"/>
  <c r="BX163" i="4"/>
  <c r="BX162" i="4"/>
  <c r="BX161" i="4"/>
  <c r="BX160" i="4"/>
  <c r="BX159" i="4"/>
  <c r="BX158" i="4"/>
  <c r="BX157" i="4"/>
  <c r="BX156" i="4"/>
  <c r="BX155" i="4"/>
  <c r="BX154" i="4"/>
  <c r="BX153" i="4"/>
  <c r="BX152" i="4"/>
  <c r="BX151" i="4"/>
  <c r="BX150" i="4"/>
  <c r="BX149" i="4"/>
  <c r="BX148" i="4"/>
  <c r="BX147" i="4"/>
  <c r="BX146" i="4"/>
  <c r="BX145" i="4"/>
  <c r="BX144" i="4"/>
  <c r="BX143" i="4"/>
  <c r="BX142" i="4"/>
  <c r="BX141" i="4"/>
  <c r="BX140" i="4"/>
  <c r="BX139" i="4"/>
  <c r="BX138" i="4"/>
  <c r="BX137" i="4"/>
  <c r="BX136" i="4"/>
  <c r="BX135" i="4"/>
  <c r="BX134" i="4"/>
  <c r="BX133" i="4"/>
  <c r="BX132" i="4"/>
  <c r="BX131" i="4"/>
  <c r="BX130" i="4"/>
  <c r="BX129" i="4"/>
  <c r="BX128" i="4"/>
  <c r="BX127" i="4"/>
  <c r="BX126" i="4"/>
  <c r="BX125" i="4"/>
  <c r="BX124" i="4"/>
  <c r="BX123" i="4"/>
  <c r="BX122" i="4"/>
  <c r="BX121" i="4"/>
  <c r="BX120" i="4"/>
  <c r="BX119" i="4"/>
  <c r="BX118" i="4"/>
  <c r="BX117" i="4"/>
  <c r="BX116" i="4"/>
  <c r="BX115" i="4"/>
  <c r="BX114" i="4"/>
  <c r="BX113" i="4"/>
  <c r="BX112" i="4"/>
  <c r="BX111" i="4"/>
  <c r="BX110" i="4"/>
  <c r="BX109" i="4"/>
  <c r="BX108" i="4"/>
  <c r="BX107" i="4"/>
  <c r="BX106" i="4"/>
  <c r="BX105" i="4"/>
  <c r="BX104" i="4"/>
  <c r="BX103" i="4"/>
  <c r="BX102" i="4"/>
  <c r="BX101" i="4"/>
  <c r="BX100" i="4"/>
  <c r="BX99" i="4"/>
  <c r="BX98" i="4"/>
  <c r="BX97" i="4"/>
  <c r="BX96" i="4"/>
  <c r="BX95" i="4"/>
  <c r="BX94" i="4"/>
  <c r="BX93" i="4"/>
  <c r="BX92" i="4"/>
  <c r="BX91" i="4"/>
  <c r="BX90" i="4"/>
  <c r="BX89" i="4"/>
  <c r="BX88" i="4"/>
  <c r="BX87" i="4"/>
  <c r="BX86" i="4"/>
  <c r="BX85" i="4"/>
  <c r="BX84" i="4"/>
  <c r="BX83" i="4"/>
  <c r="BX82" i="4"/>
  <c r="BX81" i="4"/>
  <c r="BX80" i="4"/>
  <c r="BX79" i="4"/>
  <c r="BX78" i="4"/>
  <c r="BX77" i="4"/>
  <c r="BX76" i="4"/>
  <c r="BX75" i="4"/>
  <c r="BX74" i="4"/>
  <c r="BX73" i="4"/>
  <c r="BX72" i="4"/>
  <c r="BX71" i="4"/>
  <c r="BX70" i="4"/>
  <c r="BX69" i="4"/>
  <c r="BX68" i="4"/>
  <c r="BX67" i="4"/>
  <c r="BX66" i="4"/>
  <c r="BX65" i="4"/>
  <c r="BX64" i="4"/>
  <c r="BX63" i="4"/>
  <c r="BX62" i="4"/>
  <c r="BX61" i="4"/>
  <c r="BX60" i="4"/>
  <c r="BX59" i="4"/>
  <c r="BX58" i="4"/>
  <c r="BX57" i="4"/>
  <c r="BX56" i="4"/>
  <c r="BX55" i="4"/>
  <c r="BX54" i="4"/>
  <c r="BX53" i="4"/>
  <c r="BX52" i="4"/>
  <c r="BX51" i="4"/>
  <c r="BX50" i="4"/>
  <c r="BX49" i="4"/>
  <c r="BX48" i="4"/>
  <c r="BX47" i="4"/>
  <c r="BX46" i="4"/>
  <c r="BX45" i="4"/>
  <c r="BX44" i="4"/>
  <c r="BX43" i="4"/>
  <c r="BX42" i="4"/>
  <c r="BX41" i="4"/>
  <c r="BX40" i="4"/>
  <c r="BX39" i="4"/>
  <c r="BX38" i="4"/>
  <c r="BX37" i="4"/>
  <c r="BX36" i="4"/>
  <c r="BX35" i="4"/>
  <c r="BX34" i="4"/>
  <c r="BX33" i="4"/>
  <c r="BX32" i="4"/>
  <c r="BX31" i="4"/>
  <c r="BX30" i="4"/>
  <c r="BX29" i="4"/>
  <c r="BX28" i="4"/>
  <c r="BX27" i="4"/>
  <c r="BX26" i="4"/>
  <c r="BX25" i="4"/>
  <c r="BX24" i="4"/>
  <c r="BX23" i="4"/>
  <c r="BX22" i="4"/>
  <c r="BX21" i="4"/>
  <c r="BX20" i="4"/>
  <c r="BX19" i="4"/>
  <c r="BX18" i="4"/>
  <c r="BX17" i="4"/>
  <c r="BX16" i="4"/>
  <c r="BX15" i="4"/>
  <c r="BX14" i="4"/>
  <c r="BX13" i="4"/>
  <c r="BX12" i="4"/>
  <c r="BX11" i="4"/>
  <c r="BX10" i="4"/>
  <c r="BX9" i="4"/>
  <c r="BX8" i="4"/>
  <c r="BX7" i="4"/>
  <c r="F25" i="11" l="1"/>
  <c r="K25" i="11" s="1"/>
  <c r="L42" i="14" l="1"/>
  <c r="AW5" i="4"/>
  <c r="I4" i="16"/>
  <c r="C5" i="16"/>
  <c r="O42" i="14" l="1"/>
  <c r="R42" i="14"/>
  <c r="F5" i="16"/>
  <c r="C7" i="16" s="1"/>
  <c r="C3" i="16"/>
  <c r="H3" i="16" s="1"/>
  <c r="C4" i="16"/>
  <c r="G5" i="16" l="1"/>
  <c r="T4" i="16"/>
  <c r="T3" i="16"/>
  <c r="BD41" i="14" l="1"/>
  <c r="BD40" i="14"/>
  <c r="BD39" i="14"/>
  <c r="BD38" i="14"/>
  <c r="BD37" i="14"/>
  <c r="BD36" i="14"/>
  <c r="BD35" i="14"/>
  <c r="BD34" i="14"/>
  <c r="BD33" i="14"/>
  <c r="BD32" i="14"/>
  <c r="BD23" i="14"/>
  <c r="BB41" i="14"/>
  <c r="CC41" i="14" s="1"/>
  <c r="CD41" i="14" s="1"/>
  <c r="C32" i="14"/>
  <c r="D32" i="14"/>
  <c r="BB40" i="14"/>
  <c r="CC40" i="14" s="1"/>
  <c r="CD40" i="14" s="1"/>
  <c r="BB39" i="14"/>
  <c r="CC39" i="14" s="1"/>
  <c r="CD39" i="14" s="1"/>
  <c r="BB38" i="14"/>
  <c r="CC38" i="14" s="1"/>
  <c r="CD38" i="14" s="1"/>
  <c r="BB37" i="14"/>
  <c r="CC37" i="14" s="1"/>
  <c r="CD37" i="14" s="1"/>
  <c r="BB36" i="14"/>
  <c r="CC36" i="14" s="1"/>
  <c r="CD36" i="14" s="1"/>
  <c r="BB35" i="14"/>
  <c r="CC35" i="14" s="1"/>
  <c r="CD35" i="14" s="1"/>
  <c r="BB34" i="14"/>
  <c r="CC34" i="14" s="1"/>
  <c r="CD34" i="14" s="1"/>
  <c r="BB33" i="14"/>
  <c r="CC33" i="14" s="1"/>
  <c r="CD33" i="14" s="1"/>
  <c r="BB32" i="14"/>
  <c r="CC32" i="14" s="1"/>
  <c r="CD32" i="14" s="1"/>
  <c r="C41" i="14"/>
  <c r="C40" i="14"/>
  <c r="C39" i="14"/>
  <c r="C38" i="14"/>
  <c r="C37" i="14"/>
  <c r="C36" i="14"/>
  <c r="C35" i="14"/>
  <c r="C34" i="14"/>
  <c r="C33" i="14"/>
  <c r="D41" i="14"/>
  <c r="D40" i="14"/>
  <c r="D39" i="14"/>
  <c r="D38" i="14"/>
  <c r="D37" i="14"/>
  <c r="D36" i="14"/>
  <c r="D35" i="14"/>
  <c r="D34" i="14"/>
  <c r="D33" i="14"/>
  <c r="BW32" i="14" l="1"/>
  <c r="BX32" i="14" s="1"/>
  <c r="BT33" i="14"/>
  <c r="BU33" i="14" s="1"/>
  <c r="BZ33" i="14"/>
  <c r="CA33" i="14" s="1"/>
  <c r="BW34" i="14"/>
  <c r="BX34" i="14" s="1"/>
  <c r="BT35" i="14"/>
  <c r="BU35" i="14" s="1"/>
  <c r="BZ35" i="14"/>
  <c r="CA35" i="14" s="1"/>
  <c r="BW36" i="14"/>
  <c r="BX36" i="14" s="1"/>
  <c r="BT37" i="14"/>
  <c r="BU37" i="14" s="1"/>
  <c r="BZ37" i="14"/>
  <c r="CA37" i="14" s="1"/>
  <c r="BW38" i="14"/>
  <c r="BX38" i="14" s="1"/>
  <c r="BT39" i="14"/>
  <c r="BU39" i="14" s="1"/>
  <c r="BZ39" i="14"/>
  <c r="CA39" i="14" s="1"/>
  <c r="BW40" i="14"/>
  <c r="BX40" i="14" s="1"/>
  <c r="BT41" i="14"/>
  <c r="BU41" i="14" s="1"/>
  <c r="BZ41" i="14"/>
  <c r="CA41" i="14" s="1"/>
  <c r="BT32" i="14"/>
  <c r="BU32" i="14" s="1"/>
  <c r="BZ32" i="14"/>
  <c r="CA32" i="14" s="1"/>
  <c r="BW33" i="14"/>
  <c r="BX33" i="14" s="1"/>
  <c r="BT34" i="14"/>
  <c r="BU34" i="14" s="1"/>
  <c r="BZ34" i="14"/>
  <c r="CA34" i="14" s="1"/>
  <c r="BW35" i="14"/>
  <c r="BX35" i="14" s="1"/>
  <c r="BT36" i="14"/>
  <c r="BU36" i="14" s="1"/>
  <c r="BZ36" i="14"/>
  <c r="CA36" i="14" s="1"/>
  <c r="BW37" i="14"/>
  <c r="BX37" i="14" s="1"/>
  <c r="BT38" i="14"/>
  <c r="BU38" i="14" s="1"/>
  <c r="BZ38" i="14"/>
  <c r="CA38" i="14" s="1"/>
  <c r="BW39" i="14"/>
  <c r="BX39" i="14" s="1"/>
  <c r="BT40" i="14"/>
  <c r="BU40" i="14" s="1"/>
  <c r="BZ40" i="14"/>
  <c r="CA40" i="14" s="1"/>
  <c r="BW41" i="14"/>
  <c r="BX41" i="14" s="1"/>
  <c r="E33" i="3" l="1"/>
  <c r="E32" i="3"/>
  <c r="E31" i="3"/>
  <c r="E30" i="3"/>
  <c r="E29" i="3"/>
  <c r="E28" i="3"/>
  <c r="E27" i="3"/>
  <c r="E26" i="3"/>
  <c r="E25" i="3"/>
  <c r="E24" i="3"/>
  <c r="D33" i="3"/>
  <c r="D32" i="3"/>
  <c r="D31" i="3"/>
  <c r="D30" i="3"/>
  <c r="D29" i="3"/>
  <c r="D28" i="3"/>
  <c r="D27" i="3"/>
  <c r="D26" i="3"/>
  <c r="D25" i="3"/>
  <c r="D24" i="3"/>
  <c r="C33" i="3"/>
  <c r="C32" i="3"/>
  <c r="C31" i="3"/>
  <c r="C30" i="3"/>
  <c r="C29" i="3"/>
  <c r="C28" i="3"/>
  <c r="C27" i="3"/>
  <c r="C26" i="3"/>
  <c r="C25" i="3"/>
  <c r="C24" i="3"/>
  <c r="B33" i="3"/>
  <c r="B32" i="3"/>
  <c r="B31" i="3"/>
  <c r="B30" i="3"/>
  <c r="B29" i="3"/>
  <c r="B28" i="3"/>
  <c r="B27" i="3"/>
  <c r="B26" i="3"/>
  <c r="B25" i="3"/>
  <c r="B24" i="3"/>
  <c r="I10" i="6"/>
  <c r="L306" i="4"/>
  <c r="L305" i="4"/>
  <c r="L304" i="4"/>
  <c r="L303" i="4"/>
  <c r="L302" i="4"/>
  <c r="L301" i="4"/>
  <c r="L300" i="4"/>
  <c r="L299" i="4"/>
  <c r="L298" i="4"/>
  <c r="L297" i="4"/>
  <c r="L296" i="4"/>
  <c r="L295" i="4"/>
  <c r="L294" i="4"/>
  <c r="L293" i="4"/>
  <c r="L292" i="4"/>
  <c r="L291" i="4"/>
  <c r="L290" i="4"/>
  <c r="L289" i="4"/>
  <c r="L288" i="4"/>
  <c r="L287" i="4"/>
  <c r="L286" i="4"/>
  <c r="L285" i="4"/>
  <c r="L284" i="4"/>
  <c r="L283" i="4"/>
  <c r="L282" i="4"/>
  <c r="L281" i="4"/>
  <c r="L280" i="4"/>
  <c r="L279" i="4"/>
  <c r="L278" i="4"/>
  <c r="L277" i="4"/>
  <c r="L276" i="4"/>
  <c r="L275" i="4"/>
  <c r="L274" i="4"/>
  <c r="L273" i="4"/>
  <c r="L272" i="4"/>
  <c r="L271" i="4"/>
  <c r="L270" i="4"/>
  <c r="L269" i="4"/>
  <c r="L268" i="4"/>
  <c r="L267" i="4"/>
  <c r="L266" i="4"/>
  <c r="L265" i="4"/>
  <c r="L264" i="4"/>
  <c r="L263" i="4"/>
  <c r="L262" i="4"/>
  <c r="L261" i="4"/>
  <c r="L260" i="4"/>
  <c r="L259" i="4"/>
  <c r="L258" i="4"/>
  <c r="L257" i="4"/>
  <c r="L256" i="4"/>
  <c r="L255" i="4"/>
  <c r="L254" i="4"/>
  <c r="L253" i="4"/>
  <c r="L252" i="4"/>
  <c r="L251" i="4"/>
  <c r="L250" i="4"/>
  <c r="L249" i="4"/>
  <c r="L248" i="4"/>
  <c r="L247" i="4"/>
  <c r="L246" i="4"/>
  <c r="L245" i="4"/>
  <c r="L244" i="4"/>
  <c r="L243" i="4"/>
  <c r="L242" i="4"/>
  <c r="L241" i="4"/>
  <c r="L240" i="4"/>
  <c r="L239" i="4"/>
  <c r="L238" i="4"/>
  <c r="L237" i="4"/>
  <c r="L236" i="4"/>
  <c r="L235" i="4"/>
  <c r="L234" i="4"/>
  <c r="L233" i="4"/>
  <c r="L232" i="4"/>
  <c r="L231" i="4"/>
  <c r="L230" i="4"/>
  <c r="L229" i="4"/>
  <c r="L228" i="4"/>
  <c r="L227" i="4"/>
  <c r="L226" i="4"/>
  <c r="L225" i="4"/>
  <c r="L224" i="4"/>
  <c r="L223" i="4"/>
  <c r="L222" i="4"/>
  <c r="L221" i="4"/>
  <c r="L220" i="4"/>
  <c r="L219" i="4"/>
  <c r="L218" i="4"/>
  <c r="L217" i="4"/>
  <c r="L216" i="4"/>
  <c r="L215" i="4"/>
  <c r="L214" i="4"/>
  <c r="L213" i="4"/>
  <c r="L212" i="4"/>
  <c r="L211" i="4"/>
  <c r="L210" i="4"/>
  <c r="L209" i="4"/>
  <c r="L208" i="4"/>
  <c r="L207" i="4"/>
  <c r="L206" i="4"/>
  <c r="L205" i="4"/>
  <c r="L204" i="4"/>
  <c r="L203" i="4"/>
  <c r="L202" i="4"/>
  <c r="L201" i="4"/>
  <c r="L200" i="4"/>
  <c r="L199" i="4"/>
  <c r="L198" i="4"/>
  <c r="L197" i="4"/>
  <c r="L196" i="4"/>
  <c r="L195" i="4"/>
  <c r="L194" i="4"/>
  <c r="L193" i="4"/>
  <c r="L192" i="4"/>
  <c r="L191" i="4"/>
  <c r="L190" i="4"/>
  <c r="L189" i="4"/>
  <c r="L188" i="4"/>
  <c r="L187" i="4"/>
  <c r="L186" i="4"/>
  <c r="L185" i="4"/>
  <c r="L184" i="4"/>
  <c r="L183" i="4"/>
  <c r="L182" i="4"/>
  <c r="L181" i="4"/>
  <c r="L180" i="4"/>
  <c r="L179" i="4"/>
  <c r="L178" i="4"/>
  <c r="L177" i="4"/>
  <c r="L176" i="4"/>
  <c r="L175" i="4"/>
  <c r="L174" i="4"/>
  <c r="L173" i="4"/>
  <c r="L172" i="4"/>
  <c r="L171" i="4"/>
  <c r="L170" i="4"/>
  <c r="L169" i="4"/>
  <c r="L168" i="4"/>
  <c r="L167" i="4"/>
  <c r="H306" i="4"/>
  <c r="D306" i="4"/>
  <c r="H305" i="4"/>
  <c r="D305" i="4"/>
  <c r="H304" i="4"/>
  <c r="D304" i="4"/>
  <c r="H303" i="4"/>
  <c r="D303" i="4"/>
  <c r="H302" i="4"/>
  <c r="D302" i="4"/>
  <c r="H301" i="4"/>
  <c r="D301" i="4"/>
  <c r="H300" i="4"/>
  <c r="D300" i="4"/>
  <c r="H299" i="4"/>
  <c r="D299" i="4"/>
  <c r="H298" i="4"/>
  <c r="D298" i="4"/>
  <c r="H297" i="4"/>
  <c r="D297" i="4"/>
  <c r="H296" i="4"/>
  <c r="D296" i="4"/>
  <c r="H295" i="4"/>
  <c r="D295" i="4"/>
  <c r="H294" i="4"/>
  <c r="D294" i="4"/>
  <c r="H293" i="4"/>
  <c r="D293" i="4"/>
  <c r="H292" i="4"/>
  <c r="D292" i="4"/>
  <c r="H291" i="4"/>
  <c r="D291" i="4"/>
  <c r="H290" i="4"/>
  <c r="D290" i="4"/>
  <c r="H289" i="4"/>
  <c r="D289" i="4"/>
  <c r="H288" i="4"/>
  <c r="D288" i="4"/>
  <c r="H287" i="4"/>
  <c r="D287" i="4"/>
  <c r="H286" i="4"/>
  <c r="D286" i="4"/>
  <c r="H285" i="4"/>
  <c r="D285" i="4"/>
  <c r="H284" i="4"/>
  <c r="D284" i="4"/>
  <c r="H283" i="4"/>
  <c r="D283" i="4"/>
  <c r="H282" i="4"/>
  <c r="D282" i="4"/>
  <c r="H281" i="4"/>
  <c r="D281" i="4"/>
  <c r="H280" i="4"/>
  <c r="D280" i="4"/>
  <c r="H279" i="4"/>
  <c r="D279" i="4"/>
  <c r="H278" i="4"/>
  <c r="D278" i="4"/>
  <c r="H277" i="4"/>
  <c r="D277" i="4"/>
  <c r="H276" i="4"/>
  <c r="D276" i="4"/>
  <c r="H275" i="4"/>
  <c r="D275" i="4"/>
  <c r="H274" i="4"/>
  <c r="D274" i="4"/>
  <c r="H273" i="4"/>
  <c r="D273" i="4"/>
  <c r="H272" i="4"/>
  <c r="D272" i="4"/>
  <c r="H271" i="4"/>
  <c r="D271" i="4"/>
  <c r="H270" i="4"/>
  <c r="D270" i="4"/>
  <c r="H269" i="4"/>
  <c r="D269" i="4"/>
  <c r="H268" i="4"/>
  <c r="D268" i="4"/>
  <c r="H267" i="4"/>
  <c r="D267" i="4"/>
  <c r="H266" i="4"/>
  <c r="D266" i="4"/>
  <c r="H265" i="4"/>
  <c r="D265" i="4"/>
  <c r="H264" i="4"/>
  <c r="D264" i="4"/>
  <c r="H263" i="4"/>
  <c r="D263" i="4"/>
  <c r="H262" i="4"/>
  <c r="D262" i="4"/>
  <c r="H261" i="4"/>
  <c r="D261" i="4"/>
  <c r="H260" i="4"/>
  <c r="D260" i="4"/>
  <c r="H259" i="4"/>
  <c r="D259" i="4"/>
  <c r="H258" i="4"/>
  <c r="D258" i="4"/>
  <c r="H257" i="4"/>
  <c r="D257" i="4"/>
  <c r="H256" i="4"/>
  <c r="D256" i="4"/>
  <c r="H255" i="4"/>
  <c r="D255" i="4"/>
  <c r="H254" i="4"/>
  <c r="D254" i="4"/>
  <c r="H253" i="4"/>
  <c r="D253" i="4"/>
  <c r="H252" i="4"/>
  <c r="D252" i="4"/>
  <c r="H251" i="4"/>
  <c r="D251" i="4"/>
  <c r="H250" i="4"/>
  <c r="D250" i="4"/>
  <c r="H249" i="4"/>
  <c r="D249" i="4"/>
  <c r="H248" i="4"/>
  <c r="D248" i="4"/>
  <c r="H247" i="4"/>
  <c r="D247" i="4"/>
  <c r="H246" i="4"/>
  <c r="D246" i="4"/>
  <c r="H245" i="4"/>
  <c r="D245" i="4"/>
  <c r="H244" i="4"/>
  <c r="D244" i="4"/>
  <c r="H243" i="4"/>
  <c r="D243" i="4"/>
  <c r="H242" i="4"/>
  <c r="D242" i="4"/>
  <c r="H241" i="4"/>
  <c r="D241" i="4"/>
  <c r="H240" i="4"/>
  <c r="D240" i="4"/>
  <c r="H239" i="4"/>
  <c r="D239" i="4"/>
  <c r="H238" i="4"/>
  <c r="D238" i="4"/>
  <c r="H237" i="4"/>
  <c r="D237" i="4"/>
  <c r="H236" i="4"/>
  <c r="D236" i="4"/>
  <c r="H235" i="4"/>
  <c r="D235" i="4"/>
  <c r="H234" i="4"/>
  <c r="D234" i="4"/>
  <c r="H233" i="4"/>
  <c r="D233" i="4"/>
  <c r="H232" i="4"/>
  <c r="D232" i="4"/>
  <c r="H231" i="4"/>
  <c r="D231" i="4"/>
  <c r="H230" i="4"/>
  <c r="D230" i="4"/>
  <c r="H229" i="4"/>
  <c r="D229" i="4"/>
  <c r="H228" i="4"/>
  <c r="D228" i="4"/>
  <c r="H227" i="4"/>
  <c r="D227" i="4"/>
  <c r="H226" i="4"/>
  <c r="D226" i="4"/>
  <c r="H225" i="4"/>
  <c r="D225" i="4"/>
  <c r="H224" i="4"/>
  <c r="D224" i="4"/>
  <c r="H223" i="4"/>
  <c r="D223" i="4"/>
  <c r="H222" i="4"/>
  <c r="D222" i="4"/>
  <c r="H221" i="4"/>
  <c r="D221" i="4"/>
  <c r="H220" i="4"/>
  <c r="D220" i="4"/>
  <c r="H219" i="4"/>
  <c r="D219" i="4"/>
  <c r="H218" i="4"/>
  <c r="D218" i="4"/>
  <c r="H217" i="4"/>
  <c r="D217" i="4"/>
  <c r="H216" i="4"/>
  <c r="D216" i="4"/>
  <c r="H215" i="4"/>
  <c r="D215" i="4"/>
  <c r="H214" i="4"/>
  <c r="D214" i="4"/>
  <c r="H213" i="4"/>
  <c r="D213" i="4"/>
  <c r="H212" i="4"/>
  <c r="D212" i="4"/>
  <c r="H211" i="4"/>
  <c r="D211" i="4"/>
  <c r="H210" i="4"/>
  <c r="D210" i="4"/>
  <c r="H209" i="4"/>
  <c r="D209" i="4"/>
  <c r="H208" i="4"/>
  <c r="D208" i="4"/>
  <c r="H207" i="4"/>
  <c r="D207" i="4"/>
  <c r="H206" i="4"/>
  <c r="D206" i="4"/>
  <c r="H205" i="4"/>
  <c r="D205" i="4"/>
  <c r="H204" i="4"/>
  <c r="D204" i="4"/>
  <c r="H203" i="4"/>
  <c r="D203" i="4"/>
  <c r="H202" i="4"/>
  <c r="D202" i="4"/>
  <c r="H201" i="4"/>
  <c r="D201" i="4"/>
  <c r="H200" i="4"/>
  <c r="D200" i="4"/>
  <c r="H199" i="4"/>
  <c r="D199" i="4"/>
  <c r="H198" i="4"/>
  <c r="D198" i="4"/>
  <c r="H197" i="4"/>
  <c r="D197" i="4"/>
  <c r="H196" i="4"/>
  <c r="D196" i="4"/>
  <c r="H195" i="4"/>
  <c r="D195" i="4"/>
  <c r="H194" i="4"/>
  <c r="D194" i="4"/>
  <c r="H193" i="4"/>
  <c r="D193" i="4"/>
  <c r="H192" i="4"/>
  <c r="D192" i="4"/>
  <c r="H191" i="4"/>
  <c r="D191" i="4"/>
  <c r="H190" i="4"/>
  <c r="D190" i="4"/>
  <c r="H189" i="4"/>
  <c r="D189" i="4"/>
  <c r="H188" i="4"/>
  <c r="D188" i="4"/>
  <c r="H187" i="4"/>
  <c r="D187" i="4"/>
  <c r="H186" i="4"/>
  <c r="D186" i="4"/>
  <c r="H185" i="4"/>
  <c r="D185" i="4"/>
  <c r="H184" i="4"/>
  <c r="D184" i="4"/>
  <c r="H183" i="4"/>
  <c r="D183" i="4"/>
  <c r="H182" i="4"/>
  <c r="D182" i="4"/>
  <c r="H181" i="4"/>
  <c r="D181" i="4"/>
  <c r="H180" i="4"/>
  <c r="D180" i="4"/>
  <c r="H179" i="4"/>
  <c r="D179" i="4"/>
  <c r="H178" i="4"/>
  <c r="D178" i="4"/>
  <c r="H177" i="4"/>
  <c r="D177" i="4"/>
  <c r="H176" i="4"/>
  <c r="D176" i="4"/>
  <c r="H175" i="4"/>
  <c r="D175" i="4"/>
  <c r="H174" i="4"/>
  <c r="D174" i="4"/>
  <c r="H173" i="4"/>
  <c r="D173" i="4"/>
  <c r="H172" i="4"/>
  <c r="D172" i="4"/>
  <c r="H171" i="4"/>
  <c r="D171" i="4"/>
  <c r="H170" i="4"/>
  <c r="D170" i="4"/>
  <c r="H169" i="4"/>
  <c r="D169" i="4"/>
  <c r="H168" i="4"/>
  <c r="D168" i="4"/>
  <c r="H167" i="4"/>
  <c r="D167" i="4"/>
  <c r="BU11" i="6" l="1"/>
  <c r="BE11" i="6"/>
  <c r="BH12" i="6"/>
  <c r="BM11" i="6"/>
  <c r="AZ12" i="6"/>
  <c r="BT12" i="6"/>
  <c r="BQ11" i="6"/>
  <c r="AV12" i="6"/>
  <c r="BD12" i="6"/>
  <c r="BL12" i="6"/>
  <c r="BB13" i="6"/>
  <c r="BP12" i="6"/>
  <c r="BX12" i="6"/>
  <c r="BJ13" i="6"/>
  <c r="BG11" i="6"/>
  <c r="BK11" i="6"/>
  <c r="BO11" i="6"/>
  <c r="BS11" i="6"/>
  <c r="BX11" i="6"/>
  <c r="BB12" i="6"/>
  <c r="BF12" i="6"/>
  <c r="BJ12" i="6"/>
  <c r="BN12" i="6"/>
  <c r="BR12" i="6"/>
  <c r="BV12" i="6"/>
  <c r="BF13" i="6"/>
  <c r="BN13" i="6"/>
  <c r="BB11" i="6"/>
  <c r="BD11" i="6"/>
  <c r="BF11" i="6"/>
  <c r="BH11" i="6"/>
  <c r="BJ11" i="6"/>
  <c r="BL11" i="6"/>
  <c r="BN11" i="6"/>
  <c r="BP11" i="6"/>
  <c r="BR11" i="6"/>
  <c r="BT11" i="6"/>
  <c r="BV11" i="6"/>
  <c r="AU12" i="6"/>
  <c r="AW12" i="6"/>
  <c r="AY12" i="6"/>
  <c r="BA12" i="6"/>
  <c r="BC12" i="6"/>
  <c r="BE12" i="6"/>
  <c r="BG12" i="6"/>
  <c r="BI12" i="6"/>
  <c r="BK12" i="6"/>
  <c r="BM12" i="6"/>
  <c r="BO12" i="6"/>
  <c r="BQ12" i="6"/>
  <c r="BS12" i="6"/>
  <c r="BU12" i="6"/>
  <c r="BW12" i="6"/>
  <c r="BD13" i="6"/>
  <c r="BH13" i="6"/>
  <c r="BL13" i="6"/>
  <c r="BP13" i="6"/>
  <c r="AY14" i="6"/>
  <c r="BU14" i="6"/>
  <c r="BW15" i="6"/>
  <c r="BE13" i="6"/>
  <c r="BG13" i="6"/>
  <c r="BK13" i="6"/>
  <c r="BM13" i="6"/>
  <c r="BO13" i="6"/>
  <c r="BU13" i="6"/>
  <c r="BG14" i="6"/>
  <c r="BG15" i="6"/>
  <c r="BR13" i="6"/>
  <c r="AU14" i="6"/>
  <c r="BC14" i="6"/>
  <c r="BM14" i="6"/>
  <c r="BO15" i="6"/>
  <c r="BQ16" i="6"/>
  <c r="BQ13" i="6"/>
  <c r="BS13" i="6"/>
  <c r="BW13" i="6"/>
  <c r="AW14" i="6"/>
  <c r="BA14" i="6"/>
  <c r="BE14" i="6"/>
  <c r="BI14" i="6"/>
  <c r="BQ14" i="6"/>
  <c r="BK15" i="6"/>
  <c r="BS15" i="6"/>
  <c r="BU16" i="6"/>
  <c r="BT13" i="6"/>
  <c r="BV13" i="6"/>
  <c r="BX13" i="6"/>
  <c r="AV14" i="6"/>
  <c r="AZ14" i="6"/>
  <c r="BB14" i="6"/>
  <c r="BD14" i="6"/>
  <c r="BF14" i="6"/>
  <c r="BH14" i="6"/>
  <c r="BK14" i="6"/>
  <c r="BO14" i="6"/>
  <c r="BS14" i="6"/>
  <c r="BW14" i="6"/>
  <c r="BE15" i="6"/>
  <c r="BM15" i="6"/>
  <c r="BQ15" i="6"/>
  <c r="BU15" i="6"/>
  <c r="BS16" i="6"/>
  <c r="BW16" i="6"/>
  <c r="BJ14" i="6"/>
  <c r="BL14" i="6"/>
  <c r="BN14" i="6"/>
  <c r="BP14" i="6"/>
  <c r="BR14" i="6"/>
  <c r="BT14" i="6"/>
  <c r="BV14" i="6"/>
  <c r="BX14" i="6"/>
  <c r="BB15" i="6"/>
  <c r="BD15" i="6"/>
  <c r="BF15" i="6"/>
  <c r="BH15" i="6"/>
  <c r="BJ15" i="6"/>
  <c r="BL15" i="6"/>
  <c r="BN15" i="6"/>
  <c r="BP15" i="6"/>
  <c r="BR15" i="6"/>
  <c r="BT15" i="6"/>
  <c r="BV15" i="6"/>
  <c r="BX15" i="6"/>
  <c r="BR16" i="6"/>
  <c r="BT16" i="6"/>
  <c r="BV16" i="6"/>
  <c r="BX16" i="6"/>
  <c r="AL53" i="6"/>
  <c r="AK53" i="6"/>
  <c r="AK52" i="6" s="1"/>
  <c r="AJ53" i="6"/>
  <c r="AJ52" i="6" s="1"/>
  <c r="AI53" i="6"/>
  <c r="AI52" i="6" s="1"/>
  <c r="AH53" i="6"/>
  <c r="AH52" i="6" s="1"/>
  <c r="AG53" i="6"/>
  <c r="AG52" i="6" s="1"/>
  <c r="AF53" i="6"/>
  <c r="AF52" i="6" s="1"/>
  <c r="AE53" i="6"/>
  <c r="AE52" i="6" s="1"/>
  <c r="AD53" i="6"/>
  <c r="AD52" i="6" s="1"/>
  <c r="AC53" i="6"/>
  <c r="AL52" i="6"/>
  <c r="AC52" i="6" l="1"/>
  <c r="AL24" i="6"/>
  <c r="AK24" i="6"/>
  <c r="AJ24" i="6"/>
  <c r="AI24" i="6"/>
  <c r="AH24" i="6"/>
  <c r="AG24" i="6"/>
  <c r="AG23" i="6" s="1"/>
  <c r="AF24" i="6"/>
  <c r="AF23" i="6" s="1"/>
  <c r="AE24" i="6"/>
  <c r="AE23" i="6" s="1"/>
  <c r="AD24" i="6"/>
  <c r="AC24" i="6"/>
  <c r="AC23" i="6" s="1"/>
  <c r="AL23" i="6"/>
  <c r="AK23" i="6"/>
  <c r="AJ23" i="6"/>
  <c r="AI23" i="6"/>
  <c r="AH23" i="6"/>
  <c r="AD23" i="6"/>
  <c r="AL10" i="6"/>
  <c r="AL9" i="6" s="1"/>
  <c r="AK10" i="6"/>
  <c r="AJ10" i="6"/>
  <c r="AJ9" i="6" s="1"/>
  <c r="AI10" i="6"/>
  <c r="AI9" i="6" s="1"/>
  <c r="AH10" i="6"/>
  <c r="AH9" i="6" s="1"/>
  <c r="AG10" i="6"/>
  <c r="AG9" i="6" s="1"/>
  <c r="AF10" i="6"/>
  <c r="AF9" i="6" s="1"/>
  <c r="AE10" i="6"/>
  <c r="AE9" i="6" s="1"/>
  <c r="AD10" i="6"/>
  <c r="AD9" i="6" s="1"/>
  <c r="AC10" i="6"/>
  <c r="AC9" i="6" s="1"/>
  <c r="B1" i="3"/>
  <c r="F31" i="3" l="1"/>
  <c r="AK9" i="6"/>
  <c r="J36" i="12"/>
  <c r="C36" i="12"/>
  <c r="J35" i="12"/>
  <c r="C35" i="12"/>
  <c r="J34" i="12"/>
  <c r="C34" i="12"/>
  <c r="J33" i="12"/>
  <c r="C33" i="12"/>
  <c r="J32" i="12"/>
  <c r="C32" i="12"/>
  <c r="J31" i="12"/>
  <c r="C31" i="12"/>
  <c r="J30" i="12"/>
  <c r="C30" i="12"/>
  <c r="BW36" i="4"/>
  <c r="BW35" i="4"/>
  <c r="BW34" i="4"/>
  <c r="BW33" i="4"/>
  <c r="BW32" i="4"/>
  <c r="BW31" i="4"/>
  <c r="BW30" i="4"/>
  <c r="BW29" i="4"/>
  <c r="BW28" i="4"/>
  <c r="BW27" i="4"/>
  <c r="BV36" i="4"/>
  <c r="BV35" i="4"/>
  <c r="BV34" i="4"/>
  <c r="BV33" i="4"/>
  <c r="BV32" i="4"/>
  <c r="BV31" i="4"/>
  <c r="BV30" i="4"/>
  <c r="BV29" i="4"/>
  <c r="BV28" i="4"/>
  <c r="BV27" i="4"/>
  <c r="BU36" i="4"/>
  <c r="BU35" i="4"/>
  <c r="BU34" i="4"/>
  <c r="BU33" i="4"/>
  <c r="BU32" i="4"/>
  <c r="BU31" i="4"/>
  <c r="BU30" i="4"/>
  <c r="BU29" i="4"/>
  <c r="BU28" i="4"/>
  <c r="BU27" i="4"/>
  <c r="BT36" i="4"/>
  <c r="BT35" i="4"/>
  <c r="BT34" i="4"/>
  <c r="BT33" i="4"/>
  <c r="BT32" i="4"/>
  <c r="BT31" i="4"/>
  <c r="BT30" i="4"/>
  <c r="BT29" i="4"/>
  <c r="BT28" i="4"/>
  <c r="BT27" i="4"/>
  <c r="BM36" i="4"/>
  <c r="BM35" i="4"/>
  <c r="BM34" i="4"/>
  <c r="BM33" i="4"/>
  <c r="BM32" i="4"/>
  <c r="BM31" i="4"/>
  <c r="BM30" i="4"/>
  <c r="BM29" i="4"/>
  <c r="BM28" i="4"/>
  <c r="BM27" i="4"/>
  <c r="A36" i="4"/>
  <c r="A35" i="4"/>
  <c r="A34" i="4"/>
  <c r="A33" i="4"/>
  <c r="A32" i="4"/>
  <c r="A31" i="4"/>
  <c r="A30" i="4"/>
  <c r="A29" i="4"/>
  <c r="A28" i="4"/>
  <c r="A27" i="4"/>
  <c r="J29" i="12"/>
  <c r="C29" i="12"/>
  <c r="J28" i="12"/>
  <c r="C28" i="12"/>
  <c r="J27" i="12"/>
  <c r="C27" i="12"/>
  <c r="P34" i="1"/>
  <c r="O34" i="1"/>
  <c r="G33" i="3" s="1"/>
  <c r="P33" i="1"/>
  <c r="O33" i="1"/>
  <c r="G32" i="3" s="1"/>
  <c r="P32" i="1"/>
  <c r="O32" i="1"/>
  <c r="G31" i="3" s="1"/>
  <c r="P31" i="1"/>
  <c r="O31" i="1"/>
  <c r="G30" i="3" s="1"/>
  <c r="P30" i="1"/>
  <c r="O30" i="1"/>
  <c r="G29" i="3" s="1"/>
  <c r="P29" i="1"/>
  <c r="O29" i="1"/>
  <c r="G28" i="3" s="1"/>
  <c r="P28" i="1"/>
  <c r="O28" i="1"/>
  <c r="G27" i="3" s="1"/>
  <c r="P27" i="1"/>
  <c r="O27" i="1"/>
  <c r="G26" i="3" s="1"/>
  <c r="P26" i="1"/>
  <c r="O26" i="1"/>
  <c r="G25" i="3" s="1"/>
  <c r="P25" i="1"/>
  <c r="O25" i="1"/>
  <c r="G24" i="3" s="1"/>
  <c r="S29" i="12" l="1"/>
  <c r="O29" i="12"/>
  <c r="O36" i="12"/>
  <c r="S36" i="12"/>
  <c r="O31" i="12"/>
  <c r="S31" i="12"/>
  <c r="S32" i="12"/>
  <c r="O32" i="12"/>
  <c r="S27" i="12"/>
  <c r="O27" i="12"/>
  <c r="O33" i="12"/>
  <c r="S33" i="12"/>
  <c r="S35" i="12"/>
  <c r="O35" i="12"/>
  <c r="O28" i="12"/>
  <c r="S28" i="12"/>
  <c r="S30" i="12"/>
  <c r="O30" i="12"/>
  <c r="O34" i="12"/>
  <c r="S34" i="12"/>
  <c r="AB31" i="3"/>
  <c r="H31" i="3"/>
  <c r="U27" i="12"/>
  <c r="W27" i="12" s="1"/>
  <c r="U28" i="12"/>
  <c r="W28" i="12" s="1"/>
  <c r="U29" i="12"/>
  <c r="W29" i="12" s="1"/>
  <c r="U30" i="12"/>
  <c r="W30" i="12" s="1"/>
  <c r="U31" i="12"/>
  <c r="W31" i="12" s="1"/>
  <c r="U32" i="12"/>
  <c r="W32" i="12" s="1"/>
  <c r="U33" i="12"/>
  <c r="W33" i="12" s="1"/>
  <c r="U34" i="12"/>
  <c r="W34" i="12" s="1"/>
  <c r="U35" i="12"/>
  <c r="W35" i="12" s="1"/>
  <c r="U36" i="12"/>
  <c r="W36" i="12" s="1"/>
  <c r="B27" i="18"/>
  <c r="AA27" i="12"/>
  <c r="B28" i="18"/>
  <c r="AA28" i="12"/>
  <c r="B29" i="18"/>
  <c r="AA29" i="12"/>
  <c r="B30" i="18"/>
  <c r="AA30" i="12"/>
  <c r="B31" i="18"/>
  <c r="AA31" i="12"/>
  <c r="B32" i="18"/>
  <c r="AA32" i="12"/>
  <c r="B33" i="18"/>
  <c r="AA33" i="12"/>
  <c r="B34" i="18"/>
  <c r="AA34" i="12"/>
  <c r="B35" i="18"/>
  <c r="AA35" i="12"/>
  <c r="B36" i="18"/>
  <c r="AA36" i="12"/>
  <c r="DH11" i="4"/>
  <c r="DH24" i="4"/>
  <c r="DR11" i="4"/>
  <c r="DH25" i="4"/>
  <c r="EB11" i="4"/>
  <c r="DH26" i="4"/>
  <c r="DM12" i="4"/>
  <c r="DH27" i="4"/>
  <c r="DW12" i="4"/>
  <c r="DH28" i="4"/>
  <c r="DM24" i="4"/>
  <c r="DM11" i="4"/>
  <c r="DM25" i="4"/>
  <c r="DW11" i="4"/>
  <c r="DM26" i="4"/>
  <c r="DH12" i="4"/>
  <c r="DM27" i="4"/>
  <c r="DR12" i="4"/>
  <c r="DM28" i="4"/>
  <c r="EB12" i="4"/>
  <c r="AC3" i="4"/>
  <c r="AC5" i="4" s="1"/>
  <c r="DC27" i="4"/>
  <c r="DA27" i="4"/>
  <c r="CY27" i="4"/>
  <c r="CW27" i="4"/>
  <c r="CU27" i="4"/>
  <c r="DD27" i="4"/>
  <c r="DB27" i="4"/>
  <c r="CZ27" i="4"/>
  <c r="CX27" i="4"/>
  <c r="CV27" i="4"/>
  <c r="AE3" i="4"/>
  <c r="AE5" i="4" s="1"/>
  <c r="DB29" i="4"/>
  <c r="CZ29" i="4"/>
  <c r="CX29" i="4"/>
  <c r="DD29" i="4"/>
  <c r="DC29" i="4"/>
  <c r="DA29" i="4"/>
  <c r="CY29" i="4"/>
  <c r="CW29" i="4"/>
  <c r="AG3" i="4"/>
  <c r="AG5" i="4" s="1"/>
  <c r="DC31" i="4"/>
  <c r="DA31" i="4"/>
  <c r="CY31" i="4"/>
  <c r="DD31" i="4"/>
  <c r="DB31" i="4"/>
  <c r="CZ31" i="4"/>
  <c r="AI3" i="4"/>
  <c r="AI5" i="4" s="1"/>
  <c r="DB33" i="4"/>
  <c r="DD33" i="4"/>
  <c r="DC33" i="4"/>
  <c r="DA33" i="4"/>
  <c r="DC35" i="4"/>
  <c r="DD35" i="4"/>
  <c r="AD3" i="4"/>
  <c r="AD5" i="4" s="1"/>
  <c r="DC28" i="4"/>
  <c r="DA28" i="4"/>
  <c r="CY28" i="4"/>
  <c r="CW28" i="4"/>
  <c r="DB28" i="4"/>
  <c r="CZ28" i="4"/>
  <c r="CX28" i="4"/>
  <c r="CV28" i="4"/>
  <c r="DD28" i="4"/>
  <c r="AF3" i="4"/>
  <c r="AF5" i="4" s="1"/>
  <c r="DB30" i="4"/>
  <c r="CZ30" i="4"/>
  <c r="CX30" i="4"/>
  <c r="DC30" i="4"/>
  <c r="DA30" i="4"/>
  <c r="CY30" i="4"/>
  <c r="DD30" i="4"/>
  <c r="AH3" i="4"/>
  <c r="AH5" i="4" s="1"/>
  <c r="DC32" i="4"/>
  <c r="DA32" i="4"/>
  <c r="DB32" i="4"/>
  <c r="CZ32" i="4"/>
  <c r="DD32" i="4"/>
  <c r="AJ3" i="4"/>
  <c r="AJ5" i="4" s="1"/>
  <c r="DB34" i="4"/>
  <c r="DC34" i="4"/>
  <c r="DD34" i="4"/>
  <c r="AL3" i="4"/>
  <c r="AL5" i="4" s="1"/>
  <c r="DD36" i="4"/>
  <c r="F24" i="3"/>
  <c r="F25" i="3"/>
  <c r="F26" i="3"/>
  <c r="F27" i="3"/>
  <c r="F28" i="3"/>
  <c r="F29" i="3"/>
  <c r="F30" i="3"/>
  <c r="F32" i="3"/>
  <c r="F33" i="3"/>
  <c r="K27" i="12"/>
  <c r="K28" i="12"/>
  <c r="K29" i="12"/>
  <c r="K30" i="12"/>
  <c r="K31" i="12"/>
  <c r="K32" i="12"/>
  <c r="K33" i="12"/>
  <c r="K34" i="12"/>
  <c r="K35" i="12"/>
  <c r="K36" i="12"/>
  <c r="B33" i="12"/>
  <c r="B35" i="12"/>
  <c r="AK3" i="4"/>
  <c r="AK5" i="4" s="1"/>
  <c r="BN35" i="4"/>
  <c r="BN31" i="4"/>
  <c r="B34" i="12"/>
  <c r="D34" i="12"/>
  <c r="C34" i="18" s="1"/>
  <c r="BW11" i="6"/>
  <c r="G36" i="12"/>
  <c r="D36" i="18" s="1"/>
  <c r="B36" i="12"/>
  <c r="D36" i="12"/>
  <c r="C36" i="18" s="1"/>
  <c r="G35" i="12"/>
  <c r="D35" i="18" s="1"/>
  <c r="D35" i="12"/>
  <c r="C35" i="18" s="1"/>
  <c r="G34" i="12"/>
  <c r="D34" i="18" s="1"/>
  <c r="G33" i="12"/>
  <c r="D33" i="18" s="1"/>
  <c r="D33" i="12"/>
  <c r="C33" i="18" s="1"/>
  <c r="G32" i="12"/>
  <c r="D32" i="18" s="1"/>
  <c r="B32" i="12"/>
  <c r="D32" i="12"/>
  <c r="C32" i="18" s="1"/>
  <c r="G31" i="12"/>
  <c r="D31" i="18" s="1"/>
  <c r="B31" i="12"/>
  <c r="D31" i="12"/>
  <c r="C31" i="18" s="1"/>
  <c r="G30" i="12"/>
  <c r="D30" i="18" s="1"/>
  <c r="B30" i="12"/>
  <c r="D30" i="12"/>
  <c r="C30" i="18" s="1"/>
  <c r="G29" i="12"/>
  <c r="D29" i="18" s="1"/>
  <c r="B29" i="12"/>
  <c r="D29" i="12"/>
  <c r="C29" i="18" s="1"/>
  <c r="G28" i="12"/>
  <c r="D28" i="18" s="1"/>
  <c r="B28" i="12"/>
  <c r="D28" i="12"/>
  <c r="C28" i="18" s="1"/>
  <c r="G27" i="12"/>
  <c r="D27" i="18" s="1"/>
  <c r="B27" i="12"/>
  <c r="D27" i="12"/>
  <c r="C27" i="18" s="1"/>
  <c r="Y3" i="12"/>
  <c r="BF1" i="4" l="1"/>
  <c r="AB33" i="3"/>
  <c r="H33" i="3"/>
  <c r="H30" i="3"/>
  <c r="AB30" i="3"/>
  <c r="H28" i="3"/>
  <c r="AB28" i="3"/>
  <c r="H26" i="3"/>
  <c r="AB26" i="3"/>
  <c r="H24" i="3"/>
  <c r="AB24" i="3"/>
  <c r="H32" i="3"/>
  <c r="AB32" i="3"/>
  <c r="AB29" i="3"/>
  <c r="H29" i="3"/>
  <c r="AB27" i="3"/>
  <c r="H27" i="3"/>
  <c r="AB25" i="3"/>
  <c r="H25" i="3"/>
  <c r="AB36" i="12"/>
  <c r="Q36" i="12" s="1"/>
  <c r="M36" i="12"/>
  <c r="AB31" i="12"/>
  <c r="Q31" i="12" s="1"/>
  <c r="M31" i="12"/>
  <c r="AB35" i="12"/>
  <c r="Q35" i="12" s="1"/>
  <c r="M35" i="12"/>
  <c r="AB34" i="12"/>
  <c r="Q34" i="12" s="1"/>
  <c r="M34" i="12"/>
  <c r="AB33" i="12"/>
  <c r="Q33" i="12" s="1"/>
  <c r="M33" i="12"/>
  <c r="AB32" i="12"/>
  <c r="Q32" i="12" s="1"/>
  <c r="M32" i="12"/>
  <c r="AB30" i="12"/>
  <c r="Q30" i="12" s="1"/>
  <c r="M30" i="12"/>
  <c r="AB29" i="12"/>
  <c r="Q29" i="12" s="1"/>
  <c r="M29" i="12"/>
  <c r="AB28" i="12"/>
  <c r="Q28" i="12" s="1"/>
  <c r="M28" i="12"/>
  <c r="AB27" i="12"/>
  <c r="Q27" i="12" s="1"/>
  <c r="M27" i="12"/>
  <c r="AG4" i="4"/>
  <c r="BC36" i="14"/>
  <c r="BE36" i="14" s="1"/>
  <c r="AK4" i="4"/>
  <c r="BC40" i="14"/>
  <c r="BE40" i="14" s="1"/>
  <c r="BN28" i="4"/>
  <c r="BN30" i="4"/>
  <c r="BC35" i="14" s="1"/>
  <c r="BE35" i="14" s="1"/>
  <c r="BN32" i="4"/>
  <c r="BC37" i="14" s="1"/>
  <c r="BE37" i="14" s="1"/>
  <c r="BN34" i="4"/>
  <c r="BC39" i="14" s="1"/>
  <c r="BE39" i="14" s="1"/>
  <c r="BO31" i="4"/>
  <c r="BP31" i="4" s="1"/>
  <c r="BN29" i="4"/>
  <c r="BC34" i="14" s="1"/>
  <c r="BE34" i="14" s="1"/>
  <c r="BN33" i="4"/>
  <c r="BC38" i="14" s="1"/>
  <c r="BE38" i="14" s="1"/>
  <c r="BN36" i="4"/>
  <c r="BC41" i="14" s="1"/>
  <c r="BE41" i="14" s="1"/>
  <c r="BN27" i="4"/>
  <c r="BO35" i="4"/>
  <c r="BP35" i="4" s="1"/>
  <c r="BC33" i="14" l="1"/>
  <c r="BP16" i="6"/>
  <c r="BC32" i="14"/>
  <c r="BE32" i="14" s="1"/>
  <c r="BO16" i="6"/>
  <c r="CJ39" i="14"/>
  <c r="CG39" i="14"/>
  <c r="BF39" i="14" s="1"/>
  <c r="BF37" i="14"/>
  <c r="CJ37" i="14"/>
  <c r="CG37" i="14"/>
  <c r="CJ35" i="14"/>
  <c r="CG35" i="14"/>
  <c r="BF35" i="14" s="1"/>
  <c r="CG38" i="14"/>
  <c r="BF38" i="14" s="1"/>
  <c r="CJ38" i="14"/>
  <c r="CG34" i="14"/>
  <c r="CJ34" i="14"/>
  <c r="BF34" i="14" s="1"/>
  <c r="CG40" i="14"/>
  <c r="BF40" i="14" s="1"/>
  <c r="CJ40" i="14"/>
  <c r="BG40" i="14"/>
  <c r="CG36" i="14"/>
  <c r="BF36" i="14" s="1"/>
  <c r="CJ36" i="14"/>
  <c r="BG36" i="14"/>
  <c r="CJ41" i="14"/>
  <c r="CG41" i="14"/>
  <c r="BF41" i="14" s="1"/>
  <c r="AC4" i="4"/>
  <c r="BO27" i="4"/>
  <c r="AL4" i="4"/>
  <c r="BO36" i="4"/>
  <c r="AI4" i="4"/>
  <c r="BO33" i="4"/>
  <c r="BP33" i="4" s="1"/>
  <c r="BG38" i="14" s="1"/>
  <c r="BH38" i="14" s="1"/>
  <c r="AE4" i="4"/>
  <c r="BO29" i="4"/>
  <c r="BP29" i="4" s="1"/>
  <c r="BG34" i="14" s="1"/>
  <c r="BH34" i="14" s="1"/>
  <c r="AJ4" i="4"/>
  <c r="BO34" i="4"/>
  <c r="BP34" i="4" s="1"/>
  <c r="BG39" i="14" s="1"/>
  <c r="BH39" i="14" s="1"/>
  <c r="AH4" i="4"/>
  <c r="BO32" i="4"/>
  <c r="BP32" i="4" s="1"/>
  <c r="BG37" i="14" s="1"/>
  <c r="BH37" i="14" s="1"/>
  <c r="AF4" i="4"/>
  <c r="BO30" i="4"/>
  <c r="BP30" i="4" s="1"/>
  <c r="BG35" i="14" s="1"/>
  <c r="BH35" i="14" s="1"/>
  <c r="AD4" i="4"/>
  <c r="BO28" i="4"/>
  <c r="AE20" i="12"/>
  <c r="AG20" i="12" s="1"/>
  <c r="AE19" i="12"/>
  <c r="AG19" i="12" s="1"/>
  <c r="CG32" i="14" l="1"/>
  <c r="CJ33" i="14"/>
  <c r="BE33" i="14"/>
  <c r="BJ33" i="14" s="1"/>
  <c r="CJ32" i="14"/>
  <c r="BS35" i="14"/>
  <c r="BQ35" i="14"/>
  <c r="BO35" i="14"/>
  <c r="BR35" i="14"/>
  <c r="BP35" i="14"/>
  <c r="BS37" i="14"/>
  <c r="BQ37" i="14"/>
  <c r="BO37" i="14"/>
  <c r="BR37" i="14"/>
  <c r="BP37" i="14"/>
  <c r="BS39" i="14"/>
  <c r="BQ39" i="14"/>
  <c r="BO39" i="14"/>
  <c r="BR39" i="14"/>
  <c r="BP39" i="14"/>
  <c r="BR34" i="14"/>
  <c r="BP34" i="14"/>
  <c r="I34" i="14" s="1"/>
  <c r="BS34" i="14"/>
  <c r="BQ34" i="14"/>
  <c r="BO34" i="14"/>
  <c r="BR38" i="14"/>
  <c r="BP38" i="14"/>
  <c r="BS38" i="14"/>
  <c r="BQ38" i="14"/>
  <c r="BO38" i="14"/>
  <c r="BH40" i="14"/>
  <c r="BH36" i="14"/>
  <c r="CG33" i="14"/>
  <c r="BF33" i="14" s="1"/>
  <c r="BP28" i="4"/>
  <c r="BG33" i="14" s="1"/>
  <c r="BH33" i="14" s="1"/>
  <c r="BP36" i="4"/>
  <c r="BG41" i="14" s="1"/>
  <c r="BH41" i="14" s="1"/>
  <c r="BP27" i="4"/>
  <c r="BG32" i="14" s="1"/>
  <c r="BF32" i="14"/>
  <c r="BJ36" i="14"/>
  <c r="BK36" i="14"/>
  <c r="BL36" i="14"/>
  <c r="BM36" i="14" s="1"/>
  <c r="BN36" i="14" s="1"/>
  <c r="BJ34" i="14"/>
  <c r="BK34" i="14"/>
  <c r="BL34" i="14"/>
  <c r="BM34" i="14" s="1"/>
  <c r="BN34" i="14" s="1"/>
  <c r="BJ32" i="14"/>
  <c r="BK32" i="14"/>
  <c r="BL32" i="14"/>
  <c r="BM32" i="14" s="1"/>
  <c r="BN32" i="14" s="1"/>
  <c r="BL35" i="14"/>
  <c r="BM35" i="14" s="1"/>
  <c r="BN35" i="14" s="1"/>
  <c r="BJ35" i="14"/>
  <c r="BK35" i="14"/>
  <c r="BL37" i="14"/>
  <c r="BM37" i="14" s="1"/>
  <c r="BN37" i="14" s="1"/>
  <c r="BJ37" i="14"/>
  <c r="BK37" i="14"/>
  <c r="BJ39" i="14"/>
  <c r="BK39" i="14"/>
  <c r="BL39" i="14"/>
  <c r="BM39" i="14" s="1"/>
  <c r="BN39" i="14" s="1"/>
  <c r="BJ40" i="14"/>
  <c r="BK40" i="14"/>
  <c r="BL40" i="14"/>
  <c r="BM40" i="14" s="1"/>
  <c r="BN40" i="14" s="1"/>
  <c r="BJ38" i="14"/>
  <c r="BK38" i="14"/>
  <c r="BL38" i="14"/>
  <c r="BM38" i="14" s="1"/>
  <c r="BN38" i="14" s="1"/>
  <c r="AJ5" i="1"/>
  <c r="BK33" i="14" l="1"/>
  <c r="BL33" i="14"/>
  <c r="BM33" i="14" s="1"/>
  <c r="BN33" i="14" s="1"/>
  <c r="BS33" i="14"/>
  <c r="BQ33" i="14"/>
  <c r="BO33" i="14"/>
  <c r="F33" i="14" s="1"/>
  <c r="BR33" i="14"/>
  <c r="BP33" i="14"/>
  <c r="BR36" i="14"/>
  <c r="BP36" i="14"/>
  <c r="I36" i="14" s="1"/>
  <c r="BS36" i="14"/>
  <c r="BQ36" i="14"/>
  <c r="BO36" i="14"/>
  <c r="F36" i="14" s="1"/>
  <c r="BS41" i="14"/>
  <c r="BQ41" i="14"/>
  <c r="BO41" i="14"/>
  <c r="BR41" i="14"/>
  <c r="BP41" i="14"/>
  <c r="BR40" i="14"/>
  <c r="BP40" i="14"/>
  <c r="I40" i="14" s="1"/>
  <c r="BS40" i="14"/>
  <c r="BQ40" i="14"/>
  <c r="BO40" i="14"/>
  <c r="F40" i="14" s="1"/>
  <c r="I37" i="14"/>
  <c r="I38" i="14"/>
  <c r="I39" i="14"/>
  <c r="I35" i="14"/>
  <c r="BH32" i="14"/>
  <c r="F34" i="14"/>
  <c r="F35" i="14"/>
  <c r="F37" i="14"/>
  <c r="F39" i="14"/>
  <c r="F38" i="14"/>
  <c r="G4" i="3"/>
  <c r="BR32" i="14" l="1"/>
  <c r="BP32" i="14"/>
  <c r="I32" i="14" s="1"/>
  <c r="BS32" i="14"/>
  <c r="BQ32" i="14"/>
  <c r="BO32" i="14"/>
  <c r="F32" i="14" s="1"/>
  <c r="L34" i="14"/>
  <c r="L35" i="14"/>
  <c r="L40" i="14"/>
  <c r="L36" i="14"/>
  <c r="L39" i="14"/>
  <c r="L38" i="14"/>
  <c r="L37" i="14"/>
  <c r="I33" i="14"/>
  <c r="O37" i="14" l="1"/>
  <c r="R37" i="14"/>
  <c r="O38" i="14"/>
  <c r="R38" i="14"/>
  <c r="O39" i="14"/>
  <c r="R39" i="14"/>
  <c r="O36" i="14"/>
  <c r="R36" i="14"/>
  <c r="O40" i="14"/>
  <c r="R40" i="14"/>
  <c r="O35" i="14"/>
  <c r="R35" i="14"/>
  <c r="O34" i="14"/>
  <c r="R34" i="14"/>
  <c r="L33" i="14"/>
  <c r="L32" i="14"/>
  <c r="Y3" i="1"/>
  <c r="J26" i="12"/>
  <c r="C26" i="12"/>
  <c r="J25" i="12"/>
  <c r="C25" i="12"/>
  <c r="J24" i="12"/>
  <c r="C24" i="12"/>
  <c r="J23" i="12"/>
  <c r="C23" i="12"/>
  <c r="J22" i="12"/>
  <c r="C22" i="12"/>
  <c r="J21" i="12"/>
  <c r="C21" i="12"/>
  <c r="J20" i="12"/>
  <c r="C20" i="12"/>
  <c r="J19" i="12"/>
  <c r="C19" i="12"/>
  <c r="J18" i="12"/>
  <c r="C18" i="12"/>
  <c r="J17" i="12"/>
  <c r="C17" i="12"/>
  <c r="J16" i="12"/>
  <c r="C16" i="12"/>
  <c r="J15" i="12"/>
  <c r="C15" i="12"/>
  <c r="J14" i="12"/>
  <c r="C14" i="12"/>
  <c r="J13" i="12"/>
  <c r="C13" i="12"/>
  <c r="J12" i="12"/>
  <c r="C12" i="12"/>
  <c r="J11" i="12"/>
  <c r="C11" i="12"/>
  <c r="J10" i="12"/>
  <c r="C10" i="12"/>
  <c r="J9" i="12"/>
  <c r="C9" i="12"/>
  <c r="O12" i="12" l="1"/>
  <c r="S12" i="12"/>
  <c r="S16" i="12"/>
  <c r="O16" i="12"/>
  <c r="O20" i="12"/>
  <c r="S20" i="12"/>
  <c r="S24" i="12"/>
  <c r="O24" i="12"/>
  <c r="O17" i="12"/>
  <c r="S17" i="12"/>
  <c r="S21" i="12"/>
  <c r="O21" i="12"/>
  <c r="O25" i="12"/>
  <c r="S25" i="12"/>
  <c r="S14" i="12"/>
  <c r="O14" i="12"/>
  <c r="O18" i="12"/>
  <c r="S18" i="12"/>
  <c r="S22" i="12"/>
  <c r="O22" i="12"/>
  <c r="O26" i="12"/>
  <c r="S26" i="12"/>
  <c r="S13" i="12"/>
  <c r="O13" i="12"/>
  <c r="O10" i="12"/>
  <c r="S10" i="12"/>
  <c r="S11" i="12"/>
  <c r="O11" i="12"/>
  <c r="O15" i="12"/>
  <c r="S15" i="12"/>
  <c r="S19" i="12"/>
  <c r="O19" i="12"/>
  <c r="O23" i="12"/>
  <c r="S23" i="12"/>
  <c r="S9" i="12"/>
  <c r="O9" i="12"/>
  <c r="U14" i="12"/>
  <c r="W14" i="12" s="1"/>
  <c r="U16" i="12"/>
  <c r="W16" i="12" s="1"/>
  <c r="U18" i="12"/>
  <c r="W18" i="12" s="1"/>
  <c r="U20" i="12"/>
  <c r="W20" i="12" s="1"/>
  <c r="U21" i="12"/>
  <c r="W21" i="12" s="1"/>
  <c r="U22" i="12"/>
  <c r="W22" i="12" s="1"/>
  <c r="U23" i="12"/>
  <c r="W23" i="12" s="1"/>
  <c r="U24" i="12"/>
  <c r="W24" i="12" s="1"/>
  <c r="U25" i="12"/>
  <c r="W25" i="12" s="1"/>
  <c r="U26" i="12"/>
  <c r="W26" i="12" s="1"/>
  <c r="U15" i="12"/>
  <c r="W15" i="12" s="1"/>
  <c r="U17" i="12"/>
  <c r="W17" i="12" s="1"/>
  <c r="U19" i="12"/>
  <c r="W19" i="12" s="1"/>
  <c r="B10" i="18"/>
  <c r="B11" i="18"/>
  <c r="B12" i="18"/>
  <c r="B13" i="18"/>
  <c r="B14" i="18"/>
  <c r="AA14" i="12"/>
  <c r="B15" i="18"/>
  <c r="AA15" i="12"/>
  <c r="B16" i="18"/>
  <c r="AA16" i="12"/>
  <c r="B17" i="18"/>
  <c r="AA17" i="12"/>
  <c r="B18" i="18"/>
  <c r="AA18" i="12"/>
  <c r="B19" i="18"/>
  <c r="AA19" i="12"/>
  <c r="B20" i="18"/>
  <c r="AA20" i="12"/>
  <c r="B21" i="18"/>
  <c r="AA21" i="12"/>
  <c r="B22" i="18"/>
  <c r="AA22" i="12"/>
  <c r="B23" i="18"/>
  <c r="AA23" i="12"/>
  <c r="B24" i="18"/>
  <c r="AA24" i="12"/>
  <c r="B25" i="18"/>
  <c r="AA25" i="12"/>
  <c r="B26" i="18"/>
  <c r="AA26" i="12"/>
  <c r="B9" i="18"/>
  <c r="K9" i="12"/>
  <c r="K10" i="12"/>
  <c r="K11" i="12"/>
  <c r="AA11" i="12" s="1"/>
  <c r="K12" i="12"/>
  <c r="AA12" i="12" s="1"/>
  <c r="M12" i="12" s="1"/>
  <c r="K13" i="12"/>
  <c r="AA13" i="12" s="1"/>
  <c r="K14" i="12"/>
  <c r="K15" i="12"/>
  <c r="K16" i="12"/>
  <c r="K17" i="12"/>
  <c r="K18" i="12"/>
  <c r="K19" i="12"/>
  <c r="K20" i="12"/>
  <c r="K21" i="12"/>
  <c r="K22" i="12"/>
  <c r="K23" i="12"/>
  <c r="K24" i="12"/>
  <c r="K25" i="12"/>
  <c r="K26" i="12"/>
  <c r="O33" i="14"/>
  <c r="R33" i="14"/>
  <c r="O32" i="14"/>
  <c r="R32" i="14"/>
  <c r="D12" i="12"/>
  <c r="C12" i="18" s="1"/>
  <c r="D9" i="12"/>
  <c r="C9" i="18" s="1"/>
  <c r="G9" i="12"/>
  <c r="D9" i="18" s="1"/>
  <c r="D10" i="12"/>
  <c r="C10" i="18" s="1"/>
  <c r="G11" i="12"/>
  <c r="D11" i="18" s="1"/>
  <c r="G13" i="12"/>
  <c r="D13" i="18" s="1"/>
  <c r="G10" i="12"/>
  <c r="D10" i="18" s="1"/>
  <c r="D11" i="12"/>
  <c r="C11" i="18" s="1"/>
  <c r="G12" i="12"/>
  <c r="D12" i="18" s="1"/>
  <c r="D13" i="12"/>
  <c r="C13" i="18" s="1"/>
  <c r="G14" i="12"/>
  <c r="D14" i="18" s="1"/>
  <c r="D15" i="12"/>
  <c r="C15" i="18" s="1"/>
  <c r="G16" i="12"/>
  <c r="D16" i="18" s="1"/>
  <c r="D17" i="12"/>
  <c r="C17" i="18" s="1"/>
  <c r="G18" i="12"/>
  <c r="D18" i="18" s="1"/>
  <c r="D19" i="12"/>
  <c r="C19" i="18" s="1"/>
  <c r="G20" i="12"/>
  <c r="D20" i="18" s="1"/>
  <c r="D21" i="12"/>
  <c r="C21" i="18" s="1"/>
  <c r="G22" i="12"/>
  <c r="D22" i="18" s="1"/>
  <c r="D23" i="12"/>
  <c r="C23" i="18" s="1"/>
  <c r="G24" i="12"/>
  <c r="D24" i="18" s="1"/>
  <c r="D25" i="12"/>
  <c r="C25" i="18" s="1"/>
  <c r="G26" i="12"/>
  <c r="D26" i="18" s="1"/>
  <c r="D14" i="12"/>
  <c r="C14" i="18" s="1"/>
  <c r="G15" i="12"/>
  <c r="D15" i="18" s="1"/>
  <c r="D16" i="12"/>
  <c r="C16" i="18" s="1"/>
  <c r="G17" i="12"/>
  <c r="D17" i="18" s="1"/>
  <c r="D18" i="12"/>
  <c r="C18" i="18" s="1"/>
  <c r="G19" i="12"/>
  <c r="D19" i="18" s="1"/>
  <c r="D20" i="12"/>
  <c r="C20" i="18" s="1"/>
  <c r="G21" i="12"/>
  <c r="D21" i="18" s="1"/>
  <c r="D22" i="12"/>
  <c r="C22" i="18" s="1"/>
  <c r="G23" i="12"/>
  <c r="D23" i="18" s="1"/>
  <c r="D24" i="12"/>
  <c r="C24" i="18" s="1"/>
  <c r="G25" i="12"/>
  <c r="D25" i="18" s="1"/>
  <c r="D26" i="12"/>
  <c r="C26" i="18" s="1"/>
  <c r="AB13" i="12" l="1"/>
  <c r="Q13" i="12" s="1"/>
  <c r="M13" i="12"/>
  <c r="AB11" i="12"/>
  <c r="Q11" i="12" s="1"/>
  <c r="M11" i="12"/>
  <c r="AB26" i="12"/>
  <c r="Q26" i="12" s="1"/>
  <c r="M26" i="12"/>
  <c r="AB25" i="12"/>
  <c r="Q25" i="12" s="1"/>
  <c r="M25" i="12"/>
  <c r="AB24" i="12"/>
  <c r="Q24" i="12" s="1"/>
  <c r="M24" i="12"/>
  <c r="AB23" i="12"/>
  <c r="Q23" i="12" s="1"/>
  <c r="M23" i="12"/>
  <c r="AB22" i="12"/>
  <c r="Q22" i="12" s="1"/>
  <c r="M22" i="12"/>
  <c r="AB21" i="12"/>
  <c r="Q21" i="12" s="1"/>
  <c r="M21" i="12"/>
  <c r="AB20" i="12"/>
  <c r="Q20" i="12" s="1"/>
  <c r="M20" i="12"/>
  <c r="AB19" i="12"/>
  <c r="Q19" i="12" s="1"/>
  <c r="M19" i="12"/>
  <c r="AB18" i="12"/>
  <c r="Q18" i="12" s="1"/>
  <c r="M18" i="12"/>
  <c r="AB17" i="12"/>
  <c r="Q17" i="12" s="1"/>
  <c r="M17" i="12"/>
  <c r="AB16" i="12"/>
  <c r="Q16" i="12" s="1"/>
  <c r="M16" i="12"/>
  <c r="AB15" i="12"/>
  <c r="Q15" i="12" s="1"/>
  <c r="M15" i="12"/>
  <c r="AB14" i="12"/>
  <c r="Q14" i="12" s="1"/>
  <c r="M14" i="12"/>
  <c r="AB12" i="12"/>
  <c r="Q12" i="12" s="1"/>
  <c r="AA10" i="12"/>
  <c r="AA9" i="12"/>
  <c r="M9" i="12" s="1"/>
  <c r="AB10" i="12" l="1"/>
  <c r="Q10" i="12" s="1"/>
  <c r="M10" i="12"/>
  <c r="AB9" i="12"/>
  <c r="Q9" i="12" s="1"/>
  <c r="BW26" i="4"/>
  <c r="BW25" i="4"/>
  <c r="BW24" i="4"/>
  <c r="BW23" i="4"/>
  <c r="BW22" i="4"/>
  <c r="BW21" i="4"/>
  <c r="BW20" i="4"/>
  <c r="BW19" i="4"/>
  <c r="BW18" i="4"/>
  <c r="BW17" i="4"/>
  <c r="BW16" i="4"/>
  <c r="BW15" i="4"/>
  <c r="BW14" i="4"/>
  <c r="BW13" i="4"/>
  <c r="BW12" i="4"/>
  <c r="BW11" i="4"/>
  <c r="BW10" i="4"/>
  <c r="BW9" i="4"/>
  <c r="BW8" i="4"/>
  <c r="BW7" i="4"/>
  <c r="BV26" i="4"/>
  <c r="BV25" i="4"/>
  <c r="BV24" i="4"/>
  <c r="BV23" i="4"/>
  <c r="BV22" i="4"/>
  <c r="BV21" i="4"/>
  <c r="BV20" i="4"/>
  <c r="BV19" i="4"/>
  <c r="BV18" i="4"/>
  <c r="BV17" i="4"/>
  <c r="BV16" i="4"/>
  <c r="BV15" i="4"/>
  <c r="BV14" i="4"/>
  <c r="BV13" i="4"/>
  <c r="BV12" i="4"/>
  <c r="BV11" i="4"/>
  <c r="BV10" i="4"/>
  <c r="BV9" i="4"/>
  <c r="BV8" i="4"/>
  <c r="BV7" i="4"/>
  <c r="BU26" i="4"/>
  <c r="BU25" i="4"/>
  <c r="BU24" i="4"/>
  <c r="BU23" i="4"/>
  <c r="BU22" i="4"/>
  <c r="BU21" i="4"/>
  <c r="BU20" i="4"/>
  <c r="BU19" i="4"/>
  <c r="BU18" i="4"/>
  <c r="BU17" i="4"/>
  <c r="BU16" i="4"/>
  <c r="BU15" i="4"/>
  <c r="BU14" i="4"/>
  <c r="BU13" i="4"/>
  <c r="BU12" i="4"/>
  <c r="BU11" i="4"/>
  <c r="BU10" i="4"/>
  <c r="BU9" i="4"/>
  <c r="BU8" i="4"/>
  <c r="BU7" i="4"/>
  <c r="BT26" i="4"/>
  <c r="BT25" i="4"/>
  <c r="BT24" i="4"/>
  <c r="BT23" i="4"/>
  <c r="BT22" i="4"/>
  <c r="BT21" i="4"/>
  <c r="BT20" i="4"/>
  <c r="BT19" i="4"/>
  <c r="BT18" i="4"/>
  <c r="BT17" i="4"/>
  <c r="BT16" i="4"/>
  <c r="BT15" i="4"/>
  <c r="BT14" i="4"/>
  <c r="BT13" i="4"/>
  <c r="BT12" i="4"/>
  <c r="BT11" i="4"/>
  <c r="BT10" i="4"/>
  <c r="BT9" i="4"/>
  <c r="BT8" i="4"/>
  <c r="BT7" i="4"/>
  <c r="L9" i="4" l="1"/>
  <c r="H9" i="4"/>
  <c r="L11" i="4"/>
  <c r="D9" i="4"/>
  <c r="D10" i="4"/>
  <c r="H11" i="4"/>
  <c r="L8" i="4"/>
  <c r="D11" i="4"/>
  <c r="H8" i="4"/>
  <c r="D8" i="4"/>
  <c r="D7" i="4"/>
  <c r="L10" i="4"/>
  <c r="H10" i="4"/>
  <c r="L7" i="4"/>
  <c r="H7" i="4"/>
  <c r="L77" i="4"/>
  <c r="L75" i="4"/>
  <c r="L57" i="4"/>
  <c r="L55" i="4"/>
  <c r="L53" i="4"/>
  <c r="L51" i="4"/>
  <c r="L49" i="4"/>
  <c r="D77" i="4"/>
  <c r="D76" i="4"/>
  <c r="D75" i="4"/>
  <c r="D58" i="4"/>
  <c r="D57" i="4"/>
  <c r="D56" i="4"/>
  <c r="D55" i="4"/>
  <c r="D54" i="4"/>
  <c r="D53" i="4"/>
  <c r="D52" i="4"/>
  <c r="D51" i="4"/>
  <c r="D50" i="4"/>
  <c r="D49" i="4"/>
  <c r="H50" i="4"/>
  <c r="L76" i="4"/>
  <c r="L58" i="4"/>
  <c r="L56" i="4"/>
  <c r="L54" i="4"/>
  <c r="L52" i="4"/>
  <c r="L50" i="4"/>
  <c r="H77" i="4"/>
  <c r="H76" i="4"/>
  <c r="H75" i="4"/>
  <c r="H58" i="4"/>
  <c r="H57" i="4"/>
  <c r="H56" i="4"/>
  <c r="H55" i="4"/>
  <c r="H54" i="4"/>
  <c r="H53" i="4"/>
  <c r="H52" i="4"/>
  <c r="H51" i="4"/>
  <c r="H49" i="4"/>
  <c r="L166" i="4"/>
  <c r="L164" i="4"/>
  <c r="L162" i="4"/>
  <c r="L160" i="4"/>
  <c r="L158" i="4"/>
  <c r="L156" i="4"/>
  <c r="L154" i="4"/>
  <c r="L152" i="4"/>
  <c r="L150" i="4"/>
  <c r="L148" i="4"/>
  <c r="L146" i="4"/>
  <c r="L144" i="4"/>
  <c r="L142" i="4"/>
  <c r="L140" i="4"/>
  <c r="L138" i="4"/>
  <c r="L136" i="4"/>
  <c r="L134" i="4"/>
  <c r="L132" i="4"/>
  <c r="L130" i="4"/>
  <c r="L128" i="4"/>
  <c r="L126" i="4"/>
  <c r="L124" i="4"/>
  <c r="L122" i="4"/>
  <c r="L120" i="4"/>
  <c r="L118" i="4"/>
  <c r="L116" i="4"/>
  <c r="L114" i="4"/>
  <c r="L112" i="4"/>
  <c r="L110" i="4"/>
  <c r="L108" i="4"/>
  <c r="L106" i="4"/>
  <c r="L104" i="4"/>
  <c r="L102" i="4"/>
  <c r="L100" i="4"/>
  <c r="L98" i="4"/>
  <c r="L96" i="4"/>
  <c r="L94" i="4"/>
  <c r="L92" i="4"/>
  <c r="L90" i="4"/>
  <c r="L88" i="4"/>
  <c r="L86" i="4"/>
  <c r="L84" i="4"/>
  <c r="L82" i="4"/>
  <c r="L80" i="4"/>
  <c r="L78" i="4"/>
  <c r="L74" i="4"/>
  <c r="L72" i="4"/>
  <c r="L70" i="4"/>
  <c r="L68" i="4"/>
  <c r="L66" i="4"/>
  <c r="L64" i="4"/>
  <c r="L62" i="4"/>
  <c r="L60" i="4"/>
  <c r="L48" i="4"/>
  <c r="L46" i="4"/>
  <c r="L44" i="4"/>
  <c r="L42" i="4"/>
  <c r="H166" i="4"/>
  <c r="H165" i="4"/>
  <c r="H164" i="4"/>
  <c r="H163" i="4"/>
  <c r="H162" i="4"/>
  <c r="H161" i="4"/>
  <c r="H160" i="4"/>
  <c r="H159" i="4"/>
  <c r="H158" i="4"/>
  <c r="H157" i="4"/>
  <c r="H156" i="4"/>
  <c r="H155" i="4"/>
  <c r="H154" i="4"/>
  <c r="H153" i="4"/>
  <c r="H152" i="4"/>
  <c r="H151" i="4"/>
  <c r="H150" i="4"/>
  <c r="H149" i="4"/>
  <c r="H148" i="4"/>
  <c r="H147" i="4"/>
  <c r="H146" i="4"/>
  <c r="H145" i="4"/>
  <c r="H144" i="4"/>
  <c r="H143" i="4"/>
  <c r="H142" i="4"/>
  <c r="H141" i="4"/>
  <c r="H140" i="4"/>
  <c r="H139" i="4"/>
  <c r="H138" i="4"/>
  <c r="H137" i="4"/>
  <c r="H135" i="4"/>
  <c r="H134" i="4"/>
  <c r="H133" i="4"/>
  <c r="H132" i="4"/>
  <c r="H131" i="4"/>
  <c r="H130" i="4"/>
  <c r="H129" i="4"/>
  <c r="H128" i="4"/>
  <c r="H127" i="4"/>
  <c r="H126" i="4"/>
  <c r="H125" i="4"/>
  <c r="H124" i="4"/>
  <c r="H123" i="4"/>
  <c r="H122" i="4"/>
  <c r="H121" i="4"/>
  <c r="H120" i="4"/>
  <c r="H119" i="4"/>
  <c r="H118" i="4"/>
  <c r="H117" i="4"/>
  <c r="H116" i="4"/>
  <c r="H115" i="4"/>
  <c r="H114" i="4"/>
  <c r="H113" i="4"/>
  <c r="H112" i="4"/>
  <c r="H111" i="4"/>
  <c r="H110" i="4"/>
  <c r="H109" i="4"/>
  <c r="H108" i="4"/>
  <c r="H107" i="4"/>
  <c r="H106" i="4"/>
  <c r="H105" i="4"/>
  <c r="H104" i="4"/>
  <c r="H103" i="4"/>
  <c r="H102" i="4"/>
  <c r="H101" i="4"/>
  <c r="H100" i="4"/>
  <c r="H99" i="4"/>
  <c r="H98" i="4"/>
  <c r="H97" i="4"/>
  <c r="H96" i="4"/>
  <c r="H95" i="4"/>
  <c r="H94" i="4"/>
  <c r="H93" i="4"/>
  <c r="H92" i="4"/>
  <c r="H91" i="4"/>
  <c r="H90" i="4"/>
  <c r="H89" i="4"/>
  <c r="H88" i="4"/>
  <c r="H87" i="4"/>
  <c r="H86" i="4"/>
  <c r="H85" i="4"/>
  <c r="H84" i="4"/>
  <c r="H83" i="4"/>
  <c r="H82" i="4"/>
  <c r="H81" i="4"/>
  <c r="H80" i="4"/>
  <c r="H79" i="4"/>
  <c r="H78" i="4"/>
  <c r="H74" i="4"/>
  <c r="H73" i="4"/>
  <c r="H72" i="4"/>
  <c r="H71" i="4"/>
  <c r="H70" i="4"/>
  <c r="H69" i="4"/>
  <c r="H68" i="4"/>
  <c r="H67" i="4"/>
  <c r="H66" i="4"/>
  <c r="H65" i="4"/>
  <c r="H64" i="4"/>
  <c r="H63" i="4"/>
  <c r="H62" i="4"/>
  <c r="H61" i="4"/>
  <c r="H60" i="4"/>
  <c r="H59" i="4"/>
  <c r="H48" i="4"/>
  <c r="H47" i="4"/>
  <c r="H46" i="4"/>
  <c r="H45" i="4"/>
  <c r="H44" i="4"/>
  <c r="H43" i="4"/>
  <c r="H42" i="4"/>
  <c r="H41" i="4"/>
  <c r="H136" i="4"/>
  <c r="D44" i="4"/>
  <c r="D42" i="4"/>
  <c r="L165" i="4"/>
  <c r="L163" i="4"/>
  <c r="L161" i="4"/>
  <c r="L159" i="4"/>
  <c r="L157" i="4"/>
  <c r="L155" i="4"/>
  <c r="L153" i="4"/>
  <c r="L151" i="4"/>
  <c r="L149" i="4"/>
  <c r="L147" i="4"/>
  <c r="L145" i="4"/>
  <c r="L143" i="4"/>
  <c r="L141" i="4"/>
  <c r="L139" i="4"/>
  <c r="L137" i="4"/>
  <c r="L135" i="4"/>
  <c r="L133" i="4"/>
  <c r="L131" i="4"/>
  <c r="L129" i="4"/>
  <c r="L127" i="4"/>
  <c r="L125" i="4"/>
  <c r="L123" i="4"/>
  <c r="L121" i="4"/>
  <c r="L119" i="4"/>
  <c r="L117" i="4"/>
  <c r="L115" i="4"/>
  <c r="L113" i="4"/>
  <c r="L111" i="4"/>
  <c r="L109" i="4"/>
  <c r="L107" i="4"/>
  <c r="L105" i="4"/>
  <c r="L103" i="4"/>
  <c r="L101" i="4"/>
  <c r="L99" i="4"/>
  <c r="L97" i="4"/>
  <c r="L95" i="4"/>
  <c r="L93" i="4"/>
  <c r="L91" i="4"/>
  <c r="L89" i="4"/>
  <c r="L87" i="4"/>
  <c r="L85" i="4"/>
  <c r="L83" i="4"/>
  <c r="L81" i="4"/>
  <c r="L79" i="4"/>
  <c r="L73" i="4"/>
  <c r="L71" i="4"/>
  <c r="L69" i="4"/>
  <c r="L67" i="4"/>
  <c r="L65" i="4"/>
  <c r="L63" i="4"/>
  <c r="L61" i="4"/>
  <c r="L59" i="4"/>
  <c r="L47" i="4"/>
  <c r="L45" i="4"/>
  <c r="L43" i="4"/>
  <c r="L41"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8" i="4"/>
  <c r="D87" i="4"/>
  <c r="D86" i="4"/>
  <c r="D85" i="4"/>
  <c r="D84" i="4"/>
  <c r="D83" i="4"/>
  <c r="D82" i="4"/>
  <c r="D81" i="4"/>
  <c r="D80" i="4"/>
  <c r="D79" i="4"/>
  <c r="D78" i="4"/>
  <c r="D74" i="4"/>
  <c r="D73" i="4"/>
  <c r="D72" i="4"/>
  <c r="D71" i="4"/>
  <c r="D70" i="4"/>
  <c r="D69" i="4"/>
  <c r="D68" i="4"/>
  <c r="D67" i="4"/>
  <c r="D66" i="4"/>
  <c r="D65" i="4"/>
  <c r="D64" i="4"/>
  <c r="D63" i="4"/>
  <c r="D62" i="4"/>
  <c r="D61" i="4"/>
  <c r="D60" i="4"/>
  <c r="D59" i="4"/>
  <c r="D48" i="4"/>
  <c r="D47" i="4"/>
  <c r="D46" i="4"/>
  <c r="D45" i="4"/>
  <c r="D43" i="4"/>
  <c r="D41" i="4"/>
  <c r="D136" i="4"/>
  <c r="D40" i="4"/>
  <c r="H40" i="4"/>
  <c r="L40" i="4"/>
  <c r="D39" i="4"/>
  <c r="H39" i="4"/>
  <c r="L39" i="4"/>
  <c r="L37" i="4"/>
  <c r="L35" i="4"/>
  <c r="L33" i="4"/>
  <c r="L31" i="4"/>
  <c r="L29" i="4"/>
  <c r="L27" i="4"/>
  <c r="L25" i="4"/>
  <c r="L23" i="4"/>
  <c r="L21" i="4"/>
  <c r="L19" i="4"/>
  <c r="L17" i="4"/>
  <c r="L15" i="4"/>
  <c r="H38" i="4"/>
  <c r="H37" i="4"/>
  <c r="H36" i="4"/>
  <c r="H35" i="4"/>
  <c r="H34" i="4"/>
  <c r="H33" i="4"/>
  <c r="H32" i="4"/>
  <c r="H31" i="4"/>
  <c r="H30" i="4"/>
  <c r="H29" i="4"/>
  <c r="H28" i="4"/>
  <c r="H27" i="4"/>
  <c r="H26" i="4"/>
  <c r="H25" i="4"/>
  <c r="H24" i="4"/>
  <c r="H23" i="4"/>
  <c r="H22" i="4"/>
  <c r="H21" i="4"/>
  <c r="H20" i="4"/>
  <c r="H19" i="4"/>
  <c r="H18" i="4"/>
  <c r="H17" i="4"/>
  <c r="H16" i="4"/>
  <c r="H15" i="4"/>
  <c r="H14" i="4"/>
  <c r="L38" i="4"/>
  <c r="L36" i="4"/>
  <c r="L34" i="4"/>
  <c r="L32" i="4"/>
  <c r="L30" i="4"/>
  <c r="L28" i="4"/>
  <c r="L26" i="4"/>
  <c r="L24" i="4"/>
  <c r="L22" i="4"/>
  <c r="L20" i="4"/>
  <c r="L18" i="4"/>
  <c r="L16" i="4"/>
  <c r="L14" i="4"/>
  <c r="D38" i="4"/>
  <c r="D37" i="4"/>
  <c r="D36" i="4"/>
  <c r="D35" i="4"/>
  <c r="D34" i="4"/>
  <c r="D33" i="4"/>
  <c r="D32" i="4"/>
  <c r="D31" i="4"/>
  <c r="D30" i="4"/>
  <c r="D29" i="4"/>
  <c r="D28" i="4"/>
  <c r="D27" i="4"/>
  <c r="D26" i="4"/>
  <c r="D25" i="4"/>
  <c r="D24" i="4"/>
  <c r="D23" i="4"/>
  <c r="D22" i="4"/>
  <c r="D21" i="4"/>
  <c r="D20" i="4"/>
  <c r="D19" i="4"/>
  <c r="D18" i="4"/>
  <c r="D17" i="4"/>
  <c r="D16" i="4"/>
  <c r="D15" i="4"/>
  <c r="D14" i="4"/>
  <c r="E23" i="3"/>
  <c r="E22" i="3"/>
  <c r="E21" i="3"/>
  <c r="E20" i="3"/>
  <c r="E19" i="3"/>
  <c r="E18" i="3"/>
  <c r="E17" i="3"/>
  <c r="E16" i="3"/>
  <c r="E15" i="3"/>
  <c r="E14" i="3"/>
  <c r="E13" i="3"/>
  <c r="E12" i="3"/>
  <c r="E11" i="3"/>
  <c r="E10" i="3"/>
  <c r="E9" i="3"/>
  <c r="E8" i="3"/>
  <c r="E7" i="3"/>
  <c r="E6" i="3"/>
  <c r="E5" i="3"/>
  <c r="E4" i="3"/>
  <c r="D23" i="3"/>
  <c r="D22" i="3"/>
  <c r="D21" i="3"/>
  <c r="D20" i="3"/>
  <c r="D19" i="3"/>
  <c r="D18" i="3"/>
  <c r="D17" i="3"/>
  <c r="D16" i="3"/>
  <c r="D15" i="3"/>
  <c r="D14" i="3"/>
  <c r="D13" i="3"/>
  <c r="D12" i="3"/>
  <c r="D11" i="3"/>
  <c r="D10" i="3"/>
  <c r="D9" i="3"/>
  <c r="D8" i="3"/>
  <c r="D7" i="3"/>
  <c r="D6" i="3"/>
  <c r="D5" i="3"/>
  <c r="D4" i="3"/>
  <c r="C23" i="3"/>
  <c r="C22" i="3"/>
  <c r="C21" i="3"/>
  <c r="C20" i="3"/>
  <c r="C19" i="3"/>
  <c r="C18" i="3"/>
  <c r="C17" i="3"/>
  <c r="C16" i="3"/>
  <c r="C15" i="3"/>
  <c r="C14" i="3"/>
  <c r="C13" i="3"/>
  <c r="C12" i="3"/>
  <c r="C11" i="3"/>
  <c r="C10" i="3"/>
  <c r="C9" i="3"/>
  <c r="C8" i="3"/>
  <c r="C7" i="3"/>
  <c r="C6" i="3"/>
  <c r="C5" i="3"/>
  <c r="C4" i="3"/>
  <c r="B23" i="3"/>
  <c r="B22" i="3"/>
  <c r="B21" i="3"/>
  <c r="B20" i="3"/>
  <c r="B19" i="3"/>
  <c r="B18" i="3"/>
  <c r="B17" i="3"/>
  <c r="B16" i="3"/>
  <c r="B15" i="3"/>
  <c r="B14" i="3"/>
  <c r="B13" i="3"/>
  <c r="B12" i="3"/>
  <c r="B11" i="3"/>
  <c r="B10" i="3"/>
  <c r="B9" i="3"/>
  <c r="B8" i="3"/>
  <c r="B7" i="3"/>
  <c r="B6" i="3"/>
  <c r="B5" i="3"/>
  <c r="B4" i="3"/>
  <c r="D2" i="9"/>
  <c r="BD31" i="14"/>
  <c r="BD30" i="14"/>
  <c r="BD29" i="14"/>
  <c r="BD28" i="14"/>
  <c r="BD27" i="14"/>
  <c r="BD26" i="14"/>
  <c r="BD25" i="14"/>
  <c r="BD24" i="14"/>
  <c r="BD22" i="14"/>
  <c r="BD21" i="14"/>
  <c r="BD20" i="14"/>
  <c r="BD19" i="14"/>
  <c r="BD18" i="14"/>
  <c r="BD17" i="14"/>
  <c r="BD16" i="14"/>
  <c r="BD15" i="14"/>
  <c r="BD14" i="14"/>
  <c r="BD13" i="14"/>
  <c r="AY15" i="14"/>
  <c r="AY16" i="14"/>
  <c r="AY17" i="14"/>
  <c r="AY18" i="14"/>
  <c r="AY19" i="14"/>
  <c r="AY20" i="14"/>
  <c r="AY21" i="14"/>
  <c r="AY14" i="14"/>
  <c r="BK41" i="14" l="1"/>
  <c r="BJ41" i="14"/>
  <c r="BL41" i="14"/>
  <c r="BM41" i="14" s="1"/>
  <c r="BN41" i="14" s="1"/>
  <c r="BD12" i="14"/>
  <c r="BB31" i="14"/>
  <c r="BB30" i="14"/>
  <c r="BB29" i="14"/>
  <c r="BB28" i="14"/>
  <c r="BB27" i="14"/>
  <c r="BB26" i="14"/>
  <c r="BB25" i="14"/>
  <c r="BB24" i="14"/>
  <c r="BB23" i="14"/>
  <c r="BB22" i="14"/>
  <c r="BB21" i="14"/>
  <c r="BB20" i="14"/>
  <c r="BB19" i="14"/>
  <c r="BB18" i="14"/>
  <c r="BB17" i="14"/>
  <c r="BB16" i="14"/>
  <c r="BB15" i="14"/>
  <c r="BB14" i="14"/>
  <c r="BB13" i="14"/>
  <c r="BB12" i="14"/>
  <c r="F41" i="14" l="1"/>
  <c r="CC12" i="14"/>
  <c r="CD12" i="14" s="1"/>
  <c r="BT12" i="14"/>
  <c r="BU12" i="14" s="1"/>
  <c r="BZ13" i="14"/>
  <c r="CA13" i="14" s="1"/>
  <c r="BW13" i="14"/>
  <c r="BX13" i="14" s="1"/>
  <c r="BT13" i="14"/>
  <c r="BU13" i="14" s="1"/>
  <c r="CC13" i="14"/>
  <c r="CD13" i="14" s="1"/>
  <c r="BZ15" i="14"/>
  <c r="CA15" i="14" s="1"/>
  <c r="BW15" i="14"/>
  <c r="BX15" i="14" s="1"/>
  <c r="BT15" i="14"/>
  <c r="BU15" i="14" s="1"/>
  <c r="CC15" i="14"/>
  <c r="CD15" i="14" s="1"/>
  <c r="BZ17" i="14"/>
  <c r="CA17" i="14" s="1"/>
  <c r="BW17" i="14"/>
  <c r="BX17" i="14" s="1"/>
  <c r="BT17" i="14"/>
  <c r="BU17" i="14" s="1"/>
  <c r="CC17" i="14"/>
  <c r="CD17" i="14" s="1"/>
  <c r="BZ19" i="14"/>
  <c r="CA19" i="14" s="1"/>
  <c r="BW19" i="14"/>
  <c r="BX19" i="14" s="1"/>
  <c r="BT19" i="14"/>
  <c r="BU19" i="14" s="1"/>
  <c r="CC19" i="14"/>
  <c r="CD19" i="14" s="1"/>
  <c r="BZ21" i="14"/>
  <c r="CA21" i="14" s="1"/>
  <c r="BW21" i="14"/>
  <c r="BX21" i="14" s="1"/>
  <c r="BT21" i="14"/>
  <c r="BU21" i="14" s="1"/>
  <c r="CC21" i="14"/>
  <c r="CD21" i="14" s="1"/>
  <c r="BZ23" i="14"/>
  <c r="CA23" i="14" s="1"/>
  <c r="BW23" i="14"/>
  <c r="BX23" i="14" s="1"/>
  <c r="BT23" i="14"/>
  <c r="BU23" i="14" s="1"/>
  <c r="CC23" i="14"/>
  <c r="CD23" i="14" s="1"/>
  <c r="BZ25" i="14"/>
  <c r="CA25" i="14" s="1"/>
  <c r="BW25" i="14"/>
  <c r="BX25" i="14" s="1"/>
  <c r="BT25" i="14"/>
  <c r="BU25" i="14" s="1"/>
  <c r="CC25" i="14"/>
  <c r="CD25" i="14" s="1"/>
  <c r="BZ27" i="14"/>
  <c r="CA27" i="14" s="1"/>
  <c r="BW27" i="14"/>
  <c r="BX27" i="14" s="1"/>
  <c r="BT27" i="14"/>
  <c r="BU27" i="14" s="1"/>
  <c r="CC27" i="14"/>
  <c r="CD27" i="14" s="1"/>
  <c r="BZ29" i="14"/>
  <c r="CA29" i="14" s="1"/>
  <c r="BW29" i="14"/>
  <c r="BX29" i="14" s="1"/>
  <c r="BT29" i="14"/>
  <c r="BU29" i="14" s="1"/>
  <c r="CC29" i="14"/>
  <c r="CD29" i="14" s="1"/>
  <c r="BZ31" i="14"/>
  <c r="CA31" i="14" s="1"/>
  <c r="BW31" i="14"/>
  <c r="BX31" i="14" s="1"/>
  <c r="BT31" i="14"/>
  <c r="BU31" i="14" s="1"/>
  <c r="CC31" i="14"/>
  <c r="CD31" i="14" s="1"/>
  <c r="BZ12" i="14"/>
  <c r="CA12" i="14" s="1"/>
  <c r="BW12" i="14"/>
  <c r="BX12" i="14" s="1"/>
  <c r="CC14" i="14"/>
  <c r="CD14" i="14" s="1"/>
  <c r="BZ14" i="14"/>
  <c r="CA14" i="14" s="1"/>
  <c r="BW14" i="14"/>
  <c r="BX14" i="14" s="1"/>
  <c r="BT14" i="14"/>
  <c r="BU14" i="14" s="1"/>
  <c r="CC16" i="14"/>
  <c r="CD16" i="14" s="1"/>
  <c r="BZ16" i="14"/>
  <c r="CA16" i="14" s="1"/>
  <c r="BW16" i="14"/>
  <c r="BX16" i="14" s="1"/>
  <c r="BT16" i="14"/>
  <c r="BU16" i="14" s="1"/>
  <c r="CC18" i="14"/>
  <c r="CD18" i="14" s="1"/>
  <c r="BZ18" i="14"/>
  <c r="CA18" i="14" s="1"/>
  <c r="BW18" i="14"/>
  <c r="BX18" i="14" s="1"/>
  <c r="BT18" i="14"/>
  <c r="BU18" i="14" s="1"/>
  <c r="CC20" i="14"/>
  <c r="CD20" i="14" s="1"/>
  <c r="BZ20" i="14"/>
  <c r="CA20" i="14" s="1"/>
  <c r="BW20" i="14"/>
  <c r="BX20" i="14" s="1"/>
  <c r="BT20" i="14"/>
  <c r="BU20" i="14" s="1"/>
  <c r="CC22" i="14"/>
  <c r="CD22" i="14" s="1"/>
  <c r="BZ22" i="14"/>
  <c r="CA22" i="14" s="1"/>
  <c r="BW22" i="14"/>
  <c r="BX22" i="14" s="1"/>
  <c r="BT22" i="14"/>
  <c r="BU22" i="14" s="1"/>
  <c r="CC24" i="14"/>
  <c r="CD24" i="14" s="1"/>
  <c r="BZ24" i="14"/>
  <c r="CA24" i="14" s="1"/>
  <c r="BW24" i="14"/>
  <c r="BX24" i="14" s="1"/>
  <c r="BT24" i="14"/>
  <c r="BU24" i="14" s="1"/>
  <c r="CC26" i="14"/>
  <c r="CD26" i="14" s="1"/>
  <c r="BZ26" i="14"/>
  <c r="CA26" i="14" s="1"/>
  <c r="BW26" i="14"/>
  <c r="BX26" i="14" s="1"/>
  <c r="BT26" i="14"/>
  <c r="BU26" i="14" s="1"/>
  <c r="CC28" i="14"/>
  <c r="CD28" i="14" s="1"/>
  <c r="BZ28" i="14"/>
  <c r="CA28" i="14" s="1"/>
  <c r="BW28" i="14"/>
  <c r="BX28" i="14" s="1"/>
  <c r="BT28" i="14"/>
  <c r="BU28" i="14" s="1"/>
  <c r="CC30" i="14"/>
  <c r="CD30" i="14" s="1"/>
  <c r="BZ30" i="14"/>
  <c r="CA30" i="14" s="1"/>
  <c r="BW30" i="14"/>
  <c r="BX30" i="14" s="1"/>
  <c r="BT30" i="14"/>
  <c r="BU30" i="14" s="1"/>
  <c r="I41" i="14" l="1"/>
  <c r="L41" i="14" l="1"/>
  <c r="O41" i="14" l="1"/>
  <c r="R41" i="14" l="1"/>
  <c r="AE18" i="12" l="1"/>
  <c r="AG18" i="12" s="1"/>
  <c r="AE17" i="12"/>
  <c r="AG17" i="12" s="1"/>
  <c r="AE16" i="12"/>
  <c r="AG16" i="12" s="1"/>
  <c r="AE15" i="12"/>
  <c r="AG15" i="12" s="1"/>
  <c r="AE14" i="12"/>
  <c r="AG14" i="12" s="1"/>
  <c r="AE13" i="12"/>
  <c r="AG13" i="12" s="1"/>
  <c r="AE12" i="12"/>
  <c r="AG12" i="12" s="1"/>
  <c r="AE11" i="12"/>
  <c r="AG11" i="12" s="1"/>
  <c r="AE10" i="12"/>
  <c r="AG10" i="12" s="1"/>
  <c r="B26" i="12"/>
  <c r="B22" i="12"/>
  <c r="B13" i="12"/>
  <c r="W71" i="6"/>
  <c r="W46" i="6"/>
  <c r="U13" i="12" l="1"/>
  <c r="E31" i="18"/>
  <c r="E23" i="18"/>
  <c r="E19" i="18"/>
  <c r="E16" i="18"/>
  <c r="E30" i="18"/>
  <c r="E22" i="18"/>
  <c r="B10" i="12"/>
  <c r="B12" i="12"/>
  <c r="B11" i="12"/>
  <c r="B14" i="12"/>
  <c r="B15" i="12"/>
  <c r="B16" i="12"/>
  <c r="B17" i="12"/>
  <c r="B18" i="12"/>
  <c r="B19" i="12"/>
  <c r="B20" i="12"/>
  <c r="B21" i="12"/>
  <c r="B23" i="12"/>
  <c r="B24" i="12"/>
  <c r="B25" i="12"/>
  <c r="B9" i="12"/>
  <c r="U12" i="12" l="1"/>
  <c r="E12" i="18" s="1"/>
  <c r="I12" i="18" s="1"/>
  <c r="U11" i="12"/>
  <c r="E11" i="18" s="1"/>
  <c r="I11" i="18" s="1"/>
  <c r="U10" i="12"/>
  <c r="E10" i="18" s="1"/>
  <c r="I10" i="18" s="1"/>
  <c r="U9" i="12"/>
  <c r="E9" i="18" s="1"/>
  <c r="I9" i="18" s="1"/>
  <c r="E26" i="18"/>
  <c r="E34" i="18"/>
  <c r="E20" i="18"/>
  <c r="E27" i="18"/>
  <c r="E35" i="18"/>
  <c r="E24" i="18"/>
  <c r="E32" i="18"/>
  <c r="E18" i="18"/>
  <c r="E17" i="18"/>
  <c r="E25" i="18"/>
  <c r="E33" i="18"/>
  <c r="E15" i="18"/>
  <c r="E28" i="18"/>
  <c r="E36" i="18"/>
  <c r="E14" i="18"/>
  <c r="E13" i="18"/>
  <c r="E21" i="18"/>
  <c r="E29" i="18"/>
  <c r="AB53" i="6"/>
  <c r="AA53" i="6"/>
  <c r="AA52" i="6" s="1"/>
  <c r="Z53" i="6"/>
  <c r="Y53" i="6"/>
  <c r="X53" i="6"/>
  <c r="W53" i="6"/>
  <c r="V53" i="6"/>
  <c r="V52" i="6" s="1"/>
  <c r="U53" i="6"/>
  <c r="U52" i="6" s="1"/>
  <c r="T53" i="6"/>
  <c r="S53" i="6"/>
  <c r="S52" i="6" s="1"/>
  <c r="R53" i="6"/>
  <c r="Q53" i="6"/>
  <c r="P53" i="6"/>
  <c r="O53" i="6"/>
  <c r="N53" i="6"/>
  <c r="N52" i="6" s="1"/>
  <c r="M53" i="6"/>
  <c r="M52" i="6" s="1"/>
  <c r="L53" i="6"/>
  <c r="L52" i="6" s="1"/>
  <c r="K53" i="6"/>
  <c r="K52" i="6" s="1"/>
  <c r="J53" i="6"/>
  <c r="J52" i="6" s="1"/>
  <c r="I53" i="6"/>
  <c r="AB52" i="6"/>
  <c r="Z52" i="6"/>
  <c r="Y52" i="6"/>
  <c r="X52" i="6"/>
  <c r="W52" i="6"/>
  <c r="T52" i="6"/>
  <c r="R52" i="6"/>
  <c r="Q52" i="6"/>
  <c r="P52" i="6"/>
  <c r="O52" i="6"/>
  <c r="W17" i="6"/>
  <c r="AB24" i="6"/>
  <c r="AB23" i="6" s="1"/>
  <c r="AA24" i="6"/>
  <c r="AA23" i="6" s="1"/>
  <c r="Z24" i="6"/>
  <c r="Z23" i="6" s="1"/>
  <c r="Y24" i="6"/>
  <c r="Y23" i="6" s="1"/>
  <c r="X24" i="6"/>
  <c r="X23" i="6" s="1"/>
  <c r="W24" i="6"/>
  <c r="V24" i="6"/>
  <c r="V23" i="6" s="1"/>
  <c r="U24" i="6"/>
  <c r="U23" i="6" s="1"/>
  <c r="T24" i="6"/>
  <c r="T23" i="6" s="1"/>
  <c r="S24" i="6"/>
  <c r="S23" i="6" s="1"/>
  <c r="R24" i="6"/>
  <c r="Q24" i="6"/>
  <c r="Q23" i="6" s="1"/>
  <c r="P24" i="6"/>
  <c r="P23" i="6" s="1"/>
  <c r="O24" i="6"/>
  <c r="O23" i="6" s="1"/>
  <c r="N24" i="6"/>
  <c r="N23" i="6" s="1"/>
  <c r="M24" i="6"/>
  <c r="M23" i="6" s="1"/>
  <c r="L24" i="6"/>
  <c r="L23" i="6" s="1"/>
  <c r="K24" i="6"/>
  <c r="K23" i="6" s="1"/>
  <c r="J24" i="6"/>
  <c r="J23" i="6" s="1"/>
  <c r="I24" i="6"/>
  <c r="AB10" i="6"/>
  <c r="AB9" i="6" s="1"/>
  <c r="AA10" i="6"/>
  <c r="AA9" i="6" s="1"/>
  <c r="Z10" i="6"/>
  <c r="Z9" i="6" s="1"/>
  <c r="Y10" i="6"/>
  <c r="Y9" i="6" s="1"/>
  <c r="X10" i="6"/>
  <c r="X9" i="6" s="1"/>
  <c r="W10" i="6"/>
  <c r="W9" i="6" s="1"/>
  <c r="V10" i="6"/>
  <c r="V9" i="6" s="1"/>
  <c r="U10" i="6"/>
  <c r="U9" i="6" s="1"/>
  <c r="T10" i="6"/>
  <c r="S10" i="6"/>
  <c r="S9" i="6" s="1"/>
  <c r="R10" i="6"/>
  <c r="R9" i="6" s="1"/>
  <c r="Q10" i="6"/>
  <c r="Q9" i="6" s="1"/>
  <c r="P10" i="6"/>
  <c r="P9" i="6" s="1"/>
  <c r="O10" i="6"/>
  <c r="O9" i="6" s="1"/>
  <c r="N10" i="6"/>
  <c r="N9" i="6" s="1"/>
  <c r="M10" i="6"/>
  <c r="M9" i="6" s="1"/>
  <c r="L10" i="6"/>
  <c r="L9" i="6" s="1"/>
  <c r="K10" i="6"/>
  <c r="K9" i="6" s="1"/>
  <c r="J10" i="6"/>
  <c r="W23" i="6"/>
  <c r="R23" i="6"/>
  <c r="I52" i="6" l="1"/>
  <c r="AU67" i="6"/>
  <c r="AU63" i="6"/>
  <c r="AU59" i="6"/>
  <c r="AU55" i="6"/>
  <c r="AU68" i="6"/>
  <c r="AU64" i="6"/>
  <c r="AU60" i="6"/>
  <c r="AU56" i="6"/>
  <c r="AU69" i="6"/>
  <c r="AU65" i="6"/>
  <c r="AU61" i="6"/>
  <c r="AU57" i="6"/>
  <c r="AU70" i="6"/>
  <c r="AU66" i="6"/>
  <c r="AU62" i="6"/>
  <c r="AU58" i="6"/>
  <c r="AU54" i="6"/>
  <c r="AU25" i="6"/>
  <c r="AU43" i="6"/>
  <c r="AU39" i="6"/>
  <c r="AU35" i="6"/>
  <c r="AU31" i="6"/>
  <c r="AU27" i="6"/>
  <c r="AU44" i="6"/>
  <c r="AU40" i="6"/>
  <c r="AU36" i="6"/>
  <c r="AU32" i="6"/>
  <c r="AU28" i="6"/>
  <c r="AU45" i="6"/>
  <c r="AU41" i="6"/>
  <c r="AU37" i="6"/>
  <c r="AU33" i="6"/>
  <c r="AU29" i="6"/>
  <c r="AU42" i="6"/>
  <c r="AU38" i="6"/>
  <c r="AU34" i="6"/>
  <c r="AU30" i="6"/>
  <c r="AU26" i="6"/>
  <c r="T9" i="6"/>
  <c r="I23" i="6"/>
  <c r="J9" i="6"/>
  <c r="I9" i="6"/>
  <c r="AM27" i="6" l="1"/>
  <c r="AM35" i="6"/>
  <c r="AM32" i="6"/>
  <c r="AM40" i="6"/>
  <c r="AM61" i="6"/>
  <c r="AM39" i="6"/>
  <c r="AM36" i="6"/>
  <c r="AM44" i="6"/>
  <c r="AM54" i="6"/>
  <c r="AM56" i="6"/>
  <c r="AM25" i="6"/>
  <c r="AM29" i="6"/>
  <c r="AM33" i="6"/>
  <c r="AM37" i="6"/>
  <c r="AM41" i="6"/>
  <c r="AM60" i="6"/>
  <c r="AM30" i="6"/>
  <c r="AM38" i="6"/>
  <c r="AM42" i="6"/>
  <c r="AM57" i="6"/>
  <c r="AM69" i="6"/>
  <c r="P24" i="1" l="1"/>
  <c r="O24" i="1"/>
  <c r="G23" i="3" s="1"/>
  <c r="P23" i="1"/>
  <c r="O23" i="1"/>
  <c r="G22" i="3" s="1"/>
  <c r="P22" i="1"/>
  <c r="O22" i="1"/>
  <c r="G21" i="3" s="1"/>
  <c r="P21" i="1"/>
  <c r="O21" i="1"/>
  <c r="G20" i="3" s="1"/>
  <c r="P20" i="1"/>
  <c r="O20" i="1"/>
  <c r="G19" i="3" s="1"/>
  <c r="P19" i="1"/>
  <c r="O19" i="1"/>
  <c r="G18" i="3" s="1"/>
  <c r="P18" i="1"/>
  <c r="O18" i="1"/>
  <c r="G17" i="3" s="1"/>
  <c r="P17" i="1"/>
  <c r="O17" i="1"/>
  <c r="G16" i="3" s="1"/>
  <c r="P16" i="1"/>
  <c r="O16" i="1"/>
  <c r="G15" i="3" s="1"/>
  <c r="P15" i="1"/>
  <c r="O15" i="1"/>
  <c r="G14" i="3" s="1"/>
  <c r="P14" i="1"/>
  <c r="O14" i="1"/>
  <c r="G13" i="3" s="1"/>
  <c r="P13" i="1"/>
  <c r="O13" i="1"/>
  <c r="G12" i="3" s="1"/>
  <c r="P12" i="1"/>
  <c r="O12" i="1"/>
  <c r="G11" i="3" s="1"/>
  <c r="P11" i="1"/>
  <c r="O11" i="1"/>
  <c r="G10" i="3" s="1"/>
  <c r="P10" i="1"/>
  <c r="O10" i="1"/>
  <c r="G9" i="3" s="1"/>
  <c r="P9" i="1"/>
  <c r="O9" i="1"/>
  <c r="G8" i="3" s="1"/>
  <c r="P8" i="1"/>
  <c r="O8" i="1"/>
  <c r="G7" i="3" s="1"/>
  <c r="G6" i="3"/>
  <c r="D31" i="14"/>
  <c r="C31" i="14"/>
  <c r="D30" i="14"/>
  <c r="C30" i="14"/>
  <c r="D29" i="14"/>
  <c r="C29" i="14"/>
  <c r="D28" i="14"/>
  <c r="C28" i="14"/>
  <c r="D27" i="14"/>
  <c r="C27" i="14"/>
  <c r="D26" i="14"/>
  <c r="C26" i="14"/>
  <c r="D25" i="14"/>
  <c r="C25" i="14"/>
  <c r="D24" i="14"/>
  <c r="C24" i="14"/>
  <c r="D23" i="14"/>
  <c r="C23" i="14"/>
  <c r="D22" i="14"/>
  <c r="C22" i="14"/>
  <c r="D21" i="14"/>
  <c r="C21" i="14"/>
  <c r="D20" i="14"/>
  <c r="C20" i="14"/>
  <c r="D19" i="14"/>
  <c r="C19" i="14"/>
  <c r="D18" i="14"/>
  <c r="C18" i="14"/>
  <c r="D17" i="14"/>
  <c r="C17" i="14"/>
  <c r="D16" i="14"/>
  <c r="C16" i="14"/>
  <c r="D15" i="14"/>
  <c r="C15" i="14"/>
  <c r="D14" i="14"/>
  <c r="C14" i="14"/>
  <c r="C13" i="14"/>
  <c r="C12" i="14"/>
  <c r="BM26" i="4"/>
  <c r="BM25" i="4"/>
  <c r="BM24" i="4"/>
  <c r="BM23" i="4"/>
  <c r="BM22" i="4"/>
  <c r="BM21" i="4"/>
  <c r="BM20" i="4"/>
  <c r="BM19" i="4"/>
  <c r="BM18" i="4"/>
  <c r="BM17" i="4"/>
  <c r="BM16" i="4"/>
  <c r="BM15" i="4"/>
  <c r="BM14" i="4"/>
  <c r="BM13" i="4"/>
  <c r="BM12" i="4"/>
  <c r="BM11" i="4"/>
  <c r="BM10" i="4"/>
  <c r="BM9" i="4"/>
  <c r="BM8" i="4"/>
  <c r="BM7" i="4"/>
  <c r="A26" i="4"/>
  <c r="A25" i="4"/>
  <c r="A24" i="4"/>
  <c r="A23" i="4"/>
  <c r="A22" i="4"/>
  <c r="A21" i="4"/>
  <c r="A20" i="4"/>
  <c r="A19" i="4"/>
  <c r="A18" i="4"/>
  <c r="A17" i="4"/>
  <c r="A16" i="4"/>
  <c r="A15" i="4"/>
  <c r="A14" i="4"/>
  <c r="A13" i="4"/>
  <c r="A12" i="4"/>
  <c r="A11" i="4"/>
  <c r="A7" i="4"/>
  <c r="A10" i="4"/>
  <c r="A9" i="4"/>
  <c r="A8" i="4"/>
  <c r="D302" i="10"/>
  <c r="E302" i="10" s="1"/>
  <c r="D301" i="10"/>
  <c r="E301" i="10" s="1"/>
  <c r="D300" i="10"/>
  <c r="E300" i="10" s="1"/>
  <c r="D299" i="10"/>
  <c r="E299" i="10" s="1"/>
  <c r="D298" i="10"/>
  <c r="E298" i="10" s="1"/>
  <c r="D297" i="10"/>
  <c r="E297" i="10" s="1"/>
  <c r="D296" i="10"/>
  <c r="E296" i="10" s="1"/>
  <c r="D295" i="10"/>
  <c r="E295" i="10" s="1"/>
  <c r="D294" i="10"/>
  <c r="E294" i="10" s="1"/>
  <c r="D293" i="10"/>
  <c r="E293" i="10" s="1"/>
  <c r="D292" i="10"/>
  <c r="E292" i="10" s="1"/>
  <c r="D291" i="10"/>
  <c r="E291" i="10" s="1"/>
  <c r="D290" i="10"/>
  <c r="E290" i="10" s="1"/>
  <c r="D289" i="10"/>
  <c r="E289" i="10" s="1"/>
  <c r="D288" i="10"/>
  <c r="E288" i="10" s="1"/>
  <c r="D287" i="10"/>
  <c r="E287" i="10" s="1"/>
  <c r="D286" i="10"/>
  <c r="E286" i="10" s="1"/>
  <c r="D285" i="10"/>
  <c r="E285" i="10" s="1"/>
  <c r="D284" i="10"/>
  <c r="E284" i="10" s="1"/>
  <c r="D283" i="10"/>
  <c r="E283" i="10" s="1"/>
  <c r="D282" i="10"/>
  <c r="E282" i="10" s="1"/>
  <c r="D281" i="10"/>
  <c r="E281" i="10" s="1"/>
  <c r="D280" i="10"/>
  <c r="E280" i="10" s="1"/>
  <c r="D279" i="10"/>
  <c r="E279" i="10" s="1"/>
  <c r="D278" i="10"/>
  <c r="E278" i="10" s="1"/>
  <c r="D277" i="10"/>
  <c r="E277" i="10" s="1"/>
  <c r="D276" i="10"/>
  <c r="E276" i="10" s="1"/>
  <c r="D275" i="10"/>
  <c r="E275" i="10" s="1"/>
  <c r="D274" i="10"/>
  <c r="E274" i="10" s="1"/>
  <c r="D273" i="10"/>
  <c r="E273" i="10" s="1"/>
  <c r="D272" i="10"/>
  <c r="E272" i="10" s="1"/>
  <c r="D271" i="10"/>
  <c r="E271" i="10" s="1"/>
  <c r="D270" i="10"/>
  <c r="E270" i="10" s="1"/>
  <c r="D269" i="10"/>
  <c r="E269" i="10" s="1"/>
  <c r="D268" i="10"/>
  <c r="E268" i="10" s="1"/>
  <c r="D267" i="10"/>
  <c r="E267" i="10" s="1"/>
  <c r="D266" i="10"/>
  <c r="E266" i="10" s="1"/>
  <c r="D265" i="10"/>
  <c r="E265" i="10" s="1"/>
  <c r="D264" i="10"/>
  <c r="E264" i="10" s="1"/>
  <c r="D263" i="10"/>
  <c r="E263" i="10" s="1"/>
  <c r="D262" i="10"/>
  <c r="E262" i="10" s="1"/>
  <c r="D261" i="10"/>
  <c r="E261" i="10" s="1"/>
  <c r="D260" i="10"/>
  <c r="E260" i="10" s="1"/>
  <c r="D259" i="10"/>
  <c r="E259" i="10" s="1"/>
  <c r="D258" i="10"/>
  <c r="E258" i="10" s="1"/>
  <c r="D257" i="10"/>
  <c r="E257" i="10" s="1"/>
  <c r="D256" i="10"/>
  <c r="E256" i="10" s="1"/>
  <c r="D255" i="10"/>
  <c r="E255" i="10" s="1"/>
  <c r="D254" i="10"/>
  <c r="E254" i="10" s="1"/>
  <c r="D253" i="10"/>
  <c r="E253" i="10" s="1"/>
  <c r="D252" i="10"/>
  <c r="E252" i="10" s="1"/>
  <c r="D251" i="10"/>
  <c r="E251" i="10" s="1"/>
  <c r="D250" i="10"/>
  <c r="E250" i="10" s="1"/>
  <c r="D249" i="10"/>
  <c r="E249" i="10" s="1"/>
  <c r="D248" i="10"/>
  <c r="E248" i="10" s="1"/>
  <c r="D247" i="10"/>
  <c r="E247" i="10" s="1"/>
  <c r="D246" i="10"/>
  <c r="E246" i="10" s="1"/>
  <c r="D245" i="10"/>
  <c r="E245" i="10" s="1"/>
  <c r="D244" i="10"/>
  <c r="E244" i="10" s="1"/>
  <c r="D243" i="10"/>
  <c r="E243" i="10" s="1"/>
  <c r="D242" i="10"/>
  <c r="E242" i="10" s="1"/>
  <c r="D241" i="10"/>
  <c r="E241" i="10" s="1"/>
  <c r="D240" i="10"/>
  <c r="E240" i="10" s="1"/>
  <c r="D239" i="10"/>
  <c r="E239" i="10" s="1"/>
  <c r="D238" i="10"/>
  <c r="E238" i="10" s="1"/>
  <c r="D237" i="10"/>
  <c r="E237" i="10" s="1"/>
  <c r="D236" i="10"/>
  <c r="E236" i="10" s="1"/>
  <c r="D235" i="10"/>
  <c r="E235" i="10" s="1"/>
  <c r="D234" i="10"/>
  <c r="E234" i="10" s="1"/>
  <c r="D233" i="10"/>
  <c r="E233" i="10" s="1"/>
  <c r="D232" i="10"/>
  <c r="E232" i="10" s="1"/>
  <c r="D231" i="10"/>
  <c r="E231" i="10" s="1"/>
  <c r="D230" i="10"/>
  <c r="E230" i="10" s="1"/>
  <c r="D229" i="10"/>
  <c r="E229" i="10" s="1"/>
  <c r="D228" i="10"/>
  <c r="E228" i="10" s="1"/>
  <c r="D227" i="10"/>
  <c r="E227" i="10" s="1"/>
  <c r="D226" i="10"/>
  <c r="E226" i="10" s="1"/>
  <c r="D225" i="10"/>
  <c r="E225" i="10" s="1"/>
  <c r="D224" i="10"/>
  <c r="E224" i="10" s="1"/>
  <c r="D223" i="10"/>
  <c r="E223" i="10" s="1"/>
  <c r="D222" i="10"/>
  <c r="E222" i="10" s="1"/>
  <c r="D221" i="10"/>
  <c r="E221" i="10" s="1"/>
  <c r="D220" i="10"/>
  <c r="E220" i="10" s="1"/>
  <c r="D219" i="10"/>
  <c r="E219" i="10" s="1"/>
  <c r="D218" i="10"/>
  <c r="E218" i="10" s="1"/>
  <c r="D217" i="10"/>
  <c r="E217" i="10" s="1"/>
  <c r="D216" i="10"/>
  <c r="E216" i="10" s="1"/>
  <c r="D215" i="10"/>
  <c r="E215" i="10" s="1"/>
  <c r="D214" i="10"/>
  <c r="E214" i="10" s="1"/>
  <c r="D213" i="10"/>
  <c r="E213" i="10" s="1"/>
  <c r="D212" i="10"/>
  <c r="E212" i="10" s="1"/>
  <c r="D211" i="10"/>
  <c r="E211" i="10" s="1"/>
  <c r="D210" i="10"/>
  <c r="E210" i="10" s="1"/>
  <c r="D209" i="10"/>
  <c r="E209" i="10" s="1"/>
  <c r="D208" i="10"/>
  <c r="E208" i="10" s="1"/>
  <c r="D207" i="10"/>
  <c r="E207" i="10" s="1"/>
  <c r="D206" i="10"/>
  <c r="E206" i="10" s="1"/>
  <c r="D205" i="10"/>
  <c r="E205" i="10" s="1"/>
  <c r="D204" i="10"/>
  <c r="E204" i="10" s="1"/>
  <c r="D203" i="10"/>
  <c r="E203" i="10" s="1"/>
  <c r="D202" i="10"/>
  <c r="E202" i="10" s="1"/>
  <c r="D201" i="10"/>
  <c r="E201" i="10" s="1"/>
  <c r="D200" i="10"/>
  <c r="E200" i="10" s="1"/>
  <c r="D199" i="10"/>
  <c r="E199" i="10" s="1"/>
  <c r="D198" i="10"/>
  <c r="E198" i="10" s="1"/>
  <c r="D197" i="10"/>
  <c r="E197" i="10" s="1"/>
  <c r="D196" i="10"/>
  <c r="E196" i="10" s="1"/>
  <c r="D195" i="10"/>
  <c r="E195" i="10" s="1"/>
  <c r="D194" i="10"/>
  <c r="E194" i="10" s="1"/>
  <c r="D193" i="10"/>
  <c r="E193" i="10" s="1"/>
  <c r="D192" i="10"/>
  <c r="E192" i="10" s="1"/>
  <c r="D191" i="10"/>
  <c r="E191" i="10" s="1"/>
  <c r="D190" i="10"/>
  <c r="E190" i="10" s="1"/>
  <c r="D189" i="10"/>
  <c r="E189" i="10" s="1"/>
  <c r="D188" i="10"/>
  <c r="E188" i="10" s="1"/>
  <c r="D187" i="10"/>
  <c r="E187" i="10" s="1"/>
  <c r="D186" i="10"/>
  <c r="E186" i="10" s="1"/>
  <c r="D185" i="10"/>
  <c r="E185" i="10" s="1"/>
  <c r="D184" i="10"/>
  <c r="E184" i="10" s="1"/>
  <c r="D183" i="10"/>
  <c r="E183" i="10" s="1"/>
  <c r="D182" i="10"/>
  <c r="E182" i="10" s="1"/>
  <c r="D181" i="10"/>
  <c r="E181" i="10" s="1"/>
  <c r="D180" i="10"/>
  <c r="E180" i="10" s="1"/>
  <c r="D179" i="10"/>
  <c r="E179" i="10" s="1"/>
  <c r="D178" i="10"/>
  <c r="E178" i="10" s="1"/>
  <c r="D177" i="10"/>
  <c r="E177" i="10" s="1"/>
  <c r="D176" i="10"/>
  <c r="E176" i="10" s="1"/>
  <c r="D175" i="10"/>
  <c r="E175" i="10" s="1"/>
  <c r="D174" i="10"/>
  <c r="E174" i="10" s="1"/>
  <c r="D173" i="10"/>
  <c r="E173" i="10" s="1"/>
  <c r="D172" i="10"/>
  <c r="E172" i="10" s="1"/>
  <c r="D171" i="10"/>
  <c r="E171" i="10" s="1"/>
  <c r="D170" i="10"/>
  <c r="E170" i="10" s="1"/>
  <c r="D169" i="10"/>
  <c r="E169" i="10" s="1"/>
  <c r="D168" i="10"/>
  <c r="E168" i="10" s="1"/>
  <c r="D167" i="10"/>
  <c r="E167" i="10" s="1"/>
  <c r="D166" i="10"/>
  <c r="E166" i="10" s="1"/>
  <c r="D165" i="10"/>
  <c r="E165" i="10" s="1"/>
  <c r="D164" i="10"/>
  <c r="E164" i="10" s="1"/>
  <c r="D163" i="10"/>
  <c r="E163" i="10" s="1"/>
  <c r="D162" i="10"/>
  <c r="E162" i="10" s="1"/>
  <c r="D161" i="10"/>
  <c r="E161" i="10" s="1"/>
  <c r="D160" i="10"/>
  <c r="E160" i="10" s="1"/>
  <c r="D159" i="10"/>
  <c r="E159" i="10" s="1"/>
  <c r="D158" i="10"/>
  <c r="E158" i="10" s="1"/>
  <c r="D157" i="10"/>
  <c r="E157" i="10" s="1"/>
  <c r="D156" i="10"/>
  <c r="E156" i="10" s="1"/>
  <c r="D155" i="10"/>
  <c r="E155" i="10" s="1"/>
  <c r="D154" i="10"/>
  <c r="E154" i="10" s="1"/>
  <c r="D153" i="10"/>
  <c r="E153" i="10" s="1"/>
  <c r="D152" i="10"/>
  <c r="E152" i="10" s="1"/>
  <c r="D151" i="10"/>
  <c r="E151" i="10" s="1"/>
  <c r="D150" i="10"/>
  <c r="E150" i="10" s="1"/>
  <c r="D149" i="10"/>
  <c r="E149" i="10" s="1"/>
  <c r="D148" i="10"/>
  <c r="E148" i="10" s="1"/>
  <c r="D147" i="10"/>
  <c r="E147" i="10" s="1"/>
  <c r="D146" i="10"/>
  <c r="E146" i="10" s="1"/>
  <c r="D145" i="10"/>
  <c r="E145" i="10" s="1"/>
  <c r="D144" i="10"/>
  <c r="E144" i="10" s="1"/>
  <c r="D143" i="10"/>
  <c r="E143" i="10" s="1"/>
  <c r="D142" i="10"/>
  <c r="E142" i="10" s="1"/>
  <c r="D141" i="10"/>
  <c r="E141" i="10" s="1"/>
  <c r="D140" i="10"/>
  <c r="E140" i="10" s="1"/>
  <c r="D139" i="10"/>
  <c r="E139" i="10" s="1"/>
  <c r="D138" i="10"/>
  <c r="E138" i="10" s="1"/>
  <c r="D137" i="10"/>
  <c r="E137" i="10" s="1"/>
  <c r="D136" i="10"/>
  <c r="E136" i="10" s="1"/>
  <c r="D135" i="10"/>
  <c r="E135" i="10" s="1"/>
  <c r="D134" i="10"/>
  <c r="E134" i="10" s="1"/>
  <c r="D133" i="10"/>
  <c r="E133" i="10" s="1"/>
  <c r="D132" i="10"/>
  <c r="E132" i="10" s="1"/>
  <c r="D131" i="10"/>
  <c r="E131" i="10" s="1"/>
  <c r="D130" i="10"/>
  <c r="E130" i="10" s="1"/>
  <c r="D129" i="10"/>
  <c r="E129" i="10" s="1"/>
  <c r="D128" i="10"/>
  <c r="E128" i="10" s="1"/>
  <c r="D127" i="10"/>
  <c r="E127" i="10" s="1"/>
  <c r="D126" i="10"/>
  <c r="E126" i="10" s="1"/>
  <c r="D125" i="10"/>
  <c r="E125" i="10" s="1"/>
  <c r="D124" i="10"/>
  <c r="E124" i="10" s="1"/>
  <c r="D123" i="10"/>
  <c r="E123" i="10" s="1"/>
  <c r="D122" i="10"/>
  <c r="E122" i="10" s="1"/>
  <c r="D121" i="10"/>
  <c r="E121" i="10" s="1"/>
  <c r="D120" i="10"/>
  <c r="E120" i="10" s="1"/>
  <c r="D119" i="10"/>
  <c r="E119" i="10" s="1"/>
  <c r="D118" i="10"/>
  <c r="E118" i="10" s="1"/>
  <c r="D117" i="10"/>
  <c r="E117" i="10" s="1"/>
  <c r="D116" i="10"/>
  <c r="E116" i="10" s="1"/>
  <c r="D115" i="10"/>
  <c r="E115" i="10" s="1"/>
  <c r="D114" i="10"/>
  <c r="E114" i="10" s="1"/>
  <c r="D113" i="10"/>
  <c r="E113" i="10" s="1"/>
  <c r="D112" i="10"/>
  <c r="E112" i="10" s="1"/>
  <c r="D111" i="10"/>
  <c r="E111" i="10" s="1"/>
  <c r="D110" i="10"/>
  <c r="E110" i="10" s="1"/>
  <c r="D109" i="10"/>
  <c r="E109" i="10" s="1"/>
  <c r="D108" i="10"/>
  <c r="E108" i="10" s="1"/>
  <c r="D107" i="10"/>
  <c r="E107" i="10" s="1"/>
  <c r="D106" i="10"/>
  <c r="E106" i="10" s="1"/>
  <c r="D105" i="10"/>
  <c r="E105" i="10" s="1"/>
  <c r="D104" i="10"/>
  <c r="E104" i="10" s="1"/>
  <c r="D103" i="10"/>
  <c r="E103" i="10" s="1"/>
  <c r="D102" i="10"/>
  <c r="E102" i="10" s="1"/>
  <c r="D101" i="10"/>
  <c r="E101" i="10" s="1"/>
  <c r="D100" i="10"/>
  <c r="E100" i="10" s="1"/>
  <c r="D99" i="10"/>
  <c r="E99" i="10" s="1"/>
  <c r="D98" i="10"/>
  <c r="E98" i="10" s="1"/>
  <c r="D97" i="10"/>
  <c r="E97" i="10" s="1"/>
  <c r="D96" i="10"/>
  <c r="E96" i="10" s="1"/>
  <c r="D95" i="10"/>
  <c r="E95" i="10" s="1"/>
  <c r="D94" i="10"/>
  <c r="E94" i="10" s="1"/>
  <c r="D93" i="10"/>
  <c r="E93" i="10" s="1"/>
  <c r="D92" i="10"/>
  <c r="E92" i="10" s="1"/>
  <c r="D91" i="10"/>
  <c r="E91" i="10" s="1"/>
  <c r="D90" i="10"/>
  <c r="E90" i="10" s="1"/>
  <c r="D89" i="10"/>
  <c r="E89" i="10" s="1"/>
  <c r="D88" i="10"/>
  <c r="E88" i="10" s="1"/>
  <c r="D87" i="10"/>
  <c r="E87" i="10" s="1"/>
  <c r="D86" i="10"/>
  <c r="E86" i="10" s="1"/>
  <c r="D85" i="10"/>
  <c r="E85" i="10" s="1"/>
  <c r="D84" i="10"/>
  <c r="E84" i="10" s="1"/>
  <c r="D83" i="10"/>
  <c r="E83" i="10" s="1"/>
  <c r="D82" i="10"/>
  <c r="E82" i="10" s="1"/>
  <c r="D81" i="10"/>
  <c r="E81" i="10" s="1"/>
  <c r="D80" i="10"/>
  <c r="E80" i="10" s="1"/>
  <c r="D79" i="10"/>
  <c r="E79" i="10" s="1"/>
  <c r="D78" i="10"/>
  <c r="E78" i="10" s="1"/>
  <c r="D77" i="10"/>
  <c r="E77" i="10" s="1"/>
  <c r="D76" i="10"/>
  <c r="E76" i="10" s="1"/>
  <c r="D75" i="10"/>
  <c r="E75" i="10" s="1"/>
  <c r="D74" i="10"/>
  <c r="E74" i="10" s="1"/>
  <c r="D73" i="10"/>
  <c r="E73" i="10" s="1"/>
  <c r="D72" i="10"/>
  <c r="E72" i="10" s="1"/>
  <c r="D71" i="10"/>
  <c r="E71" i="10" s="1"/>
  <c r="D70" i="10"/>
  <c r="E70" i="10" s="1"/>
  <c r="D69" i="10"/>
  <c r="E69" i="10" s="1"/>
  <c r="D68" i="10"/>
  <c r="E68" i="10" s="1"/>
  <c r="D67" i="10"/>
  <c r="E67" i="10" s="1"/>
  <c r="D66" i="10"/>
  <c r="E66" i="10" s="1"/>
  <c r="D65" i="10"/>
  <c r="E65" i="10" s="1"/>
  <c r="D64" i="10"/>
  <c r="E64" i="10" s="1"/>
  <c r="D63" i="10"/>
  <c r="E63" i="10" s="1"/>
  <c r="D62" i="10"/>
  <c r="E62" i="10" s="1"/>
  <c r="D61" i="10"/>
  <c r="E61" i="10" s="1"/>
  <c r="D60" i="10"/>
  <c r="E60" i="10" s="1"/>
  <c r="D59" i="10"/>
  <c r="E59" i="10" s="1"/>
  <c r="D58" i="10"/>
  <c r="E58" i="10" s="1"/>
  <c r="D57" i="10"/>
  <c r="E57" i="10" s="1"/>
  <c r="D56" i="10"/>
  <c r="E56" i="10" s="1"/>
  <c r="D55" i="10"/>
  <c r="E55" i="10" s="1"/>
  <c r="D54" i="10"/>
  <c r="E54" i="10" s="1"/>
  <c r="D53" i="10"/>
  <c r="E53" i="10" s="1"/>
  <c r="D52" i="10"/>
  <c r="E52" i="10" s="1"/>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D7" i="10"/>
  <c r="D6" i="10"/>
  <c r="D5" i="10"/>
  <c r="D4" i="10"/>
  <c r="D3" i="10"/>
  <c r="J8" i="12"/>
  <c r="C8" i="12"/>
  <c r="B302" i="10"/>
  <c r="C302" i="10" s="1"/>
  <c r="B301" i="10"/>
  <c r="C301" i="10" s="1"/>
  <c r="B300" i="10"/>
  <c r="C300" i="10" s="1"/>
  <c r="B299" i="10"/>
  <c r="C299" i="10" s="1"/>
  <c r="B298" i="10"/>
  <c r="C298" i="10" s="1"/>
  <c r="B297" i="10"/>
  <c r="C297" i="10" s="1"/>
  <c r="B296" i="10"/>
  <c r="C296" i="10" s="1"/>
  <c r="B295" i="10"/>
  <c r="C295" i="10" s="1"/>
  <c r="B294" i="10"/>
  <c r="C294" i="10" s="1"/>
  <c r="B293" i="10"/>
  <c r="C293" i="10" s="1"/>
  <c r="B292" i="10"/>
  <c r="C292" i="10" s="1"/>
  <c r="B291" i="10"/>
  <c r="C291" i="10" s="1"/>
  <c r="B290" i="10"/>
  <c r="C290" i="10" s="1"/>
  <c r="B289" i="10"/>
  <c r="C289" i="10" s="1"/>
  <c r="B288" i="10"/>
  <c r="C288" i="10" s="1"/>
  <c r="B287" i="10"/>
  <c r="C287" i="10" s="1"/>
  <c r="B286" i="10"/>
  <c r="C286" i="10" s="1"/>
  <c r="B285" i="10"/>
  <c r="C285" i="10" s="1"/>
  <c r="B284" i="10"/>
  <c r="C284" i="10" s="1"/>
  <c r="B283" i="10"/>
  <c r="C283" i="10" s="1"/>
  <c r="B282" i="10"/>
  <c r="C282" i="10" s="1"/>
  <c r="B281" i="10"/>
  <c r="C281" i="10" s="1"/>
  <c r="B280" i="10"/>
  <c r="C280" i="10" s="1"/>
  <c r="B279" i="10"/>
  <c r="C279" i="10" s="1"/>
  <c r="B278" i="10"/>
  <c r="C278" i="10" s="1"/>
  <c r="B277" i="10"/>
  <c r="C277" i="10" s="1"/>
  <c r="B276" i="10"/>
  <c r="C276" i="10" s="1"/>
  <c r="B275" i="10"/>
  <c r="C275" i="10" s="1"/>
  <c r="B274" i="10"/>
  <c r="C274" i="10" s="1"/>
  <c r="B273" i="10"/>
  <c r="C273" i="10" s="1"/>
  <c r="B272" i="10"/>
  <c r="C272" i="10" s="1"/>
  <c r="B271" i="10"/>
  <c r="C271" i="10" s="1"/>
  <c r="B270" i="10"/>
  <c r="C270" i="10" s="1"/>
  <c r="B269" i="10"/>
  <c r="C269" i="10" s="1"/>
  <c r="B268" i="10"/>
  <c r="C268" i="10" s="1"/>
  <c r="B267" i="10"/>
  <c r="C267" i="10" s="1"/>
  <c r="B266" i="10"/>
  <c r="C266" i="10" s="1"/>
  <c r="B265" i="10"/>
  <c r="C265" i="10" s="1"/>
  <c r="B264" i="10"/>
  <c r="C264" i="10" s="1"/>
  <c r="B263" i="10"/>
  <c r="C263" i="10" s="1"/>
  <c r="B262" i="10"/>
  <c r="C262" i="10" s="1"/>
  <c r="B261" i="10"/>
  <c r="C261" i="10" s="1"/>
  <c r="B260" i="10"/>
  <c r="C260" i="10" s="1"/>
  <c r="B259" i="10"/>
  <c r="C259" i="10" s="1"/>
  <c r="B258" i="10"/>
  <c r="C258" i="10" s="1"/>
  <c r="B257" i="10"/>
  <c r="C257" i="10" s="1"/>
  <c r="B256" i="10"/>
  <c r="C256" i="10" s="1"/>
  <c r="B255" i="10"/>
  <c r="C255" i="10" s="1"/>
  <c r="B254" i="10"/>
  <c r="C254" i="10" s="1"/>
  <c r="B253" i="10"/>
  <c r="C253" i="10" s="1"/>
  <c r="B252" i="10"/>
  <c r="C252" i="10" s="1"/>
  <c r="B251" i="10"/>
  <c r="C251" i="10" s="1"/>
  <c r="B250" i="10"/>
  <c r="C250" i="10" s="1"/>
  <c r="B249" i="10"/>
  <c r="C249" i="10" s="1"/>
  <c r="B248" i="10"/>
  <c r="C248" i="10" s="1"/>
  <c r="B247" i="10"/>
  <c r="C247" i="10" s="1"/>
  <c r="B246" i="10"/>
  <c r="C246" i="10" s="1"/>
  <c r="B245" i="10"/>
  <c r="C245" i="10" s="1"/>
  <c r="B244" i="10"/>
  <c r="C244" i="10" s="1"/>
  <c r="B243" i="10"/>
  <c r="C243" i="10" s="1"/>
  <c r="B242" i="10"/>
  <c r="C242" i="10" s="1"/>
  <c r="B241" i="10"/>
  <c r="C241" i="10" s="1"/>
  <c r="B240" i="10"/>
  <c r="C240" i="10" s="1"/>
  <c r="B239" i="10"/>
  <c r="C239" i="10" s="1"/>
  <c r="B238" i="10"/>
  <c r="C238" i="10" s="1"/>
  <c r="B237" i="10"/>
  <c r="C237" i="10" s="1"/>
  <c r="B236" i="10"/>
  <c r="C236" i="10" s="1"/>
  <c r="B235" i="10"/>
  <c r="C235" i="10" s="1"/>
  <c r="B234" i="10"/>
  <c r="C234" i="10" s="1"/>
  <c r="B233" i="10"/>
  <c r="C233" i="10" s="1"/>
  <c r="B232" i="10"/>
  <c r="C232" i="10" s="1"/>
  <c r="B231" i="10"/>
  <c r="C231" i="10" s="1"/>
  <c r="B230" i="10"/>
  <c r="C230" i="10" s="1"/>
  <c r="B229" i="10"/>
  <c r="C229" i="10" s="1"/>
  <c r="B228" i="10"/>
  <c r="C228" i="10" s="1"/>
  <c r="B227" i="10"/>
  <c r="C227" i="10" s="1"/>
  <c r="B226" i="10"/>
  <c r="C226" i="10" s="1"/>
  <c r="B225" i="10"/>
  <c r="C225" i="10" s="1"/>
  <c r="B224" i="10"/>
  <c r="C224" i="10" s="1"/>
  <c r="B223" i="10"/>
  <c r="C223" i="10" s="1"/>
  <c r="B222" i="10"/>
  <c r="C222" i="10" s="1"/>
  <c r="B221" i="10"/>
  <c r="C221" i="10" s="1"/>
  <c r="B220" i="10"/>
  <c r="C220" i="10" s="1"/>
  <c r="B219" i="10"/>
  <c r="C219" i="10" s="1"/>
  <c r="B218" i="10"/>
  <c r="C218" i="10" s="1"/>
  <c r="B217" i="10"/>
  <c r="C217" i="10" s="1"/>
  <c r="B216" i="10"/>
  <c r="C216" i="10" s="1"/>
  <c r="B215" i="10"/>
  <c r="C215" i="10" s="1"/>
  <c r="B214" i="10"/>
  <c r="C214" i="10" s="1"/>
  <c r="B213" i="10"/>
  <c r="C213" i="10" s="1"/>
  <c r="B212" i="10"/>
  <c r="C212" i="10" s="1"/>
  <c r="B211" i="10"/>
  <c r="C211" i="10" s="1"/>
  <c r="B210" i="10"/>
  <c r="C210" i="10" s="1"/>
  <c r="B209" i="10"/>
  <c r="C209" i="10" s="1"/>
  <c r="B208" i="10"/>
  <c r="C208" i="10" s="1"/>
  <c r="B207" i="10"/>
  <c r="C207" i="10" s="1"/>
  <c r="B206" i="10"/>
  <c r="C206" i="10" s="1"/>
  <c r="B205" i="10"/>
  <c r="C205" i="10" s="1"/>
  <c r="B204" i="10"/>
  <c r="C204" i="10" s="1"/>
  <c r="B203" i="10"/>
  <c r="C203" i="10" s="1"/>
  <c r="B202" i="10"/>
  <c r="C202" i="10" s="1"/>
  <c r="B201" i="10"/>
  <c r="C201" i="10" s="1"/>
  <c r="B200" i="10"/>
  <c r="C200" i="10" s="1"/>
  <c r="B199" i="10"/>
  <c r="C199" i="10" s="1"/>
  <c r="B198" i="10"/>
  <c r="C198" i="10" s="1"/>
  <c r="B197" i="10"/>
  <c r="C197" i="10" s="1"/>
  <c r="B196" i="10"/>
  <c r="C196" i="10" s="1"/>
  <c r="B195" i="10"/>
  <c r="C195" i="10" s="1"/>
  <c r="B194" i="10"/>
  <c r="C194" i="10" s="1"/>
  <c r="B193" i="10"/>
  <c r="C193" i="10" s="1"/>
  <c r="B192" i="10"/>
  <c r="C192" i="10" s="1"/>
  <c r="B191" i="10"/>
  <c r="C191" i="10" s="1"/>
  <c r="B190" i="10"/>
  <c r="C190" i="10" s="1"/>
  <c r="B189" i="10"/>
  <c r="C189" i="10" s="1"/>
  <c r="B188" i="10"/>
  <c r="C188" i="10" s="1"/>
  <c r="B187" i="10"/>
  <c r="C187" i="10" s="1"/>
  <c r="B186" i="10"/>
  <c r="C186" i="10" s="1"/>
  <c r="B185" i="10"/>
  <c r="C185" i="10" s="1"/>
  <c r="B184" i="10"/>
  <c r="C184" i="10" s="1"/>
  <c r="B183" i="10"/>
  <c r="C183" i="10" s="1"/>
  <c r="B182" i="10"/>
  <c r="C182" i="10" s="1"/>
  <c r="B181" i="10"/>
  <c r="C181" i="10" s="1"/>
  <c r="B180" i="10"/>
  <c r="C180" i="10" s="1"/>
  <c r="B179" i="10"/>
  <c r="C179" i="10" s="1"/>
  <c r="B178" i="10"/>
  <c r="C178" i="10" s="1"/>
  <c r="B177" i="10"/>
  <c r="C177" i="10" s="1"/>
  <c r="B176" i="10"/>
  <c r="C176" i="10" s="1"/>
  <c r="B175" i="10"/>
  <c r="C175" i="10" s="1"/>
  <c r="B174" i="10"/>
  <c r="C174" i="10" s="1"/>
  <c r="B173" i="10"/>
  <c r="C173" i="10" s="1"/>
  <c r="B172" i="10"/>
  <c r="C172" i="10" s="1"/>
  <c r="B171" i="10"/>
  <c r="C171" i="10" s="1"/>
  <c r="B170" i="10"/>
  <c r="C170" i="10" s="1"/>
  <c r="B169" i="10"/>
  <c r="C169" i="10" s="1"/>
  <c r="B168" i="10"/>
  <c r="C168" i="10" s="1"/>
  <c r="B167" i="10"/>
  <c r="C167" i="10" s="1"/>
  <c r="B166" i="10"/>
  <c r="C166" i="10" s="1"/>
  <c r="B165" i="10"/>
  <c r="C165" i="10" s="1"/>
  <c r="B164" i="10"/>
  <c r="C164" i="10" s="1"/>
  <c r="B163" i="10"/>
  <c r="C163" i="10" s="1"/>
  <c r="B162" i="10"/>
  <c r="C162" i="10" s="1"/>
  <c r="B161" i="10"/>
  <c r="C161" i="10" s="1"/>
  <c r="B160" i="10"/>
  <c r="C160" i="10" s="1"/>
  <c r="B159" i="10"/>
  <c r="C159" i="10" s="1"/>
  <c r="B158" i="10"/>
  <c r="C158" i="10" s="1"/>
  <c r="B157" i="10"/>
  <c r="C157" i="10" s="1"/>
  <c r="B156" i="10"/>
  <c r="C156" i="10" s="1"/>
  <c r="B155" i="10"/>
  <c r="C155" i="10" s="1"/>
  <c r="B154" i="10"/>
  <c r="C154" i="10" s="1"/>
  <c r="B153" i="10"/>
  <c r="C153" i="10" s="1"/>
  <c r="B152" i="10"/>
  <c r="C152" i="10" s="1"/>
  <c r="B151" i="10"/>
  <c r="C151" i="10" s="1"/>
  <c r="B150" i="10"/>
  <c r="C150" i="10" s="1"/>
  <c r="B149" i="10"/>
  <c r="C149" i="10" s="1"/>
  <c r="B148" i="10"/>
  <c r="C148" i="10" s="1"/>
  <c r="B147" i="10"/>
  <c r="C147" i="10" s="1"/>
  <c r="B146" i="10"/>
  <c r="C146" i="10" s="1"/>
  <c r="B145" i="10"/>
  <c r="C145" i="10" s="1"/>
  <c r="B144" i="10"/>
  <c r="C144" i="10" s="1"/>
  <c r="B143" i="10"/>
  <c r="C143" i="10" s="1"/>
  <c r="B142" i="10"/>
  <c r="C142" i="10" s="1"/>
  <c r="B141" i="10"/>
  <c r="C141" i="10" s="1"/>
  <c r="B140" i="10"/>
  <c r="C140" i="10" s="1"/>
  <c r="B139" i="10"/>
  <c r="C139" i="10" s="1"/>
  <c r="B138" i="10"/>
  <c r="C138" i="10" s="1"/>
  <c r="B137" i="10"/>
  <c r="C137" i="10" s="1"/>
  <c r="B136" i="10"/>
  <c r="C136" i="10" s="1"/>
  <c r="B135" i="10"/>
  <c r="C135" i="10" s="1"/>
  <c r="B134" i="10"/>
  <c r="C134" i="10" s="1"/>
  <c r="B133" i="10"/>
  <c r="C133" i="10" s="1"/>
  <c r="B132" i="10"/>
  <c r="C132" i="10" s="1"/>
  <c r="B131" i="10"/>
  <c r="C131" i="10" s="1"/>
  <c r="B130" i="10"/>
  <c r="C130" i="10" s="1"/>
  <c r="B129" i="10"/>
  <c r="C129" i="10" s="1"/>
  <c r="B128" i="10"/>
  <c r="C128" i="10" s="1"/>
  <c r="B127" i="10"/>
  <c r="C127" i="10" s="1"/>
  <c r="B126" i="10"/>
  <c r="C126" i="10" s="1"/>
  <c r="B125" i="10"/>
  <c r="C125" i="10" s="1"/>
  <c r="B124" i="10"/>
  <c r="C124" i="10" s="1"/>
  <c r="B123" i="10"/>
  <c r="C123" i="10" s="1"/>
  <c r="B122" i="10"/>
  <c r="C122" i="10" s="1"/>
  <c r="B121" i="10"/>
  <c r="C121" i="10" s="1"/>
  <c r="B120" i="10"/>
  <c r="C120" i="10" s="1"/>
  <c r="B119" i="10"/>
  <c r="C119" i="10" s="1"/>
  <c r="B118" i="10"/>
  <c r="C118" i="10" s="1"/>
  <c r="B117" i="10"/>
  <c r="C117" i="10" s="1"/>
  <c r="B116" i="10"/>
  <c r="C116" i="10" s="1"/>
  <c r="B115" i="10"/>
  <c r="C115" i="10" s="1"/>
  <c r="B114" i="10"/>
  <c r="C114" i="10" s="1"/>
  <c r="B113" i="10"/>
  <c r="C113" i="10" s="1"/>
  <c r="B112" i="10"/>
  <c r="C112" i="10" s="1"/>
  <c r="B111" i="10"/>
  <c r="C111" i="10" s="1"/>
  <c r="B110" i="10"/>
  <c r="C110" i="10" s="1"/>
  <c r="B109" i="10"/>
  <c r="C109" i="10" s="1"/>
  <c r="B108" i="10"/>
  <c r="C108" i="10" s="1"/>
  <c r="B107" i="10"/>
  <c r="C107" i="10" s="1"/>
  <c r="B106" i="10"/>
  <c r="C106" i="10" s="1"/>
  <c r="B105" i="10"/>
  <c r="C105" i="10" s="1"/>
  <c r="B104" i="10"/>
  <c r="C104" i="10" s="1"/>
  <c r="B103" i="10"/>
  <c r="C103" i="10" s="1"/>
  <c r="B102" i="10"/>
  <c r="C102" i="10" s="1"/>
  <c r="B101" i="10"/>
  <c r="C101" i="10" s="1"/>
  <c r="B100" i="10"/>
  <c r="C100" i="10" s="1"/>
  <c r="B99" i="10"/>
  <c r="C99" i="10" s="1"/>
  <c r="B98" i="10"/>
  <c r="C98" i="10" s="1"/>
  <c r="B97" i="10"/>
  <c r="C97" i="10" s="1"/>
  <c r="B96" i="10"/>
  <c r="C96" i="10" s="1"/>
  <c r="B95" i="10"/>
  <c r="C95" i="10" s="1"/>
  <c r="B94" i="10"/>
  <c r="C94" i="10" s="1"/>
  <c r="B93" i="10"/>
  <c r="C93" i="10" s="1"/>
  <c r="B92" i="10"/>
  <c r="C92" i="10" s="1"/>
  <c r="B91" i="10"/>
  <c r="C91" i="10" s="1"/>
  <c r="B90" i="10"/>
  <c r="C90" i="10" s="1"/>
  <c r="B89" i="10"/>
  <c r="C89" i="10" s="1"/>
  <c r="B88" i="10"/>
  <c r="C88" i="10" s="1"/>
  <c r="B87" i="10"/>
  <c r="C87" i="10" s="1"/>
  <c r="B86" i="10"/>
  <c r="C86" i="10" s="1"/>
  <c r="B85" i="10"/>
  <c r="C85" i="10" s="1"/>
  <c r="B84" i="10"/>
  <c r="C84" i="10" s="1"/>
  <c r="B83" i="10"/>
  <c r="C83" i="10" s="1"/>
  <c r="B82" i="10"/>
  <c r="C82" i="10" s="1"/>
  <c r="B81" i="10"/>
  <c r="C81" i="10" s="1"/>
  <c r="B80" i="10"/>
  <c r="C80" i="10" s="1"/>
  <c r="B79" i="10"/>
  <c r="C79" i="10" s="1"/>
  <c r="B78" i="10"/>
  <c r="C78" i="10" s="1"/>
  <c r="B77" i="10"/>
  <c r="C77" i="10" s="1"/>
  <c r="B76" i="10"/>
  <c r="C76" i="10" s="1"/>
  <c r="B75" i="10"/>
  <c r="C75" i="10" s="1"/>
  <c r="B74" i="10"/>
  <c r="C74" i="10" s="1"/>
  <c r="B73" i="10"/>
  <c r="C73" i="10" s="1"/>
  <c r="B72" i="10"/>
  <c r="C72" i="10" s="1"/>
  <c r="B71" i="10"/>
  <c r="C71" i="10" s="1"/>
  <c r="B70" i="10"/>
  <c r="C70" i="10" s="1"/>
  <c r="B69" i="10"/>
  <c r="C69" i="10" s="1"/>
  <c r="B68" i="10"/>
  <c r="C68" i="10" s="1"/>
  <c r="B67" i="10"/>
  <c r="C67" i="10" s="1"/>
  <c r="B66" i="10"/>
  <c r="C66" i="10" s="1"/>
  <c r="B65" i="10"/>
  <c r="C65" i="10" s="1"/>
  <c r="B64" i="10"/>
  <c r="C64" i="10" s="1"/>
  <c r="B63" i="10"/>
  <c r="C63" i="10" s="1"/>
  <c r="B62" i="10"/>
  <c r="C62" i="10" s="1"/>
  <c r="B61" i="10"/>
  <c r="C61" i="10" s="1"/>
  <c r="B60" i="10"/>
  <c r="C60" i="10" s="1"/>
  <c r="B59" i="10"/>
  <c r="C59" i="10" s="1"/>
  <c r="B58" i="10"/>
  <c r="C58" i="10" s="1"/>
  <c r="B57" i="10"/>
  <c r="C57" i="10" s="1"/>
  <c r="B56" i="10"/>
  <c r="C56" i="10" s="1"/>
  <c r="B55" i="10"/>
  <c r="C55" i="10" s="1"/>
  <c r="B54" i="10"/>
  <c r="C54" i="10" s="1"/>
  <c r="B53" i="10"/>
  <c r="C53" i="10" s="1"/>
  <c r="B52" i="10"/>
  <c r="C52" i="10" s="1"/>
  <c r="B51" i="10"/>
  <c r="C51" i="10" s="1"/>
  <c r="B50" i="10"/>
  <c r="C50" i="10" s="1"/>
  <c r="B49" i="10"/>
  <c r="C49" i="10" s="1"/>
  <c r="B48" i="10"/>
  <c r="C48" i="10" s="1"/>
  <c r="B47" i="10"/>
  <c r="C47" i="10" s="1"/>
  <c r="B46" i="10"/>
  <c r="C46" i="10" s="1"/>
  <c r="B45" i="10"/>
  <c r="C45" i="10" s="1"/>
  <c r="B44" i="10"/>
  <c r="C44" i="10" s="1"/>
  <c r="B43" i="10"/>
  <c r="C43" i="10" s="1"/>
  <c r="B42" i="10"/>
  <c r="C42" i="10" s="1"/>
  <c r="B41" i="10"/>
  <c r="C41" i="10" s="1"/>
  <c r="B40" i="10"/>
  <c r="C40" i="10" s="1"/>
  <c r="B39" i="10"/>
  <c r="C39" i="10" s="1"/>
  <c r="B38" i="10"/>
  <c r="C38" i="10" s="1"/>
  <c r="B37" i="10"/>
  <c r="C37" i="10" s="1"/>
  <c r="B36" i="10"/>
  <c r="C36" i="10" s="1"/>
  <c r="B35" i="10"/>
  <c r="C35" i="10" s="1"/>
  <c r="B34" i="10"/>
  <c r="C34" i="10" s="1"/>
  <c r="B33" i="10"/>
  <c r="C33" i="10" s="1"/>
  <c r="B32" i="10"/>
  <c r="C32" i="10" s="1"/>
  <c r="B31" i="10"/>
  <c r="C31" i="10" s="1"/>
  <c r="B30" i="10"/>
  <c r="C30" i="10" s="1"/>
  <c r="B29" i="10"/>
  <c r="C29" i="10" s="1"/>
  <c r="B28" i="10"/>
  <c r="C28" i="10" s="1"/>
  <c r="B27" i="10"/>
  <c r="C27" i="10" s="1"/>
  <c r="B26" i="10"/>
  <c r="C26" i="10" s="1"/>
  <c r="B25" i="10"/>
  <c r="C25" i="10" s="1"/>
  <c r="B24" i="10"/>
  <c r="C24" i="10" s="1"/>
  <c r="B23" i="10"/>
  <c r="C23" i="10" s="1"/>
  <c r="B22" i="10"/>
  <c r="C22" i="10" s="1"/>
  <c r="B21" i="10"/>
  <c r="C21" i="10" s="1"/>
  <c r="B20" i="10"/>
  <c r="C20" i="10" s="1"/>
  <c r="B19" i="10"/>
  <c r="C19" i="10" s="1"/>
  <c r="B18" i="10"/>
  <c r="C18" i="10" s="1"/>
  <c r="B17" i="10"/>
  <c r="C17" i="10" s="1"/>
  <c r="B16" i="10"/>
  <c r="C16" i="10" s="1"/>
  <c r="B15" i="10"/>
  <c r="C15" i="10" s="1"/>
  <c r="B14" i="10"/>
  <c r="C14" i="10" s="1"/>
  <c r="B13" i="10"/>
  <c r="C13" i="10" s="1"/>
  <c r="B12" i="10"/>
  <c r="C12" i="10" s="1"/>
  <c r="B11" i="10"/>
  <c r="C11" i="10" s="1"/>
  <c r="B10" i="10"/>
  <c r="C10" i="10" s="1"/>
  <c r="B304" i="9"/>
  <c r="S304" i="9" s="1"/>
  <c r="B303" i="9"/>
  <c r="S303" i="9" s="1"/>
  <c r="B302" i="9"/>
  <c r="S302" i="9" s="1"/>
  <c r="B301" i="9"/>
  <c r="S301" i="9" s="1"/>
  <c r="B300" i="9"/>
  <c r="S300" i="9" s="1"/>
  <c r="B299" i="9"/>
  <c r="S299" i="9" s="1"/>
  <c r="B298" i="9"/>
  <c r="S298" i="9" s="1"/>
  <c r="B297" i="9"/>
  <c r="S297" i="9" s="1"/>
  <c r="B296" i="9"/>
  <c r="S296" i="9" s="1"/>
  <c r="B295" i="9"/>
  <c r="S295" i="9" s="1"/>
  <c r="B294" i="9"/>
  <c r="S294" i="9" s="1"/>
  <c r="B293" i="9"/>
  <c r="S293" i="9" s="1"/>
  <c r="B292" i="9"/>
  <c r="S292" i="9" s="1"/>
  <c r="B291" i="9"/>
  <c r="S291" i="9" s="1"/>
  <c r="B290" i="9"/>
  <c r="S290" i="9" s="1"/>
  <c r="B289" i="9"/>
  <c r="S289" i="9" s="1"/>
  <c r="B288" i="9"/>
  <c r="S288" i="9" s="1"/>
  <c r="B287" i="9"/>
  <c r="S287" i="9" s="1"/>
  <c r="B286" i="9"/>
  <c r="S286" i="9" s="1"/>
  <c r="B285" i="9"/>
  <c r="S285" i="9" s="1"/>
  <c r="B284" i="9"/>
  <c r="S284" i="9" s="1"/>
  <c r="B283" i="9"/>
  <c r="S283" i="9" s="1"/>
  <c r="B282" i="9"/>
  <c r="S282" i="9" s="1"/>
  <c r="B281" i="9"/>
  <c r="S281" i="9" s="1"/>
  <c r="B280" i="9"/>
  <c r="S280" i="9" s="1"/>
  <c r="B279" i="9"/>
  <c r="S279" i="9" s="1"/>
  <c r="B278" i="9"/>
  <c r="S278" i="9" s="1"/>
  <c r="B277" i="9"/>
  <c r="S277" i="9" s="1"/>
  <c r="B276" i="9"/>
  <c r="S276" i="9" s="1"/>
  <c r="B275" i="9"/>
  <c r="S275" i="9" s="1"/>
  <c r="B274" i="9"/>
  <c r="S274" i="9" s="1"/>
  <c r="B273" i="9"/>
  <c r="S273" i="9" s="1"/>
  <c r="B272" i="9"/>
  <c r="S272" i="9" s="1"/>
  <c r="B271" i="9"/>
  <c r="S271" i="9" s="1"/>
  <c r="B270" i="9"/>
  <c r="S270" i="9" s="1"/>
  <c r="B269" i="9"/>
  <c r="S269" i="9" s="1"/>
  <c r="B268" i="9"/>
  <c r="S268" i="9" s="1"/>
  <c r="B267" i="9"/>
  <c r="S267" i="9" s="1"/>
  <c r="B266" i="9"/>
  <c r="S266" i="9" s="1"/>
  <c r="B265" i="9"/>
  <c r="S265" i="9" s="1"/>
  <c r="B264" i="9"/>
  <c r="S264" i="9" s="1"/>
  <c r="B263" i="9"/>
  <c r="S263" i="9" s="1"/>
  <c r="B262" i="9"/>
  <c r="S262" i="9" s="1"/>
  <c r="B261" i="9"/>
  <c r="S261" i="9" s="1"/>
  <c r="B260" i="9"/>
  <c r="S260" i="9" s="1"/>
  <c r="B259" i="9"/>
  <c r="S259" i="9" s="1"/>
  <c r="B258" i="9"/>
  <c r="S258" i="9" s="1"/>
  <c r="B257" i="9"/>
  <c r="S257" i="9" s="1"/>
  <c r="B256" i="9"/>
  <c r="S256" i="9" s="1"/>
  <c r="B255" i="9"/>
  <c r="S255" i="9" s="1"/>
  <c r="B254" i="9"/>
  <c r="S254" i="9" s="1"/>
  <c r="B253" i="9"/>
  <c r="S253" i="9" s="1"/>
  <c r="B252" i="9"/>
  <c r="S252" i="9" s="1"/>
  <c r="B251" i="9"/>
  <c r="S251" i="9" s="1"/>
  <c r="B250" i="9"/>
  <c r="S250" i="9" s="1"/>
  <c r="B249" i="9"/>
  <c r="S249" i="9" s="1"/>
  <c r="B248" i="9"/>
  <c r="S248" i="9" s="1"/>
  <c r="B247" i="9"/>
  <c r="S247" i="9" s="1"/>
  <c r="B246" i="9"/>
  <c r="S246" i="9" s="1"/>
  <c r="B245" i="9"/>
  <c r="S245" i="9" s="1"/>
  <c r="B244" i="9"/>
  <c r="S244" i="9" s="1"/>
  <c r="B243" i="9"/>
  <c r="S243" i="9" s="1"/>
  <c r="B242" i="9"/>
  <c r="S242" i="9" s="1"/>
  <c r="B241" i="9"/>
  <c r="S241" i="9" s="1"/>
  <c r="B240" i="9"/>
  <c r="S240" i="9" s="1"/>
  <c r="B239" i="9"/>
  <c r="S239" i="9" s="1"/>
  <c r="B238" i="9"/>
  <c r="S238" i="9" s="1"/>
  <c r="B237" i="9"/>
  <c r="S237" i="9" s="1"/>
  <c r="B236" i="9"/>
  <c r="S236" i="9" s="1"/>
  <c r="B235" i="9"/>
  <c r="S235" i="9" s="1"/>
  <c r="B234" i="9"/>
  <c r="S234" i="9" s="1"/>
  <c r="B233" i="9"/>
  <c r="S233" i="9" s="1"/>
  <c r="B232" i="9"/>
  <c r="S232" i="9" s="1"/>
  <c r="B231" i="9"/>
  <c r="S231" i="9" s="1"/>
  <c r="B230" i="9"/>
  <c r="S230" i="9" s="1"/>
  <c r="B229" i="9"/>
  <c r="S229" i="9" s="1"/>
  <c r="B228" i="9"/>
  <c r="S228" i="9" s="1"/>
  <c r="B227" i="9"/>
  <c r="S227" i="9" s="1"/>
  <c r="B226" i="9"/>
  <c r="S226" i="9" s="1"/>
  <c r="B225" i="9"/>
  <c r="S225" i="9" s="1"/>
  <c r="B224" i="9"/>
  <c r="S224" i="9" s="1"/>
  <c r="B223" i="9"/>
  <c r="S223" i="9" s="1"/>
  <c r="B222" i="9"/>
  <c r="S222" i="9" s="1"/>
  <c r="B221" i="9"/>
  <c r="S221" i="9" s="1"/>
  <c r="B220" i="9"/>
  <c r="S220" i="9" s="1"/>
  <c r="B219" i="9"/>
  <c r="S219" i="9" s="1"/>
  <c r="B218" i="9"/>
  <c r="S218" i="9" s="1"/>
  <c r="B217" i="9"/>
  <c r="S217" i="9" s="1"/>
  <c r="B216" i="9"/>
  <c r="S216" i="9" s="1"/>
  <c r="B215" i="9"/>
  <c r="S215" i="9" s="1"/>
  <c r="B214" i="9"/>
  <c r="S214" i="9" s="1"/>
  <c r="B213" i="9"/>
  <c r="S213" i="9" s="1"/>
  <c r="B212" i="9"/>
  <c r="S212" i="9" s="1"/>
  <c r="B211" i="9"/>
  <c r="S211" i="9" s="1"/>
  <c r="B210" i="9"/>
  <c r="S210" i="9" s="1"/>
  <c r="B209" i="9"/>
  <c r="S209" i="9" s="1"/>
  <c r="B208" i="9"/>
  <c r="S208" i="9" s="1"/>
  <c r="B207" i="9"/>
  <c r="S207" i="9" s="1"/>
  <c r="B206" i="9"/>
  <c r="S206" i="9" s="1"/>
  <c r="B205" i="9"/>
  <c r="S205" i="9" s="1"/>
  <c r="B204" i="9"/>
  <c r="S204" i="9" s="1"/>
  <c r="B203" i="9"/>
  <c r="S203" i="9" s="1"/>
  <c r="B202" i="9"/>
  <c r="S202" i="9" s="1"/>
  <c r="B201" i="9"/>
  <c r="S201" i="9" s="1"/>
  <c r="B200" i="9"/>
  <c r="S200" i="9" s="1"/>
  <c r="B199" i="9"/>
  <c r="S199" i="9" s="1"/>
  <c r="B198" i="9"/>
  <c r="S198" i="9" s="1"/>
  <c r="B197" i="9"/>
  <c r="S197" i="9" s="1"/>
  <c r="B196" i="9"/>
  <c r="S196" i="9" s="1"/>
  <c r="B195" i="9"/>
  <c r="S195" i="9" s="1"/>
  <c r="B194" i="9"/>
  <c r="S194" i="9" s="1"/>
  <c r="B193" i="9"/>
  <c r="S193" i="9" s="1"/>
  <c r="B192" i="9"/>
  <c r="S192" i="9" s="1"/>
  <c r="B191" i="9"/>
  <c r="S191" i="9" s="1"/>
  <c r="B190" i="9"/>
  <c r="S190" i="9" s="1"/>
  <c r="B189" i="9"/>
  <c r="S189" i="9" s="1"/>
  <c r="B188" i="9"/>
  <c r="S188" i="9" s="1"/>
  <c r="B187" i="9"/>
  <c r="S187" i="9" s="1"/>
  <c r="B186" i="9"/>
  <c r="S186" i="9" s="1"/>
  <c r="B185" i="9"/>
  <c r="S185" i="9" s="1"/>
  <c r="B184" i="9"/>
  <c r="S184" i="9" s="1"/>
  <c r="B183" i="9"/>
  <c r="S183" i="9" s="1"/>
  <c r="B182" i="9"/>
  <c r="S182" i="9" s="1"/>
  <c r="B181" i="9"/>
  <c r="S181" i="9" s="1"/>
  <c r="B180" i="9"/>
  <c r="S180" i="9" s="1"/>
  <c r="B179" i="9"/>
  <c r="S179" i="9" s="1"/>
  <c r="B178" i="9"/>
  <c r="S178" i="9" s="1"/>
  <c r="B177" i="9"/>
  <c r="S177" i="9" s="1"/>
  <c r="B176" i="9"/>
  <c r="S176" i="9" s="1"/>
  <c r="B175" i="9"/>
  <c r="S175" i="9" s="1"/>
  <c r="B174" i="9"/>
  <c r="S174" i="9" s="1"/>
  <c r="B173" i="9"/>
  <c r="S173" i="9" s="1"/>
  <c r="B172" i="9"/>
  <c r="S172" i="9" s="1"/>
  <c r="B171" i="9"/>
  <c r="S171" i="9" s="1"/>
  <c r="B170" i="9"/>
  <c r="S170" i="9" s="1"/>
  <c r="B169" i="9"/>
  <c r="S169" i="9" s="1"/>
  <c r="B168" i="9"/>
  <c r="S168" i="9" s="1"/>
  <c r="B167" i="9"/>
  <c r="S167" i="9" s="1"/>
  <c r="B166" i="9"/>
  <c r="S166" i="9" s="1"/>
  <c r="B165" i="9"/>
  <c r="S165" i="9" s="1"/>
  <c r="B164" i="9"/>
  <c r="S164" i="9" s="1"/>
  <c r="B163" i="9"/>
  <c r="S163" i="9" s="1"/>
  <c r="B162" i="9"/>
  <c r="S162" i="9" s="1"/>
  <c r="B161" i="9"/>
  <c r="S161" i="9" s="1"/>
  <c r="B160" i="9"/>
  <c r="S160" i="9" s="1"/>
  <c r="B159" i="9"/>
  <c r="S159" i="9" s="1"/>
  <c r="B158" i="9"/>
  <c r="S158" i="9" s="1"/>
  <c r="B157" i="9"/>
  <c r="S157" i="9" s="1"/>
  <c r="B156" i="9"/>
  <c r="S156" i="9" s="1"/>
  <c r="B155" i="9"/>
  <c r="S155" i="9" s="1"/>
  <c r="B154" i="9"/>
  <c r="S154" i="9" s="1"/>
  <c r="B153" i="9"/>
  <c r="S153" i="9" s="1"/>
  <c r="B152" i="9"/>
  <c r="S152" i="9" s="1"/>
  <c r="B151" i="9"/>
  <c r="S151" i="9" s="1"/>
  <c r="B150" i="9"/>
  <c r="S150" i="9" s="1"/>
  <c r="B149" i="9"/>
  <c r="S149" i="9" s="1"/>
  <c r="B148" i="9"/>
  <c r="S148" i="9" s="1"/>
  <c r="B147" i="9"/>
  <c r="S147" i="9" s="1"/>
  <c r="B146" i="9"/>
  <c r="S146" i="9" s="1"/>
  <c r="B145" i="9"/>
  <c r="S145" i="9" s="1"/>
  <c r="B144" i="9"/>
  <c r="S144" i="9" s="1"/>
  <c r="B143" i="9"/>
  <c r="S143" i="9" s="1"/>
  <c r="B142" i="9"/>
  <c r="S142" i="9" s="1"/>
  <c r="B141" i="9"/>
  <c r="S141" i="9" s="1"/>
  <c r="B140" i="9"/>
  <c r="S140" i="9" s="1"/>
  <c r="B139" i="9"/>
  <c r="S139" i="9" s="1"/>
  <c r="B138" i="9"/>
  <c r="S138" i="9" s="1"/>
  <c r="B137" i="9"/>
  <c r="S137" i="9" s="1"/>
  <c r="B136" i="9"/>
  <c r="S136" i="9" s="1"/>
  <c r="B135" i="9"/>
  <c r="S135" i="9" s="1"/>
  <c r="B134" i="9"/>
  <c r="S134" i="9" s="1"/>
  <c r="B133" i="9"/>
  <c r="S133" i="9" s="1"/>
  <c r="B132" i="9"/>
  <c r="S132" i="9" s="1"/>
  <c r="B131" i="9"/>
  <c r="S131" i="9" s="1"/>
  <c r="B130" i="9"/>
  <c r="S130" i="9" s="1"/>
  <c r="B129" i="9"/>
  <c r="S129" i="9" s="1"/>
  <c r="B128" i="9"/>
  <c r="S128" i="9" s="1"/>
  <c r="B127" i="9"/>
  <c r="S127" i="9" s="1"/>
  <c r="B126" i="9"/>
  <c r="S126" i="9" s="1"/>
  <c r="B125" i="9"/>
  <c r="S125" i="9" s="1"/>
  <c r="B124" i="9"/>
  <c r="S124" i="9" s="1"/>
  <c r="B123" i="9"/>
  <c r="S123" i="9" s="1"/>
  <c r="B122" i="9"/>
  <c r="S122" i="9" s="1"/>
  <c r="B121" i="9"/>
  <c r="S121" i="9" s="1"/>
  <c r="B120" i="9"/>
  <c r="S120" i="9" s="1"/>
  <c r="B119" i="9"/>
  <c r="S119" i="9" s="1"/>
  <c r="B118" i="9"/>
  <c r="S118" i="9" s="1"/>
  <c r="B117" i="9"/>
  <c r="S117" i="9" s="1"/>
  <c r="B116" i="9"/>
  <c r="S116" i="9" s="1"/>
  <c r="B115" i="9"/>
  <c r="S115" i="9" s="1"/>
  <c r="B114" i="9"/>
  <c r="S114" i="9" s="1"/>
  <c r="B113" i="9"/>
  <c r="S113" i="9" s="1"/>
  <c r="B112" i="9"/>
  <c r="S112" i="9" s="1"/>
  <c r="B111" i="9"/>
  <c r="S111" i="9" s="1"/>
  <c r="B110" i="9"/>
  <c r="S110" i="9" s="1"/>
  <c r="B109" i="9"/>
  <c r="S109" i="9" s="1"/>
  <c r="B108" i="9"/>
  <c r="S108" i="9" s="1"/>
  <c r="B107" i="9"/>
  <c r="S107" i="9" s="1"/>
  <c r="B106" i="9"/>
  <c r="S106" i="9" s="1"/>
  <c r="B105" i="9"/>
  <c r="S105" i="9" s="1"/>
  <c r="B104" i="9"/>
  <c r="S104" i="9" s="1"/>
  <c r="B103" i="9"/>
  <c r="S103" i="9" s="1"/>
  <c r="B102" i="9"/>
  <c r="S102" i="9" s="1"/>
  <c r="B101" i="9"/>
  <c r="S101" i="9" s="1"/>
  <c r="B100" i="9"/>
  <c r="S100" i="9" s="1"/>
  <c r="B99" i="9"/>
  <c r="S99" i="9" s="1"/>
  <c r="B98" i="9"/>
  <c r="S98" i="9" s="1"/>
  <c r="B97" i="9"/>
  <c r="S97" i="9" s="1"/>
  <c r="B96" i="9"/>
  <c r="S96" i="9" s="1"/>
  <c r="B95" i="9"/>
  <c r="S95" i="9" s="1"/>
  <c r="B94" i="9"/>
  <c r="S94" i="9" s="1"/>
  <c r="B93" i="9"/>
  <c r="S93" i="9" s="1"/>
  <c r="B92" i="9"/>
  <c r="S92" i="9" s="1"/>
  <c r="B91" i="9"/>
  <c r="S91" i="9" s="1"/>
  <c r="B90" i="9"/>
  <c r="S90" i="9" s="1"/>
  <c r="B89" i="9"/>
  <c r="S89" i="9" s="1"/>
  <c r="B88" i="9"/>
  <c r="S88" i="9" s="1"/>
  <c r="B87" i="9"/>
  <c r="S87" i="9" s="1"/>
  <c r="B86" i="9"/>
  <c r="S86" i="9" s="1"/>
  <c r="B85" i="9"/>
  <c r="S85" i="9" s="1"/>
  <c r="B84" i="9"/>
  <c r="S84" i="9" s="1"/>
  <c r="B83" i="9"/>
  <c r="S83" i="9" s="1"/>
  <c r="B82" i="9"/>
  <c r="S82" i="9" s="1"/>
  <c r="B81" i="9"/>
  <c r="S81" i="9" s="1"/>
  <c r="B80" i="9"/>
  <c r="S80" i="9" s="1"/>
  <c r="B79" i="9"/>
  <c r="S79" i="9" s="1"/>
  <c r="B78" i="9"/>
  <c r="S78" i="9" s="1"/>
  <c r="B77" i="9"/>
  <c r="S77" i="9" s="1"/>
  <c r="B76" i="9"/>
  <c r="S76" i="9" s="1"/>
  <c r="B75" i="9"/>
  <c r="S75" i="9" s="1"/>
  <c r="B74" i="9"/>
  <c r="S74" i="9" s="1"/>
  <c r="B73" i="9"/>
  <c r="S73" i="9" s="1"/>
  <c r="B72" i="9"/>
  <c r="S72" i="9" s="1"/>
  <c r="B71" i="9"/>
  <c r="S71" i="9" s="1"/>
  <c r="B70" i="9"/>
  <c r="S70" i="9" s="1"/>
  <c r="B69" i="9"/>
  <c r="S69" i="9" s="1"/>
  <c r="B68" i="9"/>
  <c r="S68" i="9" s="1"/>
  <c r="B67" i="9"/>
  <c r="S67" i="9" s="1"/>
  <c r="B66" i="9"/>
  <c r="S66" i="9" s="1"/>
  <c r="B65" i="9"/>
  <c r="S65" i="9" s="1"/>
  <c r="B64" i="9"/>
  <c r="S64" i="9" s="1"/>
  <c r="B63" i="9"/>
  <c r="S63" i="9" s="1"/>
  <c r="B62" i="9"/>
  <c r="S62" i="9" s="1"/>
  <c r="B61" i="9"/>
  <c r="S61" i="9" s="1"/>
  <c r="B60" i="9"/>
  <c r="S60" i="9" s="1"/>
  <c r="B59" i="9"/>
  <c r="S59" i="9" s="1"/>
  <c r="B58" i="9"/>
  <c r="S58" i="9" s="1"/>
  <c r="B57" i="9"/>
  <c r="S57" i="9" s="1"/>
  <c r="B56" i="9"/>
  <c r="S56" i="9" s="1"/>
  <c r="B55" i="9"/>
  <c r="S55" i="9" s="1"/>
  <c r="B54" i="9"/>
  <c r="S54" i="9" s="1"/>
  <c r="B53" i="9"/>
  <c r="S53" i="9" s="1"/>
  <c r="B52" i="9"/>
  <c r="S52" i="9" s="1"/>
  <c r="B51" i="9"/>
  <c r="S51" i="9" s="1"/>
  <c r="B50" i="9"/>
  <c r="S50" i="9" s="1"/>
  <c r="B49" i="9"/>
  <c r="S49" i="9" s="1"/>
  <c r="B48" i="9"/>
  <c r="S48" i="9" s="1"/>
  <c r="B47" i="9"/>
  <c r="S47" i="9" s="1"/>
  <c r="B46" i="9"/>
  <c r="S46" i="9" s="1"/>
  <c r="B45" i="9"/>
  <c r="S45" i="9" s="1"/>
  <c r="B44" i="9"/>
  <c r="S44" i="9" s="1"/>
  <c r="B43" i="9"/>
  <c r="S43" i="9" s="1"/>
  <c r="B42" i="9"/>
  <c r="S42" i="9" s="1"/>
  <c r="B41" i="9"/>
  <c r="S41" i="9" s="1"/>
  <c r="B40" i="9"/>
  <c r="S40" i="9" s="1"/>
  <c r="B39" i="9"/>
  <c r="S39" i="9" s="1"/>
  <c r="B38" i="9"/>
  <c r="S38" i="9" s="1"/>
  <c r="B37" i="9"/>
  <c r="S37" i="9" s="1"/>
  <c r="B36" i="9"/>
  <c r="S36" i="9" s="1"/>
  <c r="B35" i="9"/>
  <c r="S35" i="9" s="1"/>
  <c r="B34" i="9"/>
  <c r="S34" i="9" s="1"/>
  <c r="B33" i="9"/>
  <c r="S33" i="9" s="1"/>
  <c r="B32" i="9"/>
  <c r="S32" i="9" s="1"/>
  <c r="B31" i="9"/>
  <c r="S31" i="9" s="1"/>
  <c r="B30" i="9"/>
  <c r="S30" i="9" s="1"/>
  <c r="B29" i="9"/>
  <c r="S29" i="9" s="1"/>
  <c r="B28" i="9"/>
  <c r="S28" i="9" s="1"/>
  <c r="B27" i="9"/>
  <c r="S27" i="9" s="1"/>
  <c r="B26" i="9"/>
  <c r="S26" i="9" s="1"/>
  <c r="B25" i="9"/>
  <c r="S25" i="9" s="1"/>
  <c r="B24" i="9"/>
  <c r="S24" i="9" s="1"/>
  <c r="B23" i="9"/>
  <c r="S23" i="9" s="1"/>
  <c r="B22" i="9"/>
  <c r="S22" i="9" s="1"/>
  <c r="B21" i="9"/>
  <c r="S21" i="9" s="1"/>
  <c r="B20" i="9"/>
  <c r="S20" i="9" s="1"/>
  <c r="B19" i="9"/>
  <c r="S19" i="9" s="1"/>
  <c r="B18" i="9"/>
  <c r="B17" i="9"/>
  <c r="B16" i="9"/>
  <c r="B15" i="9"/>
  <c r="B14" i="9"/>
  <c r="B13" i="9"/>
  <c r="S13" i="9" s="1"/>
  <c r="B12" i="9"/>
  <c r="S12" i="9" s="1"/>
  <c r="G5" i="3"/>
  <c r="B9" i="10"/>
  <c r="C9" i="10" s="1"/>
  <c r="B8" i="10"/>
  <c r="C8" i="10" s="1"/>
  <c r="B7" i="10"/>
  <c r="C7" i="10" s="1"/>
  <c r="B6" i="10"/>
  <c r="C6" i="10" s="1"/>
  <c r="B5" i="10"/>
  <c r="C5" i="10" s="1"/>
  <c r="B4" i="10"/>
  <c r="C4" i="10" s="1"/>
  <c r="B11" i="9"/>
  <c r="S11" i="9" s="1"/>
  <c r="B10" i="9"/>
  <c r="S10" i="9" s="1"/>
  <c r="B9" i="9"/>
  <c r="S9" i="9" s="1"/>
  <c r="B8" i="9"/>
  <c r="S8" i="9" s="1"/>
  <c r="B7" i="9"/>
  <c r="S7" i="9" s="1"/>
  <c r="B6" i="9"/>
  <c r="S6" i="9" s="1"/>
  <c r="B5" i="9"/>
  <c r="S5" i="9" s="1"/>
  <c r="C7" i="12"/>
  <c r="J7" i="12"/>
  <c r="D7" i="7"/>
  <c r="AG5" i="1"/>
  <c r="O7" i="12" l="1"/>
  <c r="O8" i="12"/>
  <c r="S8" i="12"/>
  <c r="AG6" i="1"/>
  <c r="AH6" i="1" s="1"/>
  <c r="E46" i="10"/>
  <c r="E48" i="10"/>
  <c r="E50" i="10"/>
  <c r="B8" i="18"/>
  <c r="E47" i="10"/>
  <c r="E49" i="10"/>
  <c r="E51" i="10"/>
  <c r="AB4" i="3"/>
  <c r="AH5" i="1"/>
  <c r="AI5" i="1" s="1"/>
  <c r="AI3" i="1"/>
  <c r="F5" i="3"/>
  <c r="B7" i="18"/>
  <c r="DM14" i="4"/>
  <c r="DM7" i="4"/>
  <c r="DM15" i="4"/>
  <c r="DW7" i="4"/>
  <c r="DM16" i="4"/>
  <c r="DH8" i="4"/>
  <c r="DM17" i="4"/>
  <c r="DR8" i="4"/>
  <c r="DM18" i="4"/>
  <c r="EB8" i="4"/>
  <c r="DM19" i="4"/>
  <c r="DM9" i="4"/>
  <c r="DM20" i="4"/>
  <c r="DW9" i="4"/>
  <c r="DM21" i="4"/>
  <c r="DH10" i="4"/>
  <c r="DM22" i="4"/>
  <c r="DR10" i="4"/>
  <c r="DM23" i="4"/>
  <c r="EB10" i="4"/>
  <c r="DH7" i="4"/>
  <c r="DH14" i="4"/>
  <c r="DR7" i="4"/>
  <c r="DH15" i="4"/>
  <c r="EB7" i="4"/>
  <c r="DH16" i="4"/>
  <c r="DM8" i="4"/>
  <c r="DH17" i="4"/>
  <c r="DW8" i="4"/>
  <c r="DH18" i="4"/>
  <c r="DH9" i="4"/>
  <c r="DH19" i="4"/>
  <c r="DR9" i="4"/>
  <c r="DH20" i="4"/>
  <c r="EB9" i="4"/>
  <c r="DH21" i="4"/>
  <c r="DM10" i="4"/>
  <c r="DH22" i="4"/>
  <c r="DW10" i="4"/>
  <c r="DH23" i="4"/>
  <c r="DC8" i="4"/>
  <c r="DA8" i="4"/>
  <c r="CY8" i="4"/>
  <c r="CW8" i="4"/>
  <c r="CU8" i="4"/>
  <c r="CS8" i="4"/>
  <c r="CQ8" i="4"/>
  <c r="CO8" i="4"/>
  <c r="CM8" i="4"/>
  <c r="CK8" i="4"/>
  <c r="CI8" i="4"/>
  <c r="CG8" i="4"/>
  <c r="CE8" i="4"/>
  <c r="CC8" i="4"/>
  <c r="DB8" i="4"/>
  <c r="CZ8" i="4"/>
  <c r="CX8" i="4"/>
  <c r="CV8" i="4"/>
  <c r="CT8" i="4"/>
  <c r="CR8" i="4"/>
  <c r="CP8" i="4"/>
  <c r="CN8" i="4"/>
  <c r="CL8" i="4"/>
  <c r="CJ8" i="4"/>
  <c r="CH8" i="4"/>
  <c r="CF8" i="4"/>
  <c r="CD8" i="4"/>
  <c r="CB8" i="4"/>
  <c r="DD8" i="4"/>
  <c r="DC7" i="4"/>
  <c r="DA7" i="4"/>
  <c r="CY7" i="4"/>
  <c r="CW7" i="4"/>
  <c r="CU7" i="4"/>
  <c r="CS7" i="4"/>
  <c r="CQ7" i="4"/>
  <c r="CO7" i="4"/>
  <c r="CM7" i="4"/>
  <c r="CK7" i="4"/>
  <c r="CI7" i="4"/>
  <c r="CG7" i="4"/>
  <c r="CE7" i="4"/>
  <c r="CC7" i="4"/>
  <c r="CA7" i="4"/>
  <c r="DD7" i="4"/>
  <c r="DB7" i="4"/>
  <c r="CZ7" i="4"/>
  <c r="CX7" i="4"/>
  <c r="CV7" i="4"/>
  <c r="CT7" i="4"/>
  <c r="CR7" i="4"/>
  <c r="CP7" i="4"/>
  <c r="CN7" i="4"/>
  <c r="CL7" i="4"/>
  <c r="CJ7" i="4"/>
  <c r="CH7" i="4"/>
  <c r="CF7" i="4"/>
  <c r="CD7" i="4"/>
  <c r="CB7" i="4"/>
  <c r="DB10" i="4"/>
  <c r="CZ10" i="4"/>
  <c r="CX10" i="4"/>
  <c r="CV10" i="4"/>
  <c r="CT10" i="4"/>
  <c r="CR10" i="4"/>
  <c r="CP10" i="4"/>
  <c r="CN10" i="4"/>
  <c r="CL10" i="4"/>
  <c r="CJ10" i="4"/>
  <c r="CH10" i="4"/>
  <c r="CF10" i="4"/>
  <c r="CD10" i="4"/>
  <c r="DA10" i="4"/>
  <c r="CW10" i="4"/>
  <c r="CS10" i="4"/>
  <c r="CO10" i="4"/>
  <c r="CK10" i="4"/>
  <c r="CG10" i="4"/>
  <c r="DD10" i="4"/>
  <c r="DC10" i="4"/>
  <c r="CY10" i="4"/>
  <c r="CU10" i="4"/>
  <c r="CQ10" i="4"/>
  <c r="CM10" i="4"/>
  <c r="CI10" i="4"/>
  <c r="CE10" i="4"/>
  <c r="DC12" i="4"/>
  <c r="DA12" i="4"/>
  <c r="CY12" i="4"/>
  <c r="CW12" i="4"/>
  <c r="CU12" i="4"/>
  <c r="CS12" i="4"/>
  <c r="CQ12" i="4"/>
  <c r="CO12" i="4"/>
  <c r="CM12" i="4"/>
  <c r="CK12" i="4"/>
  <c r="CI12" i="4"/>
  <c r="CG12" i="4"/>
  <c r="CZ12" i="4"/>
  <c r="CV12" i="4"/>
  <c r="CR12" i="4"/>
  <c r="CN12" i="4"/>
  <c r="CJ12" i="4"/>
  <c r="CF12" i="4"/>
  <c r="DB12" i="4"/>
  <c r="CX12" i="4"/>
  <c r="CT12" i="4"/>
  <c r="CP12" i="4"/>
  <c r="CL12" i="4"/>
  <c r="CH12" i="4"/>
  <c r="DD12" i="4"/>
  <c r="DB14" i="4"/>
  <c r="CZ14" i="4"/>
  <c r="CX14" i="4"/>
  <c r="CV14" i="4"/>
  <c r="CT14" i="4"/>
  <c r="CR14" i="4"/>
  <c r="CP14" i="4"/>
  <c r="CN14" i="4"/>
  <c r="CL14" i="4"/>
  <c r="CJ14" i="4"/>
  <c r="CH14" i="4"/>
  <c r="DC14" i="4"/>
  <c r="CY14" i="4"/>
  <c r="CU14" i="4"/>
  <c r="CQ14" i="4"/>
  <c r="CM14" i="4"/>
  <c r="CI14" i="4"/>
  <c r="DD14" i="4"/>
  <c r="DA14" i="4"/>
  <c r="CW14" i="4"/>
  <c r="CS14" i="4"/>
  <c r="CO14" i="4"/>
  <c r="CK14" i="4"/>
  <c r="R3" i="4"/>
  <c r="R5" i="4" s="1"/>
  <c r="DC16" i="4"/>
  <c r="DA16" i="4"/>
  <c r="CY16" i="4"/>
  <c r="CW16" i="4"/>
  <c r="CU16" i="4"/>
  <c r="CS16" i="4"/>
  <c r="CQ16" i="4"/>
  <c r="CO16" i="4"/>
  <c r="CM16" i="4"/>
  <c r="CK16" i="4"/>
  <c r="DB16" i="4"/>
  <c r="CX16" i="4"/>
  <c r="CT16" i="4"/>
  <c r="CP16" i="4"/>
  <c r="CL16" i="4"/>
  <c r="CZ16" i="4"/>
  <c r="CV16" i="4"/>
  <c r="CR16" i="4"/>
  <c r="CN16" i="4"/>
  <c r="CJ16" i="4"/>
  <c r="DD16" i="4"/>
  <c r="T3" i="4"/>
  <c r="T5" i="4" s="1"/>
  <c r="DB18" i="4"/>
  <c r="CZ18" i="4"/>
  <c r="CX18" i="4"/>
  <c r="CV18" i="4"/>
  <c r="CT18" i="4"/>
  <c r="CR18" i="4"/>
  <c r="CP18" i="4"/>
  <c r="CN18" i="4"/>
  <c r="CL18" i="4"/>
  <c r="DA18" i="4"/>
  <c r="CW18" i="4"/>
  <c r="CS18" i="4"/>
  <c r="CO18" i="4"/>
  <c r="DD18" i="4"/>
  <c r="DC18" i="4"/>
  <c r="CY18" i="4"/>
  <c r="CU18" i="4"/>
  <c r="CQ18" i="4"/>
  <c r="CM18" i="4"/>
  <c r="V3" i="4"/>
  <c r="V5" i="4" s="1"/>
  <c r="DC20" i="4"/>
  <c r="DA20" i="4"/>
  <c r="CY20" i="4"/>
  <c r="CW20" i="4"/>
  <c r="CU20" i="4"/>
  <c r="CS20" i="4"/>
  <c r="CQ20" i="4"/>
  <c r="CO20" i="4"/>
  <c r="CZ20" i="4"/>
  <c r="CV20" i="4"/>
  <c r="CR20" i="4"/>
  <c r="CN20" i="4"/>
  <c r="DB20" i="4"/>
  <c r="CX20" i="4"/>
  <c r="CT20" i="4"/>
  <c r="CP20" i="4"/>
  <c r="DD20" i="4"/>
  <c r="X3" i="4"/>
  <c r="X5" i="4" s="1"/>
  <c r="DB22" i="4"/>
  <c r="CZ22" i="4"/>
  <c r="CX22" i="4"/>
  <c r="CV22" i="4"/>
  <c r="CT22" i="4"/>
  <c r="CR22" i="4"/>
  <c r="CP22" i="4"/>
  <c r="DC22" i="4"/>
  <c r="CY22" i="4"/>
  <c r="CU22" i="4"/>
  <c r="CQ22" i="4"/>
  <c r="DD22" i="4"/>
  <c r="DA22" i="4"/>
  <c r="CW22" i="4"/>
  <c r="CS22" i="4"/>
  <c r="Z3" i="4"/>
  <c r="Z5" i="4" s="1"/>
  <c r="DC24" i="4"/>
  <c r="DA24" i="4"/>
  <c r="CY24" i="4"/>
  <c r="CW24" i="4"/>
  <c r="CU24" i="4"/>
  <c r="CS24" i="4"/>
  <c r="DB24" i="4"/>
  <c r="CX24" i="4"/>
  <c r="CT24" i="4"/>
  <c r="CZ24" i="4"/>
  <c r="CV24" i="4"/>
  <c r="CR24" i="4"/>
  <c r="DD24" i="4"/>
  <c r="AB3" i="4"/>
  <c r="AB5" i="4" s="1"/>
  <c r="DB26" i="4"/>
  <c r="CZ26" i="4"/>
  <c r="CX26" i="4"/>
  <c r="CV26" i="4"/>
  <c r="CT26" i="4"/>
  <c r="DC26" i="4"/>
  <c r="DA26" i="4"/>
  <c r="CY26" i="4"/>
  <c r="CW26" i="4"/>
  <c r="DD26" i="4"/>
  <c r="CU26" i="4"/>
  <c r="DB9" i="4"/>
  <c r="CZ9" i="4"/>
  <c r="CX9" i="4"/>
  <c r="CV9" i="4"/>
  <c r="CT9" i="4"/>
  <c r="CR9" i="4"/>
  <c r="CP9" i="4"/>
  <c r="CN9" i="4"/>
  <c r="CL9" i="4"/>
  <c r="CJ9" i="4"/>
  <c r="CH9" i="4"/>
  <c r="CF9" i="4"/>
  <c r="CD9" i="4"/>
  <c r="DD9" i="4"/>
  <c r="DC9" i="4"/>
  <c r="CY9" i="4"/>
  <c r="CU9" i="4"/>
  <c r="CQ9" i="4"/>
  <c r="CM9" i="4"/>
  <c r="CI9" i="4"/>
  <c r="CE9" i="4"/>
  <c r="DA9" i="4"/>
  <c r="CW9" i="4"/>
  <c r="CS9" i="4"/>
  <c r="CO9" i="4"/>
  <c r="CK9" i="4"/>
  <c r="CG9" i="4"/>
  <c r="CC9" i="4"/>
  <c r="DC11" i="4"/>
  <c r="DA11" i="4"/>
  <c r="CY11" i="4"/>
  <c r="CW11" i="4"/>
  <c r="CU11" i="4"/>
  <c r="CS11" i="4"/>
  <c r="CQ11" i="4"/>
  <c r="CO11" i="4"/>
  <c r="CM11" i="4"/>
  <c r="CK11" i="4"/>
  <c r="CI11" i="4"/>
  <c r="CG11" i="4"/>
  <c r="CE11" i="4"/>
  <c r="DD11" i="4"/>
  <c r="CZ11" i="4"/>
  <c r="CV11" i="4"/>
  <c r="CR11" i="4"/>
  <c r="CN11" i="4"/>
  <c r="CJ11" i="4"/>
  <c r="CF11" i="4"/>
  <c r="DB11" i="4"/>
  <c r="CX11" i="4"/>
  <c r="CT11" i="4"/>
  <c r="CP11" i="4"/>
  <c r="CL11" i="4"/>
  <c r="CH11" i="4"/>
  <c r="DB13" i="4"/>
  <c r="CZ13" i="4"/>
  <c r="CX13" i="4"/>
  <c r="CV13" i="4"/>
  <c r="CT13" i="4"/>
  <c r="CR13" i="4"/>
  <c r="CP13" i="4"/>
  <c r="CN13" i="4"/>
  <c r="CL13" i="4"/>
  <c r="CJ13" i="4"/>
  <c r="CH13" i="4"/>
  <c r="DD13" i="4"/>
  <c r="DA13" i="4"/>
  <c r="CW13" i="4"/>
  <c r="CS13" i="4"/>
  <c r="CO13" i="4"/>
  <c r="CK13" i="4"/>
  <c r="CG13" i="4"/>
  <c r="DC13" i="4"/>
  <c r="CY13" i="4"/>
  <c r="CU13" i="4"/>
  <c r="CQ13" i="4"/>
  <c r="CM13" i="4"/>
  <c r="CI13" i="4"/>
  <c r="Q3" i="4"/>
  <c r="Q5" i="4" s="1"/>
  <c r="DC15" i="4"/>
  <c r="DA15" i="4"/>
  <c r="CY15" i="4"/>
  <c r="CW15" i="4"/>
  <c r="CU15" i="4"/>
  <c r="CS15" i="4"/>
  <c r="CQ15" i="4"/>
  <c r="CO15" i="4"/>
  <c r="CM15" i="4"/>
  <c r="CK15" i="4"/>
  <c r="CI15" i="4"/>
  <c r="DD15" i="4"/>
  <c r="DB15" i="4"/>
  <c r="CX15" i="4"/>
  <c r="CT15" i="4"/>
  <c r="CP15" i="4"/>
  <c r="CL15" i="4"/>
  <c r="CZ15" i="4"/>
  <c r="CV15" i="4"/>
  <c r="CR15" i="4"/>
  <c r="CN15" i="4"/>
  <c r="CJ15" i="4"/>
  <c r="S3" i="4"/>
  <c r="S5" i="4" s="1"/>
  <c r="DB17" i="4"/>
  <c r="CZ17" i="4"/>
  <c r="CX17" i="4"/>
  <c r="CV17" i="4"/>
  <c r="CT17" i="4"/>
  <c r="CR17" i="4"/>
  <c r="CP17" i="4"/>
  <c r="CN17" i="4"/>
  <c r="CL17" i="4"/>
  <c r="DD17" i="4"/>
  <c r="DC17" i="4"/>
  <c r="CY17" i="4"/>
  <c r="CU17" i="4"/>
  <c r="CQ17" i="4"/>
  <c r="CM17" i="4"/>
  <c r="DA17" i="4"/>
  <c r="CW17" i="4"/>
  <c r="CS17" i="4"/>
  <c r="CO17" i="4"/>
  <c r="CK17" i="4"/>
  <c r="U3" i="4"/>
  <c r="U5" i="4" s="1"/>
  <c r="DC19" i="4"/>
  <c r="DA19" i="4"/>
  <c r="CY19" i="4"/>
  <c r="CW19" i="4"/>
  <c r="CU19" i="4"/>
  <c r="CS19" i="4"/>
  <c r="CQ19" i="4"/>
  <c r="CO19" i="4"/>
  <c r="CM19" i="4"/>
  <c r="DD19" i="4"/>
  <c r="CZ19" i="4"/>
  <c r="CV19" i="4"/>
  <c r="CR19" i="4"/>
  <c r="CN19" i="4"/>
  <c r="DB19" i="4"/>
  <c r="CX19" i="4"/>
  <c r="CT19" i="4"/>
  <c r="CP19" i="4"/>
  <c r="W3" i="4"/>
  <c r="W5" i="4" s="1"/>
  <c r="DB21" i="4"/>
  <c r="CZ21" i="4"/>
  <c r="CX21" i="4"/>
  <c r="CV21" i="4"/>
  <c r="CT21" i="4"/>
  <c r="CR21" i="4"/>
  <c r="CP21" i="4"/>
  <c r="DD21" i="4"/>
  <c r="DA21" i="4"/>
  <c r="CW21" i="4"/>
  <c r="CS21" i="4"/>
  <c r="CO21" i="4"/>
  <c r="DC21" i="4"/>
  <c r="CY21" i="4"/>
  <c r="CU21" i="4"/>
  <c r="CQ21" i="4"/>
  <c r="Y3" i="4"/>
  <c r="Y5" i="4" s="1"/>
  <c r="DC23" i="4"/>
  <c r="DA23" i="4"/>
  <c r="CY23" i="4"/>
  <c r="CW23" i="4"/>
  <c r="CU23" i="4"/>
  <c r="CS23" i="4"/>
  <c r="CQ23" i="4"/>
  <c r="DD23" i="4"/>
  <c r="DB23" i="4"/>
  <c r="CX23" i="4"/>
  <c r="CT23" i="4"/>
  <c r="CZ23" i="4"/>
  <c r="CV23" i="4"/>
  <c r="CR23" i="4"/>
  <c r="AA3" i="4"/>
  <c r="AA5" i="4" s="1"/>
  <c r="DB25" i="4"/>
  <c r="CZ25" i="4"/>
  <c r="CX25" i="4"/>
  <c r="CV25" i="4"/>
  <c r="CT25" i="4"/>
  <c r="DD25" i="4"/>
  <c r="DC25" i="4"/>
  <c r="CY25" i="4"/>
  <c r="CU25" i="4"/>
  <c r="DA25" i="4"/>
  <c r="CW25" i="4"/>
  <c r="CS25" i="4"/>
  <c r="J3" i="4"/>
  <c r="J5" i="4" s="1"/>
  <c r="N3" i="4"/>
  <c r="N5" i="4" s="1"/>
  <c r="I3" i="4"/>
  <c r="I5" i="4" s="1"/>
  <c r="K3" i="4"/>
  <c r="K5" i="4" s="1"/>
  <c r="M3" i="4"/>
  <c r="M5" i="4" s="1"/>
  <c r="O3" i="4"/>
  <c r="O5" i="4" s="1"/>
  <c r="L3" i="4"/>
  <c r="L5" i="4" s="1"/>
  <c r="F6" i="3"/>
  <c r="F7" i="3"/>
  <c r="F8" i="3"/>
  <c r="F9" i="3"/>
  <c r="F10" i="3"/>
  <c r="F11" i="3"/>
  <c r="F12" i="3"/>
  <c r="F13" i="3"/>
  <c r="F14" i="3"/>
  <c r="F15" i="3"/>
  <c r="F16" i="3"/>
  <c r="F17" i="3"/>
  <c r="F18" i="3"/>
  <c r="F20" i="3"/>
  <c r="F21" i="3"/>
  <c r="F22" i="3"/>
  <c r="F23" i="3"/>
  <c r="K8" i="12"/>
  <c r="BD189" i="4"/>
  <c r="BN10" i="4"/>
  <c r="BC15" i="14" s="1"/>
  <c r="BE15" i="14" s="1"/>
  <c r="P3" i="4"/>
  <c r="P5" i="4" s="1"/>
  <c r="BN11" i="4"/>
  <c r="E28" i="10" s="1"/>
  <c r="B8" i="12"/>
  <c r="B7" i="12"/>
  <c r="E15" i="9"/>
  <c r="S15" i="9"/>
  <c r="E17" i="9"/>
  <c r="S17" i="9"/>
  <c r="E14" i="9"/>
  <c r="S14" i="9"/>
  <c r="E16" i="9"/>
  <c r="S16" i="9"/>
  <c r="E18" i="9"/>
  <c r="S18" i="9"/>
  <c r="E19" i="9"/>
  <c r="E21" i="9"/>
  <c r="E23" i="9"/>
  <c r="E25" i="9"/>
  <c r="E27" i="9"/>
  <c r="E29" i="9"/>
  <c r="E31" i="9"/>
  <c r="E33" i="9"/>
  <c r="E35" i="9"/>
  <c r="E37" i="9"/>
  <c r="E39" i="9"/>
  <c r="E41" i="9"/>
  <c r="E43" i="9"/>
  <c r="E45" i="9"/>
  <c r="E47" i="9"/>
  <c r="E49" i="9"/>
  <c r="E51" i="9"/>
  <c r="E53" i="9"/>
  <c r="E55" i="9"/>
  <c r="E57" i="9"/>
  <c r="E59" i="9"/>
  <c r="E61" i="9"/>
  <c r="E63" i="9"/>
  <c r="E65" i="9"/>
  <c r="E67" i="9"/>
  <c r="E69" i="9"/>
  <c r="E71" i="9"/>
  <c r="E73" i="9"/>
  <c r="E75" i="9"/>
  <c r="E77" i="9"/>
  <c r="E79" i="9"/>
  <c r="E81" i="9"/>
  <c r="E83" i="9"/>
  <c r="E85" i="9"/>
  <c r="E87" i="9"/>
  <c r="E89" i="9"/>
  <c r="E91" i="9"/>
  <c r="E93" i="9"/>
  <c r="E95" i="9"/>
  <c r="E97" i="9"/>
  <c r="E99" i="9"/>
  <c r="E101" i="9"/>
  <c r="E103" i="9"/>
  <c r="E105" i="9"/>
  <c r="E107" i="9"/>
  <c r="E109" i="9"/>
  <c r="E111" i="9"/>
  <c r="E113" i="9"/>
  <c r="E115" i="9"/>
  <c r="E117" i="9"/>
  <c r="E119" i="9"/>
  <c r="E121" i="9"/>
  <c r="E123" i="9"/>
  <c r="E125" i="9"/>
  <c r="E127" i="9"/>
  <c r="T129" i="9"/>
  <c r="E129" i="9"/>
  <c r="T131" i="9"/>
  <c r="E131" i="9"/>
  <c r="T133" i="9"/>
  <c r="E133" i="9"/>
  <c r="T135" i="9"/>
  <c r="E135" i="9"/>
  <c r="T137" i="9"/>
  <c r="E137" i="9"/>
  <c r="T139" i="9"/>
  <c r="E139" i="9"/>
  <c r="T141" i="9"/>
  <c r="E141" i="9"/>
  <c r="T143" i="9"/>
  <c r="E143" i="9"/>
  <c r="T145" i="9"/>
  <c r="E145" i="9"/>
  <c r="T147" i="9"/>
  <c r="E147" i="9"/>
  <c r="T149" i="9"/>
  <c r="E149" i="9"/>
  <c r="T151" i="9"/>
  <c r="E151" i="9"/>
  <c r="T153" i="9"/>
  <c r="E153" i="9"/>
  <c r="T155" i="9"/>
  <c r="E155" i="9"/>
  <c r="T157" i="9"/>
  <c r="E157" i="9"/>
  <c r="T159" i="9"/>
  <c r="E159" i="9"/>
  <c r="T161" i="9"/>
  <c r="E161" i="9"/>
  <c r="T163" i="9"/>
  <c r="E163" i="9"/>
  <c r="T165" i="9"/>
  <c r="E165" i="9"/>
  <c r="T167" i="9"/>
  <c r="E167" i="9"/>
  <c r="T169" i="9"/>
  <c r="E169" i="9"/>
  <c r="T171" i="9"/>
  <c r="E171" i="9"/>
  <c r="T173" i="9"/>
  <c r="E173" i="9"/>
  <c r="T175" i="9"/>
  <c r="E175" i="9"/>
  <c r="T177" i="9"/>
  <c r="E177" i="9"/>
  <c r="T179" i="9"/>
  <c r="E179" i="9"/>
  <c r="T181" i="9"/>
  <c r="E181" i="9"/>
  <c r="T183" i="9"/>
  <c r="E183" i="9"/>
  <c r="T185" i="9"/>
  <c r="E185" i="9"/>
  <c r="T187" i="9"/>
  <c r="E187" i="9"/>
  <c r="T189" i="9"/>
  <c r="E189" i="9"/>
  <c r="T191" i="9"/>
  <c r="E191" i="9"/>
  <c r="T193" i="9"/>
  <c r="E193" i="9"/>
  <c r="T195" i="9"/>
  <c r="E195" i="9"/>
  <c r="T197" i="9"/>
  <c r="E197" i="9"/>
  <c r="T199" i="9"/>
  <c r="E199" i="9"/>
  <c r="T201" i="9"/>
  <c r="E201" i="9"/>
  <c r="T203" i="9"/>
  <c r="E203" i="9"/>
  <c r="T205" i="9"/>
  <c r="E205" i="9"/>
  <c r="T207" i="9"/>
  <c r="E207" i="9"/>
  <c r="T209" i="9"/>
  <c r="E209" i="9"/>
  <c r="T211" i="9"/>
  <c r="E211" i="9"/>
  <c r="T213" i="9"/>
  <c r="E213" i="9"/>
  <c r="T215" i="9"/>
  <c r="E215" i="9"/>
  <c r="T217" i="9"/>
  <c r="E217" i="9"/>
  <c r="T219" i="9"/>
  <c r="E219" i="9"/>
  <c r="T221" i="9"/>
  <c r="E221" i="9"/>
  <c r="T223" i="9"/>
  <c r="E223" i="9"/>
  <c r="T225" i="9"/>
  <c r="E225" i="9"/>
  <c r="T227" i="9"/>
  <c r="E227" i="9"/>
  <c r="T229" i="9"/>
  <c r="E229" i="9"/>
  <c r="T231" i="9"/>
  <c r="E231" i="9"/>
  <c r="T233" i="9"/>
  <c r="E233" i="9"/>
  <c r="T235" i="9"/>
  <c r="E235" i="9"/>
  <c r="T237" i="9"/>
  <c r="E237" i="9"/>
  <c r="T239" i="9"/>
  <c r="E239" i="9"/>
  <c r="T241" i="9"/>
  <c r="E241" i="9"/>
  <c r="T243" i="9"/>
  <c r="E243" i="9"/>
  <c r="U245" i="9"/>
  <c r="E245" i="9"/>
  <c r="T247" i="9"/>
  <c r="E247" i="9"/>
  <c r="T249" i="9"/>
  <c r="E249" i="9"/>
  <c r="T251" i="9"/>
  <c r="E251" i="9"/>
  <c r="T253" i="9"/>
  <c r="E253" i="9"/>
  <c r="T255" i="9"/>
  <c r="E255" i="9"/>
  <c r="T257" i="9"/>
  <c r="E257" i="9"/>
  <c r="T259" i="9"/>
  <c r="E259" i="9"/>
  <c r="T261" i="9"/>
  <c r="E261" i="9"/>
  <c r="T263" i="9"/>
  <c r="E263" i="9"/>
  <c r="T265" i="9"/>
  <c r="E265" i="9"/>
  <c r="T267" i="9"/>
  <c r="E267" i="9"/>
  <c r="T269" i="9"/>
  <c r="E269" i="9"/>
  <c r="T271" i="9"/>
  <c r="E271" i="9"/>
  <c r="T273" i="9"/>
  <c r="E273" i="9"/>
  <c r="T275" i="9"/>
  <c r="E275" i="9"/>
  <c r="L277" i="9"/>
  <c r="E277" i="9"/>
  <c r="T279" i="9"/>
  <c r="E279" i="9"/>
  <c r="T281" i="9"/>
  <c r="E281" i="9"/>
  <c r="T283" i="9"/>
  <c r="E283" i="9"/>
  <c r="T285" i="9"/>
  <c r="E285" i="9"/>
  <c r="T287" i="9"/>
  <c r="E287" i="9"/>
  <c r="T289" i="9"/>
  <c r="E289" i="9"/>
  <c r="T291" i="9"/>
  <c r="E291" i="9"/>
  <c r="T293" i="9"/>
  <c r="E293" i="9"/>
  <c r="T295" i="9"/>
  <c r="E295" i="9"/>
  <c r="T297" i="9"/>
  <c r="E297" i="9"/>
  <c r="T299" i="9"/>
  <c r="E299" i="9"/>
  <c r="T301" i="9"/>
  <c r="E301" i="9"/>
  <c r="T303" i="9"/>
  <c r="E303" i="9"/>
  <c r="E20" i="9"/>
  <c r="E22" i="9"/>
  <c r="E24" i="9"/>
  <c r="E26" i="9"/>
  <c r="E28" i="9"/>
  <c r="E30" i="9"/>
  <c r="E32" i="9"/>
  <c r="E34" i="9"/>
  <c r="E36" i="9"/>
  <c r="E38" i="9"/>
  <c r="E40" i="9"/>
  <c r="E42" i="9"/>
  <c r="E44" i="9"/>
  <c r="E46" i="9"/>
  <c r="E48" i="9"/>
  <c r="E50" i="9"/>
  <c r="E52" i="9"/>
  <c r="E54" i="9"/>
  <c r="E56" i="9"/>
  <c r="E58" i="9"/>
  <c r="E60" i="9"/>
  <c r="E62" i="9"/>
  <c r="E64" i="9"/>
  <c r="E66" i="9"/>
  <c r="E68" i="9"/>
  <c r="E70" i="9"/>
  <c r="E72" i="9"/>
  <c r="E74" i="9"/>
  <c r="E76" i="9"/>
  <c r="E78" i="9"/>
  <c r="E80" i="9"/>
  <c r="E82" i="9"/>
  <c r="E84" i="9"/>
  <c r="E86" i="9"/>
  <c r="E88" i="9"/>
  <c r="E90" i="9"/>
  <c r="E92" i="9"/>
  <c r="E94" i="9"/>
  <c r="E96" i="9"/>
  <c r="E98" i="9"/>
  <c r="E100" i="9"/>
  <c r="E102" i="9"/>
  <c r="E104" i="9"/>
  <c r="E106" i="9"/>
  <c r="E108" i="9"/>
  <c r="E110" i="9"/>
  <c r="E112" i="9"/>
  <c r="E114" i="9"/>
  <c r="E116" i="9"/>
  <c r="E118" i="9"/>
  <c r="E120" i="9"/>
  <c r="E122" i="9"/>
  <c r="E124" i="9"/>
  <c r="E126" i="9"/>
  <c r="T128" i="9"/>
  <c r="E128" i="9"/>
  <c r="T130" i="9"/>
  <c r="E130" i="9"/>
  <c r="T132" i="9"/>
  <c r="E132" i="9"/>
  <c r="T134" i="9"/>
  <c r="E134" i="9"/>
  <c r="T136" i="9"/>
  <c r="E136" i="9"/>
  <c r="T138" i="9"/>
  <c r="E138" i="9"/>
  <c r="T140" i="9"/>
  <c r="E140" i="9"/>
  <c r="T142" i="9"/>
  <c r="E142" i="9"/>
  <c r="T144" i="9"/>
  <c r="E144" i="9"/>
  <c r="T146" i="9"/>
  <c r="E146" i="9"/>
  <c r="T148" i="9"/>
  <c r="E148" i="9"/>
  <c r="T150" i="9"/>
  <c r="E150" i="9"/>
  <c r="T152" i="9"/>
  <c r="E152" i="9"/>
  <c r="T154" i="9"/>
  <c r="E154" i="9"/>
  <c r="T156" i="9"/>
  <c r="E156" i="9"/>
  <c r="T158" i="9"/>
  <c r="E158" i="9"/>
  <c r="T160" i="9"/>
  <c r="E160" i="9"/>
  <c r="T162" i="9"/>
  <c r="E162" i="9"/>
  <c r="T164" i="9"/>
  <c r="E164" i="9"/>
  <c r="T166" i="9"/>
  <c r="E166" i="9"/>
  <c r="T168" i="9"/>
  <c r="E168" i="9"/>
  <c r="T170" i="9"/>
  <c r="E170" i="9"/>
  <c r="T172" i="9"/>
  <c r="E172" i="9"/>
  <c r="T174" i="9"/>
  <c r="E174" i="9"/>
  <c r="T176" i="9"/>
  <c r="E176" i="9"/>
  <c r="T178" i="9"/>
  <c r="E178" i="9"/>
  <c r="T180" i="9"/>
  <c r="E180" i="9"/>
  <c r="T182" i="9"/>
  <c r="E182" i="9"/>
  <c r="U184" i="9"/>
  <c r="E184" i="9"/>
  <c r="T186" i="9"/>
  <c r="E186" i="9"/>
  <c r="T188" i="9"/>
  <c r="E188" i="9"/>
  <c r="T190" i="9"/>
  <c r="E190" i="9"/>
  <c r="T192" i="9"/>
  <c r="E192" i="9"/>
  <c r="T194" i="9"/>
  <c r="E194" i="9"/>
  <c r="T196" i="9"/>
  <c r="E196" i="9"/>
  <c r="T198" i="9"/>
  <c r="E198" i="9"/>
  <c r="T200" i="9"/>
  <c r="E200" i="9"/>
  <c r="T202" i="9"/>
  <c r="E202" i="9"/>
  <c r="T204" i="9"/>
  <c r="E204" i="9"/>
  <c r="T206" i="9"/>
  <c r="E206" i="9"/>
  <c r="T208" i="9"/>
  <c r="E208" i="9"/>
  <c r="T210" i="9"/>
  <c r="E210" i="9"/>
  <c r="C212" i="9"/>
  <c r="E212" i="9"/>
  <c r="T214" i="9"/>
  <c r="E214" i="9"/>
  <c r="T216" i="9"/>
  <c r="E216" i="9"/>
  <c r="T218" i="9"/>
  <c r="E218" i="9"/>
  <c r="T220" i="9"/>
  <c r="E220" i="9"/>
  <c r="T222" i="9"/>
  <c r="E222" i="9"/>
  <c r="T224" i="9"/>
  <c r="E224" i="9"/>
  <c r="T226" i="9"/>
  <c r="E226" i="9"/>
  <c r="T228" i="9"/>
  <c r="E228" i="9"/>
  <c r="T230" i="9"/>
  <c r="E230" i="9"/>
  <c r="T232" i="9"/>
  <c r="E232" i="9"/>
  <c r="T234" i="9"/>
  <c r="E234" i="9"/>
  <c r="T236" i="9"/>
  <c r="E236" i="9"/>
  <c r="T238" i="9"/>
  <c r="E238" i="9"/>
  <c r="T240" i="9"/>
  <c r="E240" i="9"/>
  <c r="T242" i="9"/>
  <c r="E242" i="9"/>
  <c r="T244" i="9"/>
  <c r="E244" i="9"/>
  <c r="T246" i="9"/>
  <c r="E246" i="9"/>
  <c r="T248" i="9"/>
  <c r="E248" i="9"/>
  <c r="T250" i="9"/>
  <c r="E250" i="9"/>
  <c r="T252" i="9"/>
  <c r="E252" i="9"/>
  <c r="T254" i="9"/>
  <c r="E254" i="9"/>
  <c r="T256" i="9"/>
  <c r="E256" i="9"/>
  <c r="T258" i="9"/>
  <c r="E258" i="9"/>
  <c r="T260" i="9"/>
  <c r="E260" i="9"/>
  <c r="T262" i="9"/>
  <c r="E262" i="9"/>
  <c r="T264" i="9"/>
  <c r="E264" i="9"/>
  <c r="T266" i="9"/>
  <c r="E266" i="9"/>
  <c r="T268" i="9"/>
  <c r="E268" i="9"/>
  <c r="T270" i="9"/>
  <c r="E270" i="9"/>
  <c r="T272" i="9"/>
  <c r="E272" i="9"/>
  <c r="T274" i="9"/>
  <c r="E274" i="9"/>
  <c r="T276" i="9"/>
  <c r="E276" i="9"/>
  <c r="T278" i="9"/>
  <c r="E278" i="9"/>
  <c r="T280" i="9"/>
  <c r="E280" i="9"/>
  <c r="T282" i="9"/>
  <c r="E282" i="9"/>
  <c r="T284" i="9"/>
  <c r="E284" i="9"/>
  <c r="T286" i="9"/>
  <c r="E286" i="9"/>
  <c r="T288" i="9"/>
  <c r="E288" i="9"/>
  <c r="T290" i="9"/>
  <c r="E290" i="9"/>
  <c r="T292" i="9"/>
  <c r="E292" i="9"/>
  <c r="T294" i="9"/>
  <c r="E294" i="9"/>
  <c r="T296" i="9"/>
  <c r="E296" i="9"/>
  <c r="T298" i="9"/>
  <c r="E298" i="9"/>
  <c r="T300" i="9"/>
  <c r="E300" i="9"/>
  <c r="T302" i="9"/>
  <c r="E302" i="9"/>
  <c r="T304" i="9"/>
  <c r="E304" i="9"/>
  <c r="L13" i="9"/>
  <c r="E13" i="9"/>
  <c r="T6" i="9"/>
  <c r="E6" i="9"/>
  <c r="T8" i="9"/>
  <c r="E8" i="9"/>
  <c r="T10" i="9"/>
  <c r="E10" i="9"/>
  <c r="C5" i="9"/>
  <c r="E5" i="9"/>
  <c r="T7" i="9"/>
  <c r="E7" i="9"/>
  <c r="T9" i="9"/>
  <c r="E9" i="9"/>
  <c r="T11" i="9"/>
  <c r="E11" i="9"/>
  <c r="T12" i="9"/>
  <c r="E12" i="9"/>
  <c r="BC16" i="14"/>
  <c r="BE16" i="14" s="1"/>
  <c r="F19" i="3"/>
  <c r="BN9" i="4"/>
  <c r="C186" i="9"/>
  <c r="C188" i="9"/>
  <c r="C190" i="9"/>
  <c r="C192" i="9"/>
  <c r="C194" i="9"/>
  <c r="C196" i="9"/>
  <c r="C198" i="9"/>
  <c r="C200" i="9"/>
  <c r="C202" i="9"/>
  <c r="C204" i="9"/>
  <c r="C206" i="9"/>
  <c r="N186" i="9"/>
  <c r="N188" i="9"/>
  <c r="N190" i="9"/>
  <c r="N192" i="9"/>
  <c r="N194" i="9"/>
  <c r="N196" i="9"/>
  <c r="N198" i="9"/>
  <c r="N200" i="9"/>
  <c r="N202" i="9"/>
  <c r="N204" i="9"/>
  <c r="N206" i="9"/>
  <c r="C271" i="9"/>
  <c r="F164" i="10"/>
  <c r="F166" i="10"/>
  <c r="F168" i="10"/>
  <c r="F170" i="10"/>
  <c r="F172" i="10"/>
  <c r="F174" i="10"/>
  <c r="F176" i="10"/>
  <c r="F178" i="10"/>
  <c r="F180" i="10"/>
  <c r="F182" i="10"/>
  <c r="F184" i="10"/>
  <c r="F186" i="10"/>
  <c r="F188" i="10"/>
  <c r="F190" i="10"/>
  <c r="F192" i="10"/>
  <c r="F194" i="10"/>
  <c r="F196" i="10"/>
  <c r="F198" i="10"/>
  <c r="F200" i="10"/>
  <c r="F202" i="10"/>
  <c r="F204" i="10"/>
  <c r="F206" i="10"/>
  <c r="F208" i="10"/>
  <c r="F210" i="10"/>
  <c r="F212" i="10"/>
  <c r="F214" i="10"/>
  <c r="F216" i="10"/>
  <c r="F218" i="10"/>
  <c r="F220" i="10"/>
  <c r="F222" i="10"/>
  <c r="F224" i="10"/>
  <c r="F226" i="10"/>
  <c r="F228" i="10"/>
  <c r="F230" i="10"/>
  <c r="F232" i="10"/>
  <c r="F234" i="10"/>
  <c r="F236" i="10"/>
  <c r="F238" i="10"/>
  <c r="F240" i="10"/>
  <c r="F242" i="10"/>
  <c r="F244" i="10"/>
  <c r="F246" i="10"/>
  <c r="F248" i="10"/>
  <c r="F250" i="10"/>
  <c r="F252" i="10"/>
  <c r="F254" i="10"/>
  <c r="F256" i="10"/>
  <c r="F258" i="10"/>
  <c r="F260" i="10"/>
  <c r="F262" i="10"/>
  <c r="F264" i="10"/>
  <c r="F266" i="10"/>
  <c r="F268" i="10"/>
  <c r="F270" i="10"/>
  <c r="F272" i="10"/>
  <c r="F274" i="10"/>
  <c r="F276" i="10"/>
  <c r="F278" i="10"/>
  <c r="F280" i="10"/>
  <c r="F282" i="10"/>
  <c r="F284" i="10"/>
  <c r="F286" i="10"/>
  <c r="F288" i="10"/>
  <c r="F290" i="10"/>
  <c r="F292" i="10"/>
  <c r="F294" i="10"/>
  <c r="F296" i="10"/>
  <c r="F298" i="10"/>
  <c r="F300" i="10"/>
  <c r="F302" i="10"/>
  <c r="C208" i="9"/>
  <c r="N208" i="9"/>
  <c r="C210" i="9"/>
  <c r="N210" i="9"/>
  <c r="C215" i="9"/>
  <c r="C244" i="9"/>
  <c r="F163" i="10"/>
  <c r="F165" i="10"/>
  <c r="F167" i="10"/>
  <c r="F169" i="10"/>
  <c r="F171" i="10"/>
  <c r="F173" i="10"/>
  <c r="F175" i="10"/>
  <c r="F177" i="10"/>
  <c r="F179" i="10"/>
  <c r="F181" i="10"/>
  <c r="F183" i="10"/>
  <c r="F185" i="10"/>
  <c r="F187" i="10"/>
  <c r="F189" i="10"/>
  <c r="F191" i="10"/>
  <c r="F193" i="10"/>
  <c r="F195" i="10"/>
  <c r="F197" i="10"/>
  <c r="F199" i="10"/>
  <c r="F201" i="10"/>
  <c r="F203" i="10"/>
  <c r="F205" i="10"/>
  <c r="F207" i="10"/>
  <c r="F209" i="10"/>
  <c r="F211" i="10"/>
  <c r="F213" i="10"/>
  <c r="F215" i="10"/>
  <c r="F217" i="10"/>
  <c r="F219" i="10"/>
  <c r="F221" i="10"/>
  <c r="F223" i="10"/>
  <c r="F225" i="10"/>
  <c r="F227" i="10"/>
  <c r="F229" i="10"/>
  <c r="F231" i="10"/>
  <c r="F233" i="10"/>
  <c r="F235" i="10"/>
  <c r="F237" i="10"/>
  <c r="F239" i="10"/>
  <c r="F241" i="10"/>
  <c r="F243" i="10"/>
  <c r="F245" i="10"/>
  <c r="F247" i="10"/>
  <c r="F249" i="10"/>
  <c r="F251" i="10"/>
  <c r="F253" i="10"/>
  <c r="F255" i="10"/>
  <c r="F257" i="10"/>
  <c r="F259" i="10"/>
  <c r="F261" i="10"/>
  <c r="F263" i="10"/>
  <c r="F265" i="10"/>
  <c r="F267" i="10"/>
  <c r="F269" i="10"/>
  <c r="F271" i="10"/>
  <c r="F273" i="10"/>
  <c r="F275" i="10"/>
  <c r="F277" i="10"/>
  <c r="F279" i="10"/>
  <c r="F281" i="10"/>
  <c r="F283" i="10"/>
  <c r="F285" i="10"/>
  <c r="F287" i="10"/>
  <c r="F289" i="10"/>
  <c r="F291" i="10"/>
  <c r="F293" i="10"/>
  <c r="F295" i="10"/>
  <c r="F297" i="10"/>
  <c r="F299" i="10"/>
  <c r="F301" i="10"/>
  <c r="C120" i="9"/>
  <c r="J186" i="9"/>
  <c r="R186" i="9"/>
  <c r="J188" i="9"/>
  <c r="R188" i="9"/>
  <c r="J190" i="9"/>
  <c r="R190" i="9"/>
  <c r="J192" i="9"/>
  <c r="R192" i="9"/>
  <c r="J194" i="9"/>
  <c r="R194" i="9"/>
  <c r="J196" i="9"/>
  <c r="R196" i="9"/>
  <c r="J198" i="9"/>
  <c r="R198" i="9"/>
  <c r="J200" i="9"/>
  <c r="R200" i="9"/>
  <c r="J202" i="9"/>
  <c r="R202" i="9"/>
  <c r="J204" i="9"/>
  <c r="R204" i="9"/>
  <c r="J206" i="9"/>
  <c r="R206" i="9"/>
  <c r="J208" i="9"/>
  <c r="R208" i="9"/>
  <c r="J210" i="9"/>
  <c r="R210" i="9"/>
  <c r="J244" i="9"/>
  <c r="G8" i="12"/>
  <c r="D8" i="18" s="1"/>
  <c r="O8" i="18" s="1"/>
  <c r="D8" i="12"/>
  <c r="C8" i="18" s="1"/>
  <c r="M8" i="18" s="1"/>
  <c r="T212" i="9"/>
  <c r="U212" i="9"/>
  <c r="P212" i="9"/>
  <c r="R212" i="9"/>
  <c r="N212" i="9"/>
  <c r="C12" i="9"/>
  <c r="J12" i="9"/>
  <c r="N12" i="9"/>
  <c r="R12" i="9"/>
  <c r="C13" i="9"/>
  <c r="J13" i="9"/>
  <c r="C21" i="9"/>
  <c r="C38" i="9"/>
  <c r="C68" i="9"/>
  <c r="C122" i="9"/>
  <c r="C185" i="9"/>
  <c r="J185" i="9"/>
  <c r="N185" i="9"/>
  <c r="R185" i="9"/>
  <c r="H186" i="9"/>
  <c r="L186" i="9"/>
  <c r="P186" i="9"/>
  <c r="U186" i="9"/>
  <c r="C187" i="9"/>
  <c r="J187" i="9"/>
  <c r="N187" i="9"/>
  <c r="R187" i="9"/>
  <c r="H188" i="9"/>
  <c r="L188" i="9"/>
  <c r="P188" i="9"/>
  <c r="U188" i="9"/>
  <c r="C189" i="9"/>
  <c r="J189" i="9"/>
  <c r="N189" i="9"/>
  <c r="R189" i="9"/>
  <c r="H190" i="9"/>
  <c r="L190" i="9"/>
  <c r="P190" i="9"/>
  <c r="U190" i="9"/>
  <c r="C191" i="9"/>
  <c r="J191" i="9"/>
  <c r="N191" i="9"/>
  <c r="R191" i="9"/>
  <c r="H192" i="9"/>
  <c r="L192" i="9"/>
  <c r="P192" i="9"/>
  <c r="U192" i="9"/>
  <c r="C193" i="9"/>
  <c r="J193" i="9"/>
  <c r="N193" i="9"/>
  <c r="R193" i="9"/>
  <c r="H194" i="9"/>
  <c r="L194" i="9"/>
  <c r="P194" i="9"/>
  <c r="U194" i="9"/>
  <c r="C195" i="9"/>
  <c r="J195" i="9"/>
  <c r="N195" i="9"/>
  <c r="R195" i="9"/>
  <c r="H196" i="9"/>
  <c r="L196" i="9"/>
  <c r="P196" i="9"/>
  <c r="U196" i="9"/>
  <c r="C197" i="9"/>
  <c r="J197" i="9"/>
  <c r="N197" i="9"/>
  <c r="R197" i="9"/>
  <c r="H198" i="9"/>
  <c r="L198" i="9"/>
  <c r="P198" i="9"/>
  <c r="U198" i="9"/>
  <c r="C199" i="9"/>
  <c r="J199" i="9"/>
  <c r="N199" i="9"/>
  <c r="R199" i="9"/>
  <c r="H200" i="9"/>
  <c r="L200" i="9"/>
  <c r="P200" i="9"/>
  <c r="U200" i="9"/>
  <c r="C201" i="9"/>
  <c r="J201" i="9"/>
  <c r="N201" i="9"/>
  <c r="R201" i="9"/>
  <c r="H202" i="9"/>
  <c r="L202" i="9"/>
  <c r="P202" i="9"/>
  <c r="U202" i="9"/>
  <c r="C203" i="9"/>
  <c r="J203" i="9"/>
  <c r="N203" i="9"/>
  <c r="R203" i="9"/>
  <c r="H204" i="9"/>
  <c r="L204" i="9"/>
  <c r="P204" i="9"/>
  <c r="U204" i="9"/>
  <c r="C205" i="9"/>
  <c r="J205" i="9"/>
  <c r="N205" i="9"/>
  <c r="R205" i="9"/>
  <c r="H206" i="9"/>
  <c r="L206" i="9"/>
  <c r="P206" i="9"/>
  <c r="U206" i="9"/>
  <c r="C207" i="9"/>
  <c r="J207" i="9"/>
  <c r="N207" i="9"/>
  <c r="R207" i="9"/>
  <c r="H208" i="9"/>
  <c r="L208" i="9"/>
  <c r="P208" i="9"/>
  <c r="U208" i="9"/>
  <c r="C209" i="9"/>
  <c r="J209" i="9"/>
  <c r="N209" i="9"/>
  <c r="R209" i="9"/>
  <c r="H210" i="9"/>
  <c r="L210" i="9"/>
  <c r="P210" i="9"/>
  <c r="U210" i="9"/>
  <c r="C211" i="9"/>
  <c r="J211" i="9"/>
  <c r="N211" i="9"/>
  <c r="R211" i="9"/>
  <c r="H212" i="9"/>
  <c r="L212" i="9"/>
  <c r="H12" i="9"/>
  <c r="L12" i="9"/>
  <c r="P12" i="9"/>
  <c r="H13" i="9"/>
  <c r="C52" i="9"/>
  <c r="H185" i="9"/>
  <c r="L185" i="9"/>
  <c r="P185" i="9"/>
  <c r="U185" i="9"/>
  <c r="H187" i="9"/>
  <c r="L187" i="9"/>
  <c r="P187" i="9"/>
  <c r="U187" i="9"/>
  <c r="H189" i="9"/>
  <c r="L189" i="9"/>
  <c r="P189" i="9"/>
  <c r="U189" i="9"/>
  <c r="H191" i="9"/>
  <c r="L191" i="9"/>
  <c r="P191" i="9"/>
  <c r="U191" i="9"/>
  <c r="H193" i="9"/>
  <c r="L193" i="9"/>
  <c r="P193" i="9"/>
  <c r="U193" i="9"/>
  <c r="H195" i="9"/>
  <c r="L195" i="9"/>
  <c r="P195" i="9"/>
  <c r="U195" i="9"/>
  <c r="H197" i="9"/>
  <c r="L197" i="9"/>
  <c r="P197" i="9"/>
  <c r="U197" i="9"/>
  <c r="H199" i="9"/>
  <c r="L199" i="9"/>
  <c r="P199" i="9"/>
  <c r="U199" i="9"/>
  <c r="H201" i="9"/>
  <c r="L201" i="9"/>
  <c r="P201" i="9"/>
  <c r="U201" i="9"/>
  <c r="H203" i="9"/>
  <c r="L203" i="9"/>
  <c r="P203" i="9"/>
  <c r="U203" i="9"/>
  <c r="H205" i="9"/>
  <c r="L205" i="9"/>
  <c r="P205" i="9"/>
  <c r="U205" i="9"/>
  <c r="H207" i="9"/>
  <c r="L207" i="9"/>
  <c r="P207" i="9"/>
  <c r="U207" i="9"/>
  <c r="H209" i="9"/>
  <c r="L209" i="9"/>
  <c r="P209" i="9"/>
  <c r="U209" i="9"/>
  <c r="H211" i="9"/>
  <c r="L211" i="9"/>
  <c r="P211" i="9"/>
  <c r="U211" i="9"/>
  <c r="J212" i="9"/>
  <c r="H213" i="9"/>
  <c r="L213" i="9"/>
  <c r="P213" i="9"/>
  <c r="U213" i="9"/>
  <c r="C214" i="9"/>
  <c r="J214" i="9"/>
  <c r="N214" i="9"/>
  <c r="R214" i="9"/>
  <c r="H215" i="9"/>
  <c r="L215" i="9"/>
  <c r="P215" i="9"/>
  <c r="U215" i="9"/>
  <c r="C216" i="9"/>
  <c r="J216" i="9"/>
  <c r="N216" i="9"/>
  <c r="R216" i="9"/>
  <c r="H217" i="9"/>
  <c r="L217" i="9"/>
  <c r="P217" i="9"/>
  <c r="U217" i="9"/>
  <c r="C218" i="9"/>
  <c r="J218" i="9"/>
  <c r="N218" i="9"/>
  <c r="R218" i="9"/>
  <c r="H219" i="9"/>
  <c r="L219" i="9"/>
  <c r="P219" i="9"/>
  <c r="U219" i="9"/>
  <c r="C220" i="9"/>
  <c r="J220" i="9"/>
  <c r="N220" i="9"/>
  <c r="R220" i="9"/>
  <c r="H221" i="9"/>
  <c r="L221" i="9"/>
  <c r="P221" i="9"/>
  <c r="U221" i="9"/>
  <c r="C222" i="9"/>
  <c r="J222" i="9"/>
  <c r="N222" i="9"/>
  <c r="R222" i="9"/>
  <c r="H223" i="9"/>
  <c r="L223" i="9"/>
  <c r="P223" i="9"/>
  <c r="U223" i="9"/>
  <c r="C224" i="9"/>
  <c r="J224" i="9"/>
  <c r="N224" i="9"/>
  <c r="R224" i="9"/>
  <c r="H225" i="9"/>
  <c r="L225" i="9"/>
  <c r="P225" i="9"/>
  <c r="U225" i="9"/>
  <c r="C226" i="9"/>
  <c r="J226" i="9"/>
  <c r="N226" i="9"/>
  <c r="R226" i="9"/>
  <c r="H227" i="9"/>
  <c r="L227" i="9"/>
  <c r="P227" i="9"/>
  <c r="U227" i="9"/>
  <c r="C228" i="9"/>
  <c r="J228" i="9"/>
  <c r="N228" i="9"/>
  <c r="R228" i="9"/>
  <c r="H229" i="9"/>
  <c r="L229" i="9"/>
  <c r="P229" i="9"/>
  <c r="U229" i="9"/>
  <c r="C230" i="9"/>
  <c r="J230" i="9"/>
  <c r="N230" i="9"/>
  <c r="R230" i="9"/>
  <c r="H231" i="9"/>
  <c r="L231" i="9"/>
  <c r="P231" i="9"/>
  <c r="U231" i="9"/>
  <c r="C232" i="9"/>
  <c r="J232" i="9"/>
  <c r="N232" i="9"/>
  <c r="R232" i="9"/>
  <c r="H233" i="9"/>
  <c r="L233" i="9"/>
  <c r="P233" i="9"/>
  <c r="U233" i="9"/>
  <c r="C234" i="9"/>
  <c r="J234" i="9"/>
  <c r="N234" i="9"/>
  <c r="R234" i="9"/>
  <c r="H235" i="9"/>
  <c r="L235" i="9"/>
  <c r="P235" i="9"/>
  <c r="U235" i="9"/>
  <c r="C236" i="9"/>
  <c r="J236" i="9"/>
  <c r="N236" i="9"/>
  <c r="R236" i="9"/>
  <c r="H237" i="9"/>
  <c r="L237" i="9"/>
  <c r="P237" i="9"/>
  <c r="U237" i="9"/>
  <c r="C238" i="9"/>
  <c r="J238" i="9"/>
  <c r="N238" i="9"/>
  <c r="R238" i="9"/>
  <c r="H239" i="9"/>
  <c r="L239" i="9"/>
  <c r="P239" i="9"/>
  <c r="U239" i="9"/>
  <c r="C240" i="9"/>
  <c r="J240" i="9"/>
  <c r="N240" i="9"/>
  <c r="R240" i="9"/>
  <c r="H241" i="9"/>
  <c r="L241" i="9"/>
  <c r="P241" i="9"/>
  <c r="U241" i="9"/>
  <c r="C242" i="9"/>
  <c r="J242" i="9"/>
  <c r="N242" i="9"/>
  <c r="R242" i="9"/>
  <c r="H243" i="9"/>
  <c r="L243" i="9"/>
  <c r="P243" i="9"/>
  <c r="U243" i="9"/>
  <c r="H245" i="9"/>
  <c r="L245" i="9"/>
  <c r="H246" i="9"/>
  <c r="L246" i="9"/>
  <c r="P246" i="9"/>
  <c r="U246" i="9"/>
  <c r="C247" i="9"/>
  <c r="J247" i="9"/>
  <c r="N247" i="9"/>
  <c r="R247" i="9"/>
  <c r="H248" i="9"/>
  <c r="L248" i="9"/>
  <c r="P248" i="9"/>
  <c r="U248" i="9"/>
  <c r="C249" i="9"/>
  <c r="J249" i="9"/>
  <c r="N249" i="9"/>
  <c r="R249" i="9"/>
  <c r="H250" i="9"/>
  <c r="L250" i="9"/>
  <c r="P250" i="9"/>
  <c r="U250" i="9"/>
  <c r="C251" i="9"/>
  <c r="J251" i="9"/>
  <c r="N251" i="9"/>
  <c r="R251" i="9"/>
  <c r="H252" i="9"/>
  <c r="L252" i="9"/>
  <c r="P252" i="9"/>
  <c r="U252" i="9"/>
  <c r="C253" i="9"/>
  <c r="J253" i="9"/>
  <c r="N253" i="9"/>
  <c r="R253" i="9"/>
  <c r="H254" i="9"/>
  <c r="L254" i="9"/>
  <c r="P254" i="9"/>
  <c r="U254" i="9"/>
  <c r="C255" i="9"/>
  <c r="J255" i="9"/>
  <c r="N255" i="9"/>
  <c r="R255" i="9"/>
  <c r="H256" i="9"/>
  <c r="L256" i="9"/>
  <c r="P256" i="9"/>
  <c r="U256" i="9"/>
  <c r="C257" i="9"/>
  <c r="J257" i="9"/>
  <c r="N257" i="9"/>
  <c r="R257" i="9"/>
  <c r="H258" i="9"/>
  <c r="L258" i="9"/>
  <c r="P258" i="9"/>
  <c r="U258" i="9"/>
  <c r="C259" i="9"/>
  <c r="J259" i="9"/>
  <c r="N259" i="9"/>
  <c r="R259" i="9"/>
  <c r="H260" i="9"/>
  <c r="L260" i="9"/>
  <c r="P260" i="9"/>
  <c r="U260" i="9"/>
  <c r="C261" i="9"/>
  <c r="J261" i="9"/>
  <c r="N261" i="9"/>
  <c r="R261" i="9"/>
  <c r="H262" i="9"/>
  <c r="L262" i="9"/>
  <c r="P262" i="9"/>
  <c r="U262" i="9"/>
  <c r="C263" i="9"/>
  <c r="J263" i="9"/>
  <c r="N263" i="9"/>
  <c r="R263" i="9"/>
  <c r="H264" i="9"/>
  <c r="L264" i="9"/>
  <c r="P264" i="9"/>
  <c r="U264" i="9"/>
  <c r="C265" i="9"/>
  <c r="J265" i="9"/>
  <c r="N265" i="9"/>
  <c r="R265" i="9"/>
  <c r="H266" i="9"/>
  <c r="L266" i="9"/>
  <c r="P266" i="9"/>
  <c r="U266" i="9"/>
  <c r="C267" i="9"/>
  <c r="J267" i="9"/>
  <c r="N267" i="9"/>
  <c r="R267" i="9"/>
  <c r="H268" i="9"/>
  <c r="L268" i="9"/>
  <c r="P268" i="9"/>
  <c r="U268" i="9"/>
  <c r="C269" i="9"/>
  <c r="J269" i="9"/>
  <c r="N269" i="9"/>
  <c r="R269" i="9"/>
  <c r="H270" i="9"/>
  <c r="L270" i="9"/>
  <c r="P270" i="9"/>
  <c r="U270" i="9"/>
  <c r="J271" i="9"/>
  <c r="N271" i="9"/>
  <c r="R271" i="9"/>
  <c r="H272" i="9"/>
  <c r="L272" i="9"/>
  <c r="P272" i="9"/>
  <c r="U272" i="9"/>
  <c r="C273" i="9"/>
  <c r="J273" i="9"/>
  <c r="N273" i="9"/>
  <c r="R273" i="9"/>
  <c r="H274" i="9"/>
  <c r="L274" i="9"/>
  <c r="P274" i="9"/>
  <c r="U274" i="9"/>
  <c r="C275" i="9"/>
  <c r="J275" i="9"/>
  <c r="N275" i="9"/>
  <c r="R275" i="9"/>
  <c r="H276" i="9"/>
  <c r="L276" i="9"/>
  <c r="P276" i="9"/>
  <c r="U276" i="9"/>
  <c r="C277" i="9"/>
  <c r="J277" i="9"/>
  <c r="C213" i="9"/>
  <c r="J213" i="9"/>
  <c r="N213" i="9"/>
  <c r="R213" i="9"/>
  <c r="H214" i="9"/>
  <c r="L214" i="9"/>
  <c r="P214" i="9"/>
  <c r="U214" i="9"/>
  <c r="J215" i="9"/>
  <c r="N215" i="9"/>
  <c r="R215" i="9"/>
  <c r="H216" i="9"/>
  <c r="L216" i="9"/>
  <c r="P216" i="9"/>
  <c r="U216" i="9"/>
  <c r="C217" i="9"/>
  <c r="J217" i="9"/>
  <c r="N217" i="9"/>
  <c r="R217" i="9"/>
  <c r="H218" i="9"/>
  <c r="L218" i="9"/>
  <c r="P218" i="9"/>
  <c r="U218" i="9"/>
  <c r="C219" i="9"/>
  <c r="J219" i="9"/>
  <c r="N219" i="9"/>
  <c r="R219" i="9"/>
  <c r="H220" i="9"/>
  <c r="L220" i="9"/>
  <c r="P220" i="9"/>
  <c r="U220" i="9"/>
  <c r="C221" i="9"/>
  <c r="J221" i="9"/>
  <c r="N221" i="9"/>
  <c r="R221" i="9"/>
  <c r="H222" i="9"/>
  <c r="L222" i="9"/>
  <c r="P222" i="9"/>
  <c r="U222" i="9"/>
  <c r="C223" i="9"/>
  <c r="J223" i="9"/>
  <c r="N223" i="9"/>
  <c r="R223" i="9"/>
  <c r="H224" i="9"/>
  <c r="L224" i="9"/>
  <c r="P224" i="9"/>
  <c r="U224" i="9"/>
  <c r="C225" i="9"/>
  <c r="J225" i="9"/>
  <c r="N225" i="9"/>
  <c r="R225" i="9"/>
  <c r="H226" i="9"/>
  <c r="L226" i="9"/>
  <c r="P226" i="9"/>
  <c r="U226" i="9"/>
  <c r="C227" i="9"/>
  <c r="J227" i="9"/>
  <c r="N227" i="9"/>
  <c r="R227" i="9"/>
  <c r="H228" i="9"/>
  <c r="L228" i="9"/>
  <c r="P228" i="9"/>
  <c r="U228" i="9"/>
  <c r="C229" i="9"/>
  <c r="J229" i="9"/>
  <c r="N229" i="9"/>
  <c r="R229" i="9"/>
  <c r="H230" i="9"/>
  <c r="L230" i="9"/>
  <c r="P230" i="9"/>
  <c r="U230" i="9"/>
  <c r="C231" i="9"/>
  <c r="J231" i="9"/>
  <c r="N231" i="9"/>
  <c r="R231" i="9"/>
  <c r="H232" i="9"/>
  <c r="L232" i="9"/>
  <c r="P232" i="9"/>
  <c r="U232" i="9"/>
  <c r="C233" i="9"/>
  <c r="J233" i="9"/>
  <c r="N233" i="9"/>
  <c r="R233" i="9"/>
  <c r="H234" i="9"/>
  <c r="L234" i="9"/>
  <c r="P234" i="9"/>
  <c r="U234" i="9"/>
  <c r="C235" i="9"/>
  <c r="J235" i="9"/>
  <c r="N235" i="9"/>
  <c r="R235" i="9"/>
  <c r="H236" i="9"/>
  <c r="L236" i="9"/>
  <c r="P236" i="9"/>
  <c r="U236" i="9"/>
  <c r="C237" i="9"/>
  <c r="J237" i="9"/>
  <c r="N237" i="9"/>
  <c r="R237" i="9"/>
  <c r="H238" i="9"/>
  <c r="L238" i="9"/>
  <c r="P238" i="9"/>
  <c r="U238" i="9"/>
  <c r="C239" i="9"/>
  <c r="J239" i="9"/>
  <c r="N239" i="9"/>
  <c r="R239" i="9"/>
  <c r="H240" i="9"/>
  <c r="L240" i="9"/>
  <c r="P240" i="9"/>
  <c r="U240" i="9"/>
  <c r="C241" i="9"/>
  <c r="J241" i="9"/>
  <c r="N241" i="9"/>
  <c r="R241" i="9"/>
  <c r="H242" i="9"/>
  <c r="L242" i="9"/>
  <c r="P242" i="9"/>
  <c r="U242" i="9"/>
  <c r="C243" i="9"/>
  <c r="J243" i="9"/>
  <c r="N243" i="9"/>
  <c r="R243" i="9"/>
  <c r="H244" i="9"/>
  <c r="L244" i="9"/>
  <c r="C245" i="9"/>
  <c r="J245" i="9"/>
  <c r="P245" i="9"/>
  <c r="C246" i="9"/>
  <c r="J246" i="9"/>
  <c r="N246" i="9"/>
  <c r="R246" i="9"/>
  <c r="H247" i="9"/>
  <c r="L247" i="9"/>
  <c r="P247" i="9"/>
  <c r="U247" i="9"/>
  <c r="C248" i="9"/>
  <c r="J248" i="9"/>
  <c r="N248" i="9"/>
  <c r="R248" i="9"/>
  <c r="H249" i="9"/>
  <c r="L249" i="9"/>
  <c r="P249" i="9"/>
  <c r="U249" i="9"/>
  <c r="C250" i="9"/>
  <c r="J250" i="9"/>
  <c r="N250" i="9"/>
  <c r="R250" i="9"/>
  <c r="H251" i="9"/>
  <c r="L251" i="9"/>
  <c r="P251" i="9"/>
  <c r="U251" i="9"/>
  <c r="C252" i="9"/>
  <c r="J252" i="9"/>
  <c r="N252" i="9"/>
  <c r="R252" i="9"/>
  <c r="H253" i="9"/>
  <c r="L253" i="9"/>
  <c r="P253" i="9"/>
  <c r="U253" i="9"/>
  <c r="C254" i="9"/>
  <c r="J254" i="9"/>
  <c r="N254" i="9"/>
  <c r="R254" i="9"/>
  <c r="H255" i="9"/>
  <c r="L255" i="9"/>
  <c r="P255" i="9"/>
  <c r="U255" i="9"/>
  <c r="C256" i="9"/>
  <c r="J256" i="9"/>
  <c r="N256" i="9"/>
  <c r="R256" i="9"/>
  <c r="H257" i="9"/>
  <c r="L257" i="9"/>
  <c r="P257" i="9"/>
  <c r="U257" i="9"/>
  <c r="C258" i="9"/>
  <c r="J258" i="9"/>
  <c r="N258" i="9"/>
  <c r="R258" i="9"/>
  <c r="H259" i="9"/>
  <c r="L259" i="9"/>
  <c r="P259" i="9"/>
  <c r="U259" i="9"/>
  <c r="C260" i="9"/>
  <c r="J260" i="9"/>
  <c r="N260" i="9"/>
  <c r="R260" i="9"/>
  <c r="H261" i="9"/>
  <c r="L261" i="9"/>
  <c r="P261" i="9"/>
  <c r="U261" i="9"/>
  <c r="C262" i="9"/>
  <c r="J262" i="9"/>
  <c r="N262" i="9"/>
  <c r="R262" i="9"/>
  <c r="H263" i="9"/>
  <c r="L263" i="9"/>
  <c r="P263" i="9"/>
  <c r="U263" i="9"/>
  <c r="C264" i="9"/>
  <c r="J264" i="9"/>
  <c r="N264" i="9"/>
  <c r="R264" i="9"/>
  <c r="H265" i="9"/>
  <c r="L265" i="9"/>
  <c r="P265" i="9"/>
  <c r="U265" i="9"/>
  <c r="C266" i="9"/>
  <c r="J266" i="9"/>
  <c r="N266" i="9"/>
  <c r="R266" i="9"/>
  <c r="H267" i="9"/>
  <c r="L267" i="9"/>
  <c r="P267" i="9"/>
  <c r="U267" i="9"/>
  <c r="C268" i="9"/>
  <c r="J268" i="9"/>
  <c r="N268" i="9"/>
  <c r="R268" i="9"/>
  <c r="H269" i="9"/>
  <c r="L269" i="9"/>
  <c r="P269" i="9"/>
  <c r="U269" i="9"/>
  <c r="C270" i="9"/>
  <c r="J270" i="9"/>
  <c r="N270" i="9"/>
  <c r="R270" i="9"/>
  <c r="H271" i="9"/>
  <c r="L271" i="9"/>
  <c r="P271" i="9"/>
  <c r="U271" i="9"/>
  <c r="C272" i="9"/>
  <c r="J272" i="9"/>
  <c r="N272" i="9"/>
  <c r="R272" i="9"/>
  <c r="H273" i="9"/>
  <c r="L273" i="9"/>
  <c r="P273" i="9"/>
  <c r="U273" i="9"/>
  <c r="C274" i="9"/>
  <c r="J274" i="9"/>
  <c r="N274" i="9"/>
  <c r="R274" i="9"/>
  <c r="H275" i="9"/>
  <c r="L275" i="9"/>
  <c r="P275" i="9"/>
  <c r="U275" i="9"/>
  <c r="C276" i="9"/>
  <c r="J276" i="9"/>
  <c r="N276" i="9"/>
  <c r="R276" i="9"/>
  <c r="H277" i="9"/>
  <c r="R13" i="9"/>
  <c r="P13" i="9"/>
  <c r="N13" i="9"/>
  <c r="T13" i="9"/>
  <c r="Q13" i="9"/>
  <c r="O13" i="9"/>
  <c r="M13" i="9"/>
  <c r="D12" i="9"/>
  <c r="G12" i="9"/>
  <c r="I12" i="9"/>
  <c r="K12" i="9"/>
  <c r="M12" i="9"/>
  <c r="O12" i="9"/>
  <c r="Q12" i="9"/>
  <c r="D13" i="9"/>
  <c r="G13" i="9"/>
  <c r="I13" i="9"/>
  <c r="K13" i="9"/>
  <c r="D14" i="9"/>
  <c r="G14" i="9"/>
  <c r="I14" i="9"/>
  <c r="K14" i="9"/>
  <c r="M14" i="9"/>
  <c r="O14" i="9"/>
  <c r="Q14" i="9"/>
  <c r="T14" i="9"/>
  <c r="D15" i="9"/>
  <c r="G15" i="9"/>
  <c r="I15" i="9"/>
  <c r="K15" i="9"/>
  <c r="M15" i="9"/>
  <c r="O15" i="9"/>
  <c r="Q15" i="9"/>
  <c r="T15" i="9"/>
  <c r="D16" i="9"/>
  <c r="G16" i="9"/>
  <c r="I16" i="9"/>
  <c r="K16" i="9"/>
  <c r="M16" i="9"/>
  <c r="O16" i="9"/>
  <c r="Q16" i="9"/>
  <c r="T16" i="9"/>
  <c r="D17" i="9"/>
  <c r="G17" i="9"/>
  <c r="I17" i="9"/>
  <c r="K17" i="9"/>
  <c r="M17" i="9"/>
  <c r="O17" i="9"/>
  <c r="Q17" i="9"/>
  <c r="T17" i="9"/>
  <c r="D18" i="9"/>
  <c r="G18" i="9"/>
  <c r="I18" i="9"/>
  <c r="K18" i="9"/>
  <c r="M18" i="9"/>
  <c r="O18" i="9"/>
  <c r="Q18" i="9"/>
  <c r="T18" i="9"/>
  <c r="D19" i="9"/>
  <c r="G19" i="9"/>
  <c r="I19" i="9"/>
  <c r="K19" i="9"/>
  <c r="M19" i="9"/>
  <c r="O19" i="9"/>
  <c r="Q19" i="9"/>
  <c r="T19" i="9"/>
  <c r="D20" i="9"/>
  <c r="G20" i="9"/>
  <c r="I20" i="9"/>
  <c r="K20" i="9"/>
  <c r="M20" i="9"/>
  <c r="O20" i="9"/>
  <c r="Q20" i="9"/>
  <c r="T20" i="9"/>
  <c r="D21" i="9"/>
  <c r="G21" i="9"/>
  <c r="I21" i="9"/>
  <c r="K21" i="9"/>
  <c r="M21" i="9"/>
  <c r="O21" i="9"/>
  <c r="Q21" i="9"/>
  <c r="T21" i="9"/>
  <c r="D22" i="9"/>
  <c r="G22" i="9"/>
  <c r="I22" i="9"/>
  <c r="K22" i="9"/>
  <c r="M22" i="9"/>
  <c r="O22" i="9"/>
  <c r="Q22" i="9"/>
  <c r="T22" i="9"/>
  <c r="D23" i="9"/>
  <c r="G23" i="9"/>
  <c r="I23" i="9"/>
  <c r="K23" i="9"/>
  <c r="M23" i="9"/>
  <c r="O23" i="9"/>
  <c r="Q23" i="9"/>
  <c r="T23" i="9"/>
  <c r="D24" i="9"/>
  <c r="G24" i="9"/>
  <c r="I24" i="9"/>
  <c r="K24" i="9"/>
  <c r="M24" i="9"/>
  <c r="O24" i="9"/>
  <c r="Q24" i="9"/>
  <c r="T24" i="9"/>
  <c r="D25" i="9"/>
  <c r="G25" i="9"/>
  <c r="I25" i="9"/>
  <c r="K25" i="9"/>
  <c r="M25" i="9"/>
  <c r="O25" i="9"/>
  <c r="Q25" i="9"/>
  <c r="T25" i="9"/>
  <c r="D26" i="9"/>
  <c r="G26" i="9"/>
  <c r="I26" i="9"/>
  <c r="K26" i="9"/>
  <c r="M26" i="9"/>
  <c r="O26" i="9"/>
  <c r="Q26" i="9"/>
  <c r="T26" i="9"/>
  <c r="D27" i="9"/>
  <c r="G27" i="9"/>
  <c r="I27" i="9"/>
  <c r="K27" i="9"/>
  <c r="M27" i="9"/>
  <c r="O27" i="9"/>
  <c r="Q27" i="9"/>
  <c r="T27" i="9"/>
  <c r="D28" i="9"/>
  <c r="G28" i="9"/>
  <c r="I28" i="9"/>
  <c r="K28" i="9"/>
  <c r="M28" i="9"/>
  <c r="O28" i="9"/>
  <c r="Q28" i="9"/>
  <c r="T28" i="9"/>
  <c r="D29" i="9"/>
  <c r="G29" i="9"/>
  <c r="I29" i="9"/>
  <c r="K29" i="9"/>
  <c r="M29" i="9"/>
  <c r="O29" i="9"/>
  <c r="Q29" i="9"/>
  <c r="T29" i="9"/>
  <c r="D30" i="9"/>
  <c r="G30" i="9"/>
  <c r="I30" i="9"/>
  <c r="K30" i="9"/>
  <c r="M30" i="9"/>
  <c r="O30" i="9"/>
  <c r="Q30" i="9"/>
  <c r="T30" i="9"/>
  <c r="D31" i="9"/>
  <c r="G31" i="9"/>
  <c r="I31" i="9"/>
  <c r="K31" i="9"/>
  <c r="M31" i="9"/>
  <c r="O31" i="9"/>
  <c r="Q31" i="9"/>
  <c r="T31" i="9"/>
  <c r="D32" i="9"/>
  <c r="G32" i="9"/>
  <c r="I32" i="9"/>
  <c r="K32" i="9"/>
  <c r="M32" i="9"/>
  <c r="O32" i="9"/>
  <c r="Q32" i="9"/>
  <c r="T32" i="9"/>
  <c r="D33" i="9"/>
  <c r="G33" i="9"/>
  <c r="I33" i="9"/>
  <c r="K33" i="9"/>
  <c r="M33" i="9"/>
  <c r="O33" i="9"/>
  <c r="Q33" i="9"/>
  <c r="T33" i="9"/>
  <c r="D34" i="9"/>
  <c r="G34" i="9"/>
  <c r="I34" i="9"/>
  <c r="K34" i="9"/>
  <c r="M34" i="9"/>
  <c r="O34" i="9"/>
  <c r="Q34" i="9"/>
  <c r="T34" i="9"/>
  <c r="D35" i="9"/>
  <c r="G35" i="9"/>
  <c r="I35" i="9"/>
  <c r="K35" i="9"/>
  <c r="M35" i="9"/>
  <c r="O35" i="9"/>
  <c r="Q35" i="9"/>
  <c r="T35" i="9"/>
  <c r="D36" i="9"/>
  <c r="G36" i="9"/>
  <c r="I36" i="9"/>
  <c r="K36" i="9"/>
  <c r="M36" i="9"/>
  <c r="O36" i="9"/>
  <c r="Q36" i="9"/>
  <c r="T36" i="9"/>
  <c r="D37" i="9"/>
  <c r="G37" i="9"/>
  <c r="I37" i="9"/>
  <c r="K37" i="9"/>
  <c r="M37" i="9"/>
  <c r="O37" i="9"/>
  <c r="Q37" i="9"/>
  <c r="T37" i="9"/>
  <c r="D38" i="9"/>
  <c r="G38" i="9"/>
  <c r="I38" i="9"/>
  <c r="K38" i="9"/>
  <c r="M38" i="9"/>
  <c r="O38" i="9"/>
  <c r="Q38" i="9"/>
  <c r="T38" i="9"/>
  <c r="D39" i="9"/>
  <c r="G39" i="9"/>
  <c r="I39" i="9"/>
  <c r="K39" i="9"/>
  <c r="M39" i="9"/>
  <c r="O39" i="9"/>
  <c r="Q39" i="9"/>
  <c r="T39" i="9"/>
  <c r="D40" i="9"/>
  <c r="G40" i="9"/>
  <c r="I40" i="9"/>
  <c r="K40" i="9"/>
  <c r="M40" i="9"/>
  <c r="O40" i="9"/>
  <c r="Q40" i="9"/>
  <c r="T40" i="9"/>
  <c r="D41" i="9"/>
  <c r="G41" i="9"/>
  <c r="I41" i="9"/>
  <c r="K41" i="9"/>
  <c r="M41" i="9"/>
  <c r="O41" i="9"/>
  <c r="Q41" i="9"/>
  <c r="T41" i="9"/>
  <c r="D42" i="9"/>
  <c r="G42" i="9"/>
  <c r="I42" i="9"/>
  <c r="K42" i="9"/>
  <c r="M42" i="9"/>
  <c r="O42" i="9"/>
  <c r="Q42" i="9"/>
  <c r="T42" i="9"/>
  <c r="D43" i="9"/>
  <c r="G43" i="9"/>
  <c r="I43" i="9"/>
  <c r="K43" i="9"/>
  <c r="M43" i="9"/>
  <c r="O43" i="9"/>
  <c r="Q43" i="9"/>
  <c r="T43" i="9"/>
  <c r="D44" i="9"/>
  <c r="G44" i="9"/>
  <c r="I44" i="9"/>
  <c r="K44" i="9"/>
  <c r="M44" i="9"/>
  <c r="O44" i="9"/>
  <c r="Q44" i="9"/>
  <c r="T44" i="9"/>
  <c r="D45" i="9"/>
  <c r="G45" i="9"/>
  <c r="I45" i="9"/>
  <c r="K45" i="9"/>
  <c r="M45" i="9"/>
  <c r="O45" i="9"/>
  <c r="Q45" i="9"/>
  <c r="T45" i="9"/>
  <c r="D46" i="9"/>
  <c r="G46" i="9"/>
  <c r="I46" i="9"/>
  <c r="K46" i="9"/>
  <c r="M46" i="9"/>
  <c r="O46" i="9"/>
  <c r="Q46" i="9"/>
  <c r="T46" i="9"/>
  <c r="D47" i="9"/>
  <c r="G47" i="9"/>
  <c r="I47" i="9"/>
  <c r="K47" i="9"/>
  <c r="M47" i="9"/>
  <c r="O47" i="9"/>
  <c r="Q47" i="9"/>
  <c r="T47" i="9"/>
  <c r="D48" i="9"/>
  <c r="G48" i="9"/>
  <c r="I48" i="9"/>
  <c r="K48" i="9"/>
  <c r="M48" i="9"/>
  <c r="O48" i="9"/>
  <c r="Q48" i="9"/>
  <c r="T48" i="9"/>
  <c r="D49" i="9"/>
  <c r="G49" i="9"/>
  <c r="I49" i="9"/>
  <c r="K49" i="9"/>
  <c r="M49" i="9"/>
  <c r="O49" i="9"/>
  <c r="Q49" i="9"/>
  <c r="T49" i="9"/>
  <c r="D50" i="9"/>
  <c r="G50" i="9"/>
  <c r="I50" i="9"/>
  <c r="K50" i="9"/>
  <c r="M50" i="9"/>
  <c r="O50" i="9"/>
  <c r="Q50" i="9"/>
  <c r="T50" i="9"/>
  <c r="D51" i="9"/>
  <c r="G51" i="9"/>
  <c r="I51" i="9"/>
  <c r="K51" i="9"/>
  <c r="M51" i="9"/>
  <c r="O51" i="9"/>
  <c r="Q51" i="9"/>
  <c r="T51" i="9"/>
  <c r="D52" i="9"/>
  <c r="G52" i="9"/>
  <c r="I52" i="9"/>
  <c r="K52" i="9"/>
  <c r="M52" i="9"/>
  <c r="O52" i="9"/>
  <c r="Q52" i="9"/>
  <c r="T52" i="9"/>
  <c r="D53" i="9"/>
  <c r="G53" i="9"/>
  <c r="I53" i="9"/>
  <c r="K53" i="9"/>
  <c r="M53" i="9"/>
  <c r="O53" i="9"/>
  <c r="Q53" i="9"/>
  <c r="T53" i="9"/>
  <c r="D54" i="9"/>
  <c r="G54" i="9"/>
  <c r="I54" i="9"/>
  <c r="K54" i="9"/>
  <c r="M54" i="9"/>
  <c r="O54" i="9"/>
  <c r="Q54" i="9"/>
  <c r="T54" i="9"/>
  <c r="D55" i="9"/>
  <c r="G55" i="9"/>
  <c r="I55" i="9"/>
  <c r="K55" i="9"/>
  <c r="M55" i="9"/>
  <c r="O55" i="9"/>
  <c r="Q55" i="9"/>
  <c r="T55" i="9"/>
  <c r="D56" i="9"/>
  <c r="G56" i="9"/>
  <c r="I56" i="9"/>
  <c r="K56" i="9"/>
  <c r="M56" i="9"/>
  <c r="O56" i="9"/>
  <c r="Q56" i="9"/>
  <c r="T56" i="9"/>
  <c r="D57" i="9"/>
  <c r="G57" i="9"/>
  <c r="I57" i="9"/>
  <c r="K57" i="9"/>
  <c r="M57" i="9"/>
  <c r="O57" i="9"/>
  <c r="Q57" i="9"/>
  <c r="T57" i="9"/>
  <c r="D58" i="9"/>
  <c r="G58" i="9"/>
  <c r="I58" i="9"/>
  <c r="K58" i="9"/>
  <c r="M58" i="9"/>
  <c r="O58" i="9"/>
  <c r="Q58" i="9"/>
  <c r="T58" i="9"/>
  <c r="D59" i="9"/>
  <c r="G59" i="9"/>
  <c r="I59" i="9"/>
  <c r="K59" i="9"/>
  <c r="M59" i="9"/>
  <c r="O59" i="9"/>
  <c r="Q59" i="9"/>
  <c r="T59" i="9"/>
  <c r="D60" i="9"/>
  <c r="G60" i="9"/>
  <c r="I60" i="9"/>
  <c r="K60" i="9"/>
  <c r="M60" i="9"/>
  <c r="O60" i="9"/>
  <c r="Q60" i="9"/>
  <c r="T60" i="9"/>
  <c r="D61" i="9"/>
  <c r="G61" i="9"/>
  <c r="I61" i="9"/>
  <c r="K61" i="9"/>
  <c r="M61" i="9"/>
  <c r="O61" i="9"/>
  <c r="Q61" i="9"/>
  <c r="T61" i="9"/>
  <c r="D62" i="9"/>
  <c r="G62" i="9"/>
  <c r="I62" i="9"/>
  <c r="K62" i="9"/>
  <c r="M62" i="9"/>
  <c r="O62" i="9"/>
  <c r="Q62" i="9"/>
  <c r="T62" i="9"/>
  <c r="D63" i="9"/>
  <c r="G63" i="9"/>
  <c r="I63" i="9"/>
  <c r="K63" i="9"/>
  <c r="M63" i="9"/>
  <c r="O63" i="9"/>
  <c r="Q63" i="9"/>
  <c r="T63" i="9"/>
  <c r="D64" i="9"/>
  <c r="G64" i="9"/>
  <c r="I64" i="9"/>
  <c r="K64" i="9"/>
  <c r="M64" i="9"/>
  <c r="O64" i="9"/>
  <c r="Q64" i="9"/>
  <c r="T64" i="9"/>
  <c r="D65" i="9"/>
  <c r="G65" i="9"/>
  <c r="I65" i="9"/>
  <c r="K65" i="9"/>
  <c r="M65" i="9"/>
  <c r="O65" i="9"/>
  <c r="Q65" i="9"/>
  <c r="T65" i="9"/>
  <c r="D66" i="9"/>
  <c r="G66" i="9"/>
  <c r="I66" i="9"/>
  <c r="K66" i="9"/>
  <c r="M66" i="9"/>
  <c r="O66" i="9"/>
  <c r="Q66" i="9"/>
  <c r="T66" i="9"/>
  <c r="D67" i="9"/>
  <c r="G67" i="9"/>
  <c r="I67" i="9"/>
  <c r="K67" i="9"/>
  <c r="M67" i="9"/>
  <c r="O67" i="9"/>
  <c r="Q67" i="9"/>
  <c r="T67" i="9"/>
  <c r="D68" i="9"/>
  <c r="G68" i="9"/>
  <c r="I68" i="9"/>
  <c r="K68" i="9"/>
  <c r="M68" i="9"/>
  <c r="O68" i="9"/>
  <c r="Q68" i="9"/>
  <c r="T68" i="9"/>
  <c r="D69" i="9"/>
  <c r="G69" i="9"/>
  <c r="I69" i="9"/>
  <c r="K69" i="9"/>
  <c r="M69" i="9"/>
  <c r="O69" i="9"/>
  <c r="Q69" i="9"/>
  <c r="T69" i="9"/>
  <c r="D70" i="9"/>
  <c r="G70" i="9"/>
  <c r="I70" i="9"/>
  <c r="K70" i="9"/>
  <c r="M70" i="9"/>
  <c r="O70" i="9"/>
  <c r="Q70" i="9"/>
  <c r="T70" i="9"/>
  <c r="D71" i="9"/>
  <c r="G71" i="9"/>
  <c r="I71" i="9"/>
  <c r="K71" i="9"/>
  <c r="M71" i="9"/>
  <c r="O71" i="9"/>
  <c r="Q71" i="9"/>
  <c r="T71" i="9"/>
  <c r="D72" i="9"/>
  <c r="G72" i="9"/>
  <c r="I72" i="9"/>
  <c r="K72" i="9"/>
  <c r="M72" i="9"/>
  <c r="O72" i="9"/>
  <c r="Q72" i="9"/>
  <c r="T72" i="9"/>
  <c r="D73" i="9"/>
  <c r="G73" i="9"/>
  <c r="I73" i="9"/>
  <c r="K73" i="9"/>
  <c r="M73" i="9"/>
  <c r="O73" i="9"/>
  <c r="Q73" i="9"/>
  <c r="T73" i="9"/>
  <c r="D74" i="9"/>
  <c r="G74" i="9"/>
  <c r="I74" i="9"/>
  <c r="K74" i="9"/>
  <c r="M74" i="9"/>
  <c r="O74" i="9"/>
  <c r="Q74" i="9"/>
  <c r="T74" i="9"/>
  <c r="D75" i="9"/>
  <c r="G75" i="9"/>
  <c r="I75" i="9"/>
  <c r="K75" i="9"/>
  <c r="M75" i="9"/>
  <c r="O75" i="9"/>
  <c r="Q75" i="9"/>
  <c r="T75" i="9"/>
  <c r="D76" i="9"/>
  <c r="G76" i="9"/>
  <c r="I76" i="9"/>
  <c r="K76" i="9"/>
  <c r="M76" i="9"/>
  <c r="O76" i="9"/>
  <c r="Q76" i="9"/>
  <c r="T76" i="9"/>
  <c r="D77" i="9"/>
  <c r="G77" i="9"/>
  <c r="I77" i="9"/>
  <c r="K77" i="9"/>
  <c r="M77" i="9"/>
  <c r="O77" i="9"/>
  <c r="Q77" i="9"/>
  <c r="T77" i="9"/>
  <c r="D78" i="9"/>
  <c r="G78" i="9"/>
  <c r="I78" i="9"/>
  <c r="K78" i="9"/>
  <c r="M78" i="9"/>
  <c r="O78" i="9"/>
  <c r="Q78" i="9"/>
  <c r="T78" i="9"/>
  <c r="D79" i="9"/>
  <c r="G79" i="9"/>
  <c r="I79" i="9"/>
  <c r="K79" i="9"/>
  <c r="M79" i="9"/>
  <c r="O79" i="9"/>
  <c r="Q79" i="9"/>
  <c r="T79" i="9"/>
  <c r="D80" i="9"/>
  <c r="G80" i="9"/>
  <c r="I80" i="9"/>
  <c r="K80" i="9"/>
  <c r="M80" i="9"/>
  <c r="O80" i="9"/>
  <c r="Q80" i="9"/>
  <c r="T80" i="9"/>
  <c r="D81" i="9"/>
  <c r="G81" i="9"/>
  <c r="I81" i="9"/>
  <c r="K81" i="9"/>
  <c r="M81" i="9"/>
  <c r="O81" i="9"/>
  <c r="Q81" i="9"/>
  <c r="T81" i="9"/>
  <c r="D82" i="9"/>
  <c r="G82" i="9"/>
  <c r="I82" i="9"/>
  <c r="K82" i="9"/>
  <c r="M82" i="9"/>
  <c r="O82" i="9"/>
  <c r="Q82" i="9"/>
  <c r="T82" i="9"/>
  <c r="D83" i="9"/>
  <c r="G83" i="9"/>
  <c r="I83" i="9"/>
  <c r="K83" i="9"/>
  <c r="M83" i="9"/>
  <c r="O83" i="9"/>
  <c r="Q83" i="9"/>
  <c r="T83" i="9"/>
  <c r="D84" i="9"/>
  <c r="G84" i="9"/>
  <c r="I84" i="9"/>
  <c r="K84" i="9"/>
  <c r="M84" i="9"/>
  <c r="O84" i="9"/>
  <c r="Q84" i="9"/>
  <c r="T84" i="9"/>
  <c r="D85" i="9"/>
  <c r="G85" i="9"/>
  <c r="I85" i="9"/>
  <c r="K85" i="9"/>
  <c r="M85" i="9"/>
  <c r="O85" i="9"/>
  <c r="Q85" i="9"/>
  <c r="T85" i="9"/>
  <c r="D86" i="9"/>
  <c r="G86" i="9"/>
  <c r="I86" i="9"/>
  <c r="K86" i="9"/>
  <c r="M86" i="9"/>
  <c r="O86" i="9"/>
  <c r="Q86" i="9"/>
  <c r="T86" i="9"/>
  <c r="D87" i="9"/>
  <c r="G87" i="9"/>
  <c r="I87" i="9"/>
  <c r="K87" i="9"/>
  <c r="M87" i="9"/>
  <c r="O87" i="9"/>
  <c r="Q87" i="9"/>
  <c r="T87" i="9"/>
  <c r="D88" i="9"/>
  <c r="G88" i="9"/>
  <c r="I88" i="9"/>
  <c r="K88" i="9"/>
  <c r="M88" i="9"/>
  <c r="O88" i="9"/>
  <c r="Q88" i="9"/>
  <c r="T88" i="9"/>
  <c r="D89" i="9"/>
  <c r="G89" i="9"/>
  <c r="I89" i="9"/>
  <c r="K89" i="9"/>
  <c r="M89" i="9"/>
  <c r="O89" i="9"/>
  <c r="Q89" i="9"/>
  <c r="T89" i="9"/>
  <c r="D90" i="9"/>
  <c r="G90" i="9"/>
  <c r="I90" i="9"/>
  <c r="K90" i="9"/>
  <c r="M90" i="9"/>
  <c r="O90" i="9"/>
  <c r="Q90" i="9"/>
  <c r="T90" i="9"/>
  <c r="D91" i="9"/>
  <c r="G91" i="9"/>
  <c r="I91" i="9"/>
  <c r="K91" i="9"/>
  <c r="M91" i="9"/>
  <c r="O91" i="9"/>
  <c r="Q91" i="9"/>
  <c r="T91" i="9"/>
  <c r="D92" i="9"/>
  <c r="G92" i="9"/>
  <c r="I92" i="9"/>
  <c r="K92" i="9"/>
  <c r="M92" i="9"/>
  <c r="O92" i="9"/>
  <c r="Q92" i="9"/>
  <c r="T92" i="9"/>
  <c r="D93" i="9"/>
  <c r="G93" i="9"/>
  <c r="I93" i="9"/>
  <c r="K93" i="9"/>
  <c r="M93" i="9"/>
  <c r="O93" i="9"/>
  <c r="Q93" i="9"/>
  <c r="T93" i="9"/>
  <c r="D94" i="9"/>
  <c r="G94" i="9"/>
  <c r="I94" i="9"/>
  <c r="K94" i="9"/>
  <c r="M94" i="9"/>
  <c r="O94" i="9"/>
  <c r="Q94" i="9"/>
  <c r="T94" i="9"/>
  <c r="D95" i="9"/>
  <c r="G95" i="9"/>
  <c r="I95" i="9"/>
  <c r="K95" i="9"/>
  <c r="M95" i="9"/>
  <c r="O95" i="9"/>
  <c r="Q95" i="9"/>
  <c r="T95" i="9"/>
  <c r="D96" i="9"/>
  <c r="G96" i="9"/>
  <c r="I96" i="9"/>
  <c r="K96" i="9"/>
  <c r="M96" i="9"/>
  <c r="O96" i="9"/>
  <c r="Q96" i="9"/>
  <c r="T96" i="9"/>
  <c r="D97" i="9"/>
  <c r="G97" i="9"/>
  <c r="I97" i="9"/>
  <c r="K97" i="9"/>
  <c r="M97" i="9"/>
  <c r="O97" i="9"/>
  <c r="Q97" i="9"/>
  <c r="T97" i="9"/>
  <c r="D98" i="9"/>
  <c r="G98" i="9"/>
  <c r="I98" i="9"/>
  <c r="K98" i="9"/>
  <c r="M98" i="9"/>
  <c r="O98" i="9"/>
  <c r="Q98" i="9"/>
  <c r="T98" i="9"/>
  <c r="D99" i="9"/>
  <c r="G99" i="9"/>
  <c r="I99" i="9"/>
  <c r="K99" i="9"/>
  <c r="M99" i="9"/>
  <c r="O99" i="9"/>
  <c r="Q99" i="9"/>
  <c r="T99" i="9"/>
  <c r="D100" i="9"/>
  <c r="G100" i="9"/>
  <c r="I100" i="9"/>
  <c r="K100" i="9"/>
  <c r="M100" i="9"/>
  <c r="O100" i="9"/>
  <c r="Q100" i="9"/>
  <c r="T100" i="9"/>
  <c r="D101" i="9"/>
  <c r="G101" i="9"/>
  <c r="I101" i="9"/>
  <c r="K101" i="9"/>
  <c r="M101" i="9"/>
  <c r="O101" i="9"/>
  <c r="Q101" i="9"/>
  <c r="T101" i="9"/>
  <c r="D102" i="9"/>
  <c r="G102" i="9"/>
  <c r="I102" i="9"/>
  <c r="K102" i="9"/>
  <c r="M102" i="9"/>
  <c r="O102" i="9"/>
  <c r="Q102" i="9"/>
  <c r="T102" i="9"/>
  <c r="D103" i="9"/>
  <c r="G103" i="9"/>
  <c r="I103" i="9"/>
  <c r="K103" i="9"/>
  <c r="M103" i="9"/>
  <c r="O103" i="9"/>
  <c r="Q103" i="9"/>
  <c r="T103" i="9"/>
  <c r="D104" i="9"/>
  <c r="G104" i="9"/>
  <c r="I104" i="9"/>
  <c r="K104" i="9"/>
  <c r="M104" i="9"/>
  <c r="O104" i="9"/>
  <c r="Q104" i="9"/>
  <c r="T104" i="9"/>
  <c r="D105" i="9"/>
  <c r="G105" i="9"/>
  <c r="I105" i="9"/>
  <c r="K105" i="9"/>
  <c r="M105" i="9"/>
  <c r="O105" i="9"/>
  <c r="Q105" i="9"/>
  <c r="T105" i="9"/>
  <c r="D106" i="9"/>
  <c r="G106" i="9"/>
  <c r="I106" i="9"/>
  <c r="K106" i="9"/>
  <c r="M106" i="9"/>
  <c r="O106" i="9"/>
  <c r="Q106" i="9"/>
  <c r="T106" i="9"/>
  <c r="D107" i="9"/>
  <c r="G107" i="9"/>
  <c r="I107" i="9"/>
  <c r="K107" i="9"/>
  <c r="M107" i="9"/>
  <c r="O107" i="9"/>
  <c r="Q107" i="9"/>
  <c r="T107" i="9"/>
  <c r="D108" i="9"/>
  <c r="G108" i="9"/>
  <c r="I108" i="9"/>
  <c r="K108" i="9"/>
  <c r="M108" i="9"/>
  <c r="O108" i="9"/>
  <c r="Q108" i="9"/>
  <c r="T108" i="9"/>
  <c r="D109" i="9"/>
  <c r="G109" i="9"/>
  <c r="I109" i="9"/>
  <c r="K109" i="9"/>
  <c r="M109" i="9"/>
  <c r="O109" i="9"/>
  <c r="Q109" i="9"/>
  <c r="T109" i="9"/>
  <c r="D110" i="9"/>
  <c r="G110" i="9"/>
  <c r="I110" i="9"/>
  <c r="K110" i="9"/>
  <c r="M110" i="9"/>
  <c r="O110" i="9"/>
  <c r="Q110" i="9"/>
  <c r="T110" i="9"/>
  <c r="D111" i="9"/>
  <c r="G111" i="9"/>
  <c r="I111" i="9"/>
  <c r="K111" i="9"/>
  <c r="M111" i="9"/>
  <c r="O111" i="9"/>
  <c r="Q111" i="9"/>
  <c r="T111" i="9"/>
  <c r="D112" i="9"/>
  <c r="G112" i="9"/>
  <c r="I112" i="9"/>
  <c r="K112" i="9"/>
  <c r="M112" i="9"/>
  <c r="O112" i="9"/>
  <c r="Q112" i="9"/>
  <c r="T112" i="9"/>
  <c r="D113" i="9"/>
  <c r="G113" i="9"/>
  <c r="I113" i="9"/>
  <c r="K113" i="9"/>
  <c r="M113" i="9"/>
  <c r="O113" i="9"/>
  <c r="Q113" i="9"/>
  <c r="T113" i="9"/>
  <c r="D114" i="9"/>
  <c r="G114" i="9"/>
  <c r="I114" i="9"/>
  <c r="K114" i="9"/>
  <c r="M114" i="9"/>
  <c r="O114" i="9"/>
  <c r="Q114" i="9"/>
  <c r="T114" i="9"/>
  <c r="D115" i="9"/>
  <c r="G115" i="9"/>
  <c r="I115" i="9"/>
  <c r="K115" i="9"/>
  <c r="M115" i="9"/>
  <c r="O115" i="9"/>
  <c r="Q115" i="9"/>
  <c r="T115" i="9"/>
  <c r="D116" i="9"/>
  <c r="G116" i="9"/>
  <c r="I116" i="9"/>
  <c r="K116" i="9"/>
  <c r="M116" i="9"/>
  <c r="O116" i="9"/>
  <c r="Q116" i="9"/>
  <c r="T116" i="9"/>
  <c r="D117" i="9"/>
  <c r="G117" i="9"/>
  <c r="I117" i="9"/>
  <c r="K117" i="9"/>
  <c r="M117" i="9"/>
  <c r="O117" i="9"/>
  <c r="Q117" i="9"/>
  <c r="T117" i="9"/>
  <c r="D118" i="9"/>
  <c r="G118" i="9"/>
  <c r="I118" i="9"/>
  <c r="K118" i="9"/>
  <c r="M118" i="9"/>
  <c r="O118" i="9"/>
  <c r="Q118" i="9"/>
  <c r="T118" i="9"/>
  <c r="D119" i="9"/>
  <c r="G119" i="9"/>
  <c r="I119" i="9"/>
  <c r="K119" i="9"/>
  <c r="M119" i="9"/>
  <c r="O119" i="9"/>
  <c r="Q119" i="9"/>
  <c r="T119" i="9"/>
  <c r="D120" i="9"/>
  <c r="G120" i="9"/>
  <c r="I120" i="9"/>
  <c r="K120" i="9"/>
  <c r="M120" i="9"/>
  <c r="O120" i="9"/>
  <c r="Q120" i="9"/>
  <c r="T120" i="9"/>
  <c r="D121" i="9"/>
  <c r="G121" i="9"/>
  <c r="I121" i="9"/>
  <c r="K121" i="9"/>
  <c r="M121" i="9"/>
  <c r="O121" i="9"/>
  <c r="Q121" i="9"/>
  <c r="T121" i="9"/>
  <c r="D122" i="9"/>
  <c r="G122" i="9"/>
  <c r="I122" i="9"/>
  <c r="K122" i="9"/>
  <c r="M122" i="9"/>
  <c r="O122" i="9"/>
  <c r="Q122" i="9"/>
  <c r="T122" i="9"/>
  <c r="D123" i="9"/>
  <c r="G123" i="9"/>
  <c r="I123" i="9"/>
  <c r="K123" i="9"/>
  <c r="M123" i="9"/>
  <c r="O123" i="9"/>
  <c r="Q123" i="9"/>
  <c r="T123" i="9"/>
  <c r="D124" i="9"/>
  <c r="G124" i="9"/>
  <c r="I124" i="9"/>
  <c r="K124" i="9"/>
  <c r="M124" i="9"/>
  <c r="O124" i="9"/>
  <c r="Q124" i="9"/>
  <c r="T124" i="9"/>
  <c r="D125" i="9"/>
  <c r="G125" i="9"/>
  <c r="I125" i="9"/>
  <c r="K125" i="9"/>
  <c r="M125" i="9"/>
  <c r="O125" i="9"/>
  <c r="Q125" i="9"/>
  <c r="T125" i="9"/>
  <c r="D126" i="9"/>
  <c r="G126" i="9"/>
  <c r="I126" i="9"/>
  <c r="K126" i="9"/>
  <c r="M126" i="9"/>
  <c r="O126" i="9"/>
  <c r="Q126" i="9"/>
  <c r="T126" i="9"/>
  <c r="D127" i="9"/>
  <c r="G127" i="9"/>
  <c r="I127" i="9"/>
  <c r="K127" i="9"/>
  <c r="M127" i="9"/>
  <c r="O127" i="9"/>
  <c r="Q127" i="9"/>
  <c r="T127" i="9"/>
  <c r="C14" i="9"/>
  <c r="H14" i="9"/>
  <c r="J14" i="9"/>
  <c r="L14" i="9"/>
  <c r="N14" i="9"/>
  <c r="P14" i="9"/>
  <c r="R14" i="9"/>
  <c r="C15" i="9"/>
  <c r="H15" i="9"/>
  <c r="J15" i="9"/>
  <c r="L15" i="9"/>
  <c r="N15" i="9"/>
  <c r="P15" i="9"/>
  <c r="R15" i="9"/>
  <c r="C16" i="9"/>
  <c r="H16" i="9"/>
  <c r="J16" i="9"/>
  <c r="L16" i="9"/>
  <c r="N16" i="9"/>
  <c r="P16" i="9"/>
  <c r="R16" i="9"/>
  <c r="C17" i="9"/>
  <c r="H17" i="9"/>
  <c r="J17" i="9"/>
  <c r="L17" i="9"/>
  <c r="N17" i="9"/>
  <c r="P17" i="9"/>
  <c r="R17" i="9"/>
  <c r="C18" i="9"/>
  <c r="H18" i="9"/>
  <c r="J18" i="9"/>
  <c r="L18" i="9"/>
  <c r="N18" i="9"/>
  <c r="P18" i="9"/>
  <c r="R18" i="9"/>
  <c r="C19" i="9"/>
  <c r="H19" i="9"/>
  <c r="J19" i="9"/>
  <c r="L19" i="9"/>
  <c r="N19" i="9"/>
  <c r="P19" i="9"/>
  <c r="R19" i="9"/>
  <c r="C20" i="9"/>
  <c r="H20" i="9"/>
  <c r="J20" i="9"/>
  <c r="L20" i="9"/>
  <c r="N20" i="9"/>
  <c r="P20" i="9"/>
  <c r="R20" i="9"/>
  <c r="H21" i="9"/>
  <c r="J21" i="9"/>
  <c r="L21" i="9"/>
  <c r="N21" i="9"/>
  <c r="P21" i="9"/>
  <c r="R21" i="9"/>
  <c r="C22" i="9"/>
  <c r="H22" i="9"/>
  <c r="J22" i="9"/>
  <c r="L22" i="9"/>
  <c r="N22" i="9"/>
  <c r="P22" i="9"/>
  <c r="R22" i="9"/>
  <c r="C23" i="9"/>
  <c r="H23" i="9"/>
  <c r="J23" i="9"/>
  <c r="L23" i="9"/>
  <c r="N23" i="9"/>
  <c r="P23" i="9"/>
  <c r="R23" i="9"/>
  <c r="C24" i="9"/>
  <c r="H24" i="9"/>
  <c r="J24" i="9"/>
  <c r="L24" i="9"/>
  <c r="N24" i="9"/>
  <c r="P24" i="9"/>
  <c r="R24" i="9"/>
  <c r="C25" i="9"/>
  <c r="H25" i="9"/>
  <c r="J25" i="9"/>
  <c r="L25" i="9"/>
  <c r="N25" i="9"/>
  <c r="P25" i="9"/>
  <c r="R25" i="9"/>
  <c r="C26" i="9"/>
  <c r="H26" i="9"/>
  <c r="J26" i="9"/>
  <c r="L26" i="9"/>
  <c r="N26" i="9"/>
  <c r="P26" i="9"/>
  <c r="R26" i="9"/>
  <c r="C27" i="9"/>
  <c r="H27" i="9"/>
  <c r="J27" i="9"/>
  <c r="L27" i="9"/>
  <c r="N27" i="9"/>
  <c r="P27" i="9"/>
  <c r="R27" i="9"/>
  <c r="C28" i="9"/>
  <c r="H28" i="9"/>
  <c r="J28" i="9"/>
  <c r="L28" i="9"/>
  <c r="N28" i="9"/>
  <c r="P28" i="9"/>
  <c r="R28" i="9"/>
  <c r="C29" i="9"/>
  <c r="H29" i="9"/>
  <c r="J29" i="9"/>
  <c r="L29" i="9"/>
  <c r="N29" i="9"/>
  <c r="P29" i="9"/>
  <c r="R29" i="9"/>
  <c r="C30" i="9"/>
  <c r="H30" i="9"/>
  <c r="J30" i="9"/>
  <c r="L30" i="9"/>
  <c r="N30" i="9"/>
  <c r="P30" i="9"/>
  <c r="R30" i="9"/>
  <c r="C31" i="9"/>
  <c r="H31" i="9"/>
  <c r="J31" i="9"/>
  <c r="L31" i="9"/>
  <c r="N31" i="9"/>
  <c r="P31" i="9"/>
  <c r="R31" i="9"/>
  <c r="C32" i="9"/>
  <c r="H32" i="9"/>
  <c r="J32" i="9"/>
  <c r="L32" i="9"/>
  <c r="N32" i="9"/>
  <c r="P32" i="9"/>
  <c r="R32" i="9"/>
  <c r="C33" i="9"/>
  <c r="H33" i="9"/>
  <c r="J33" i="9"/>
  <c r="L33" i="9"/>
  <c r="N33" i="9"/>
  <c r="P33" i="9"/>
  <c r="R33" i="9"/>
  <c r="C34" i="9"/>
  <c r="H34" i="9"/>
  <c r="J34" i="9"/>
  <c r="L34" i="9"/>
  <c r="N34" i="9"/>
  <c r="P34" i="9"/>
  <c r="R34" i="9"/>
  <c r="C35" i="9"/>
  <c r="H35" i="9"/>
  <c r="J35" i="9"/>
  <c r="L35" i="9"/>
  <c r="N35" i="9"/>
  <c r="P35" i="9"/>
  <c r="R35" i="9"/>
  <c r="C36" i="9"/>
  <c r="H36" i="9"/>
  <c r="J36" i="9"/>
  <c r="L36" i="9"/>
  <c r="N36" i="9"/>
  <c r="P36" i="9"/>
  <c r="R36" i="9"/>
  <c r="C37" i="9"/>
  <c r="H37" i="9"/>
  <c r="J37" i="9"/>
  <c r="L37" i="9"/>
  <c r="N37" i="9"/>
  <c r="P37" i="9"/>
  <c r="R37" i="9"/>
  <c r="H38" i="9"/>
  <c r="J38" i="9"/>
  <c r="L38" i="9"/>
  <c r="N38" i="9"/>
  <c r="P38" i="9"/>
  <c r="R38" i="9"/>
  <c r="C39" i="9"/>
  <c r="H39" i="9"/>
  <c r="J39" i="9"/>
  <c r="L39" i="9"/>
  <c r="N39" i="9"/>
  <c r="P39" i="9"/>
  <c r="R39" i="9"/>
  <c r="C40" i="9"/>
  <c r="H40" i="9"/>
  <c r="J40" i="9"/>
  <c r="L40" i="9"/>
  <c r="N40" i="9"/>
  <c r="P40" i="9"/>
  <c r="R40" i="9"/>
  <c r="C41" i="9"/>
  <c r="H41" i="9"/>
  <c r="J41" i="9"/>
  <c r="L41" i="9"/>
  <c r="N41" i="9"/>
  <c r="P41" i="9"/>
  <c r="R41" i="9"/>
  <c r="C42" i="9"/>
  <c r="H42" i="9"/>
  <c r="J42" i="9"/>
  <c r="L42" i="9"/>
  <c r="N42" i="9"/>
  <c r="P42" i="9"/>
  <c r="R42" i="9"/>
  <c r="C43" i="9"/>
  <c r="H43" i="9"/>
  <c r="J43" i="9"/>
  <c r="L43" i="9"/>
  <c r="N43" i="9"/>
  <c r="P43" i="9"/>
  <c r="R43" i="9"/>
  <c r="C44" i="9"/>
  <c r="H44" i="9"/>
  <c r="J44" i="9"/>
  <c r="L44" i="9"/>
  <c r="N44" i="9"/>
  <c r="P44" i="9"/>
  <c r="R44" i="9"/>
  <c r="C45" i="9"/>
  <c r="H45" i="9"/>
  <c r="J45" i="9"/>
  <c r="L45" i="9"/>
  <c r="N45" i="9"/>
  <c r="P45" i="9"/>
  <c r="R45" i="9"/>
  <c r="C46" i="9"/>
  <c r="H46" i="9"/>
  <c r="J46" i="9"/>
  <c r="L46" i="9"/>
  <c r="N46" i="9"/>
  <c r="P46" i="9"/>
  <c r="R46" i="9"/>
  <c r="C47" i="9"/>
  <c r="H47" i="9"/>
  <c r="J47" i="9"/>
  <c r="L47" i="9"/>
  <c r="N47" i="9"/>
  <c r="P47" i="9"/>
  <c r="R47" i="9"/>
  <c r="C48" i="9"/>
  <c r="H48" i="9"/>
  <c r="J48" i="9"/>
  <c r="L48" i="9"/>
  <c r="N48" i="9"/>
  <c r="P48" i="9"/>
  <c r="R48" i="9"/>
  <c r="C49" i="9"/>
  <c r="H49" i="9"/>
  <c r="J49" i="9"/>
  <c r="L49" i="9"/>
  <c r="N49" i="9"/>
  <c r="P49" i="9"/>
  <c r="R49" i="9"/>
  <c r="C50" i="9"/>
  <c r="H50" i="9"/>
  <c r="J50" i="9"/>
  <c r="L50" i="9"/>
  <c r="N50" i="9"/>
  <c r="P50" i="9"/>
  <c r="R50" i="9"/>
  <c r="C51" i="9"/>
  <c r="H51" i="9"/>
  <c r="J51" i="9"/>
  <c r="L51" i="9"/>
  <c r="N51" i="9"/>
  <c r="P51" i="9"/>
  <c r="R51" i="9"/>
  <c r="H52" i="9"/>
  <c r="J52" i="9"/>
  <c r="L52" i="9"/>
  <c r="N52" i="9"/>
  <c r="P52" i="9"/>
  <c r="R52" i="9"/>
  <c r="C53" i="9"/>
  <c r="H53" i="9"/>
  <c r="J53" i="9"/>
  <c r="L53" i="9"/>
  <c r="N53" i="9"/>
  <c r="P53" i="9"/>
  <c r="R53" i="9"/>
  <c r="C54" i="9"/>
  <c r="H54" i="9"/>
  <c r="J54" i="9"/>
  <c r="L54" i="9"/>
  <c r="N54" i="9"/>
  <c r="P54" i="9"/>
  <c r="R54" i="9"/>
  <c r="C55" i="9"/>
  <c r="H55" i="9"/>
  <c r="J55" i="9"/>
  <c r="L55" i="9"/>
  <c r="N55" i="9"/>
  <c r="P55" i="9"/>
  <c r="R55" i="9"/>
  <c r="C56" i="9"/>
  <c r="H56" i="9"/>
  <c r="J56" i="9"/>
  <c r="L56" i="9"/>
  <c r="N56" i="9"/>
  <c r="P56" i="9"/>
  <c r="R56" i="9"/>
  <c r="C57" i="9"/>
  <c r="H57" i="9"/>
  <c r="J57" i="9"/>
  <c r="L57" i="9"/>
  <c r="N57" i="9"/>
  <c r="P57" i="9"/>
  <c r="R57" i="9"/>
  <c r="C58" i="9"/>
  <c r="H58" i="9"/>
  <c r="J58" i="9"/>
  <c r="L58" i="9"/>
  <c r="N58" i="9"/>
  <c r="P58" i="9"/>
  <c r="R58" i="9"/>
  <c r="C59" i="9"/>
  <c r="H59" i="9"/>
  <c r="J59" i="9"/>
  <c r="L59" i="9"/>
  <c r="N59" i="9"/>
  <c r="P59" i="9"/>
  <c r="R59" i="9"/>
  <c r="C60" i="9"/>
  <c r="H60" i="9"/>
  <c r="J60" i="9"/>
  <c r="L60" i="9"/>
  <c r="N60" i="9"/>
  <c r="P60" i="9"/>
  <c r="R60" i="9"/>
  <c r="C61" i="9"/>
  <c r="H61" i="9"/>
  <c r="J61" i="9"/>
  <c r="L61" i="9"/>
  <c r="N61" i="9"/>
  <c r="P61" i="9"/>
  <c r="R61" i="9"/>
  <c r="C62" i="9"/>
  <c r="H62" i="9"/>
  <c r="J62" i="9"/>
  <c r="L62" i="9"/>
  <c r="N62" i="9"/>
  <c r="P62" i="9"/>
  <c r="R62" i="9"/>
  <c r="C63" i="9"/>
  <c r="H63" i="9"/>
  <c r="J63" i="9"/>
  <c r="L63" i="9"/>
  <c r="N63" i="9"/>
  <c r="P63" i="9"/>
  <c r="R63" i="9"/>
  <c r="C64" i="9"/>
  <c r="H64" i="9"/>
  <c r="J64" i="9"/>
  <c r="L64" i="9"/>
  <c r="N64" i="9"/>
  <c r="P64" i="9"/>
  <c r="R64" i="9"/>
  <c r="C65" i="9"/>
  <c r="H65" i="9"/>
  <c r="J65" i="9"/>
  <c r="L65" i="9"/>
  <c r="N65" i="9"/>
  <c r="P65" i="9"/>
  <c r="R65" i="9"/>
  <c r="C66" i="9"/>
  <c r="H66" i="9"/>
  <c r="J66" i="9"/>
  <c r="L66" i="9"/>
  <c r="N66" i="9"/>
  <c r="P66" i="9"/>
  <c r="R66" i="9"/>
  <c r="C67" i="9"/>
  <c r="H67" i="9"/>
  <c r="J67" i="9"/>
  <c r="L67" i="9"/>
  <c r="N67" i="9"/>
  <c r="P67" i="9"/>
  <c r="R67" i="9"/>
  <c r="H68" i="9"/>
  <c r="J68" i="9"/>
  <c r="L68" i="9"/>
  <c r="N68" i="9"/>
  <c r="P68" i="9"/>
  <c r="R68" i="9"/>
  <c r="C69" i="9"/>
  <c r="H69" i="9"/>
  <c r="J69" i="9"/>
  <c r="L69" i="9"/>
  <c r="N69" i="9"/>
  <c r="P69" i="9"/>
  <c r="R69" i="9"/>
  <c r="C70" i="9"/>
  <c r="H70" i="9"/>
  <c r="J70" i="9"/>
  <c r="L70" i="9"/>
  <c r="N70" i="9"/>
  <c r="P70" i="9"/>
  <c r="R70" i="9"/>
  <c r="C71" i="9"/>
  <c r="H71" i="9"/>
  <c r="J71" i="9"/>
  <c r="L71" i="9"/>
  <c r="N71" i="9"/>
  <c r="P71" i="9"/>
  <c r="R71" i="9"/>
  <c r="C72" i="9"/>
  <c r="H72" i="9"/>
  <c r="J72" i="9"/>
  <c r="L72" i="9"/>
  <c r="N72" i="9"/>
  <c r="P72" i="9"/>
  <c r="R72" i="9"/>
  <c r="C73" i="9"/>
  <c r="H73" i="9"/>
  <c r="J73" i="9"/>
  <c r="L73" i="9"/>
  <c r="N73" i="9"/>
  <c r="P73" i="9"/>
  <c r="R73" i="9"/>
  <c r="C74" i="9"/>
  <c r="H74" i="9"/>
  <c r="J74" i="9"/>
  <c r="L74" i="9"/>
  <c r="N74" i="9"/>
  <c r="P74" i="9"/>
  <c r="R74" i="9"/>
  <c r="C75" i="9"/>
  <c r="H75" i="9"/>
  <c r="J75" i="9"/>
  <c r="L75" i="9"/>
  <c r="N75" i="9"/>
  <c r="P75" i="9"/>
  <c r="R75" i="9"/>
  <c r="C76" i="9"/>
  <c r="H76" i="9"/>
  <c r="J76" i="9"/>
  <c r="L76" i="9"/>
  <c r="N76" i="9"/>
  <c r="P76" i="9"/>
  <c r="R76" i="9"/>
  <c r="C77" i="9"/>
  <c r="H77" i="9"/>
  <c r="J77" i="9"/>
  <c r="L77" i="9"/>
  <c r="N77" i="9"/>
  <c r="P77" i="9"/>
  <c r="R77" i="9"/>
  <c r="C78" i="9"/>
  <c r="H78" i="9"/>
  <c r="J78" i="9"/>
  <c r="L78" i="9"/>
  <c r="N78" i="9"/>
  <c r="P78" i="9"/>
  <c r="R78" i="9"/>
  <c r="C79" i="9"/>
  <c r="H79" i="9"/>
  <c r="J79" i="9"/>
  <c r="L79" i="9"/>
  <c r="N79" i="9"/>
  <c r="P79" i="9"/>
  <c r="R79" i="9"/>
  <c r="C80" i="9"/>
  <c r="H80" i="9"/>
  <c r="J80" i="9"/>
  <c r="L80" i="9"/>
  <c r="N80" i="9"/>
  <c r="P80" i="9"/>
  <c r="R80" i="9"/>
  <c r="C81" i="9"/>
  <c r="H81" i="9"/>
  <c r="J81" i="9"/>
  <c r="L81" i="9"/>
  <c r="N81" i="9"/>
  <c r="P81" i="9"/>
  <c r="R81" i="9"/>
  <c r="C82" i="9"/>
  <c r="H82" i="9"/>
  <c r="J82" i="9"/>
  <c r="L82" i="9"/>
  <c r="N82" i="9"/>
  <c r="P82" i="9"/>
  <c r="R82" i="9"/>
  <c r="C83" i="9"/>
  <c r="H83" i="9"/>
  <c r="J83" i="9"/>
  <c r="L83" i="9"/>
  <c r="N83" i="9"/>
  <c r="P83" i="9"/>
  <c r="R83" i="9"/>
  <c r="C84" i="9"/>
  <c r="H84" i="9"/>
  <c r="J84" i="9"/>
  <c r="L84" i="9"/>
  <c r="N84" i="9"/>
  <c r="P84" i="9"/>
  <c r="R84" i="9"/>
  <c r="C85" i="9"/>
  <c r="H85" i="9"/>
  <c r="J85" i="9"/>
  <c r="L85" i="9"/>
  <c r="N85" i="9"/>
  <c r="P85" i="9"/>
  <c r="R85" i="9"/>
  <c r="C86" i="9"/>
  <c r="H86" i="9"/>
  <c r="J86" i="9"/>
  <c r="L86" i="9"/>
  <c r="N86" i="9"/>
  <c r="P86" i="9"/>
  <c r="R86" i="9"/>
  <c r="C87" i="9"/>
  <c r="H87" i="9"/>
  <c r="J87" i="9"/>
  <c r="L87" i="9"/>
  <c r="N87" i="9"/>
  <c r="P87" i="9"/>
  <c r="R87" i="9"/>
  <c r="C88" i="9"/>
  <c r="H88" i="9"/>
  <c r="J88" i="9"/>
  <c r="L88" i="9"/>
  <c r="N88" i="9"/>
  <c r="P88" i="9"/>
  <c r="R88" i="9"/>
  <c r="C89" i="9"/>
  <c r="H89" i="9"/>
  <c r="J89" i="9"/>
  <c r="L89" i="9"/>
  <c r="N89" i="9"/>
  <c r="P89" i="9"/>
  <c r="R89" i="9"/>
  <c r="C90" i="9"/>
  <c r="H90" i="9"/>
  <c r="J90" i="9"/>
  <c r="L90" i="9"/>
  <c r="N90" i="9"/>
  <c r="P90" i="9"/>
  <c r="R90" i="9"/>
  <c r="C91" i="9"/>
  <c r="H91" i="9"/>
  <c r="J91" i="9"/>
  <c r="L91" i="9"/>
  <c r="N91" i="9"/>
  <c r="P91" i="9"/>
  <c r="R91" i="9"/>
  <c r="C92" i="9"/>
  <c r="H92" i="9"/>
  <c r="J92" i="9"/>
  <c r="L92" i="9"/>
  <c r="N92" i="9"/>
  <c r="P92" i="9"/>
  <c r="R92" i="9"/>
  <c r="C93" i="9"/>
  <c r="H93" i="9"/>
  <c r="J93" i="9"/>
  <c r="L93" i="9"/>
  <c r="N93" i="9"/>
  <c r="P93" i="9"/>
  <c r="R93" i="9"/>
  <c r="C94" i="9"/>
  <c r="H94" i="9"/>
  <c r="J94" i="9"/>
  <c r="L94" i="9"/>
  <c r="N94" i="9"/>
  <c r="P94" i="9"/>
  <c r="R94" i="9"/>
  <c r="C95" i="9"/>
  <c r="H95" i="9"/>
  <c r="J95" i="9"/>
  <c r="L95" i="9"/>
  <c r="N95" i="9"/>
  <c r="P95" i="9"/>
  <c r="R95" i="9"/>
  <c r="C96" i="9"/>
  <c r="H96" i="9"/>
  <c r="J96" i="9"/>
  <c r="L96" i="9"/>
  <c r="N96" i="9"/>
  <c r="P96" i="9"/>
  <c r="R96" i="9"/>
  <c r="C97" i="9"/>
  <c r="H97" i="9"/>
  <c r="J97" i="9"/>
  <c r="L97" i="9"/>
  <c r="N97" i="9"/>
  <c r="P97" i="9"/>
  <c r="R97" i="9"/>
  <c r="C98" i="9"/>
  <c r="H98" i="9"/>
  <c r="J98" i="9"/>
  <c r="L98" i="9"/>
  <c r="N98" i="9"/>
  <c r="P98" i="9"/>
  <c r="R98" i="9"/>
  <c r="C99" i="9"/>
  <c r="H99" i="9"/>
  <c r="J99" i="9"/>
  <c r="L99" i="9"/>
  <c r="N99" i="9"/>
  <c r="P99" i="9"/>
  <c r="R99" i="9"/>
  <c r="C100" i="9"/>
  <c r="H100" i="9"/>
  <c r="J100" i="9"/>
  <c r="L100" i="9"/>
  <c r="N100" i="9"/>
  <c r="P100" i="9"/>
  <c r="R100" i="9"/>
  <c r="C101" i="9"/>
  <c r="H101" i="9"/>
  <c r="J101" i="9"/>
  <c r="L101" i="9"/>
  <c r="N101" i="9"/>
  <c r="P101" i="9"/>
  <c r="R101" i="9"/>
  <c r="C102" i="9"/>
  <c r="H102" i="9"/>
  <c r="J102" i="9"/>
  <c r="L102" i="9"/>
  <c r="N102" i="9"/>
  <c r="P102" i="9"/>
  <c r="R102" i="9"/>
  <c r="C103" i="9"/>
  <c r="H103" i="9"/>
  <c r="J103" i="9"/>
  <c r="L103" i="9"/>
  <c r="N103" i="9"/>
  <c r="P103" i="9"/>
  <c r="R103" i="9"/>
  <c r="C104" i="9"/>
  <c r="H104" i="9"/>
  <c r="J104" i="9"/>
  <c r="L104" i="9"/>
  <c r="N104" i="9"/>
  <c r="P104" i="9"/>
  <c r="R104" i="9"/>
  <c r="C105" i="9"/>
  <c r="H105" i="9"/>
  <c r="J105" i="9"/>
  <c r="L105" i="9"/>
  <c r="N105" i="9"/>
  <c r="P105" i="9"/>
  <c r="R105" i="9"/>
  <c r="C106" i="9"/>
  <c r="H106" i="9"/>
  <c r="J106" i="9"/>
  <c r="L106" i="9"/>
  <c r="N106" i="9"/>
  <c r="P106" i="9"/>
  <c r="R106" i="9"/>
  <c r="C107" i="9"/>
  <c r="H107" i="9"/>
  <c r="J107" i="9"/>
  <c r="L107" i="9"/>
  <c r="N107" i="9"/>
  <c r="P107" i="9"/>
  <c r="R107" i="9"/>
  <c r="C108" i="9"/>
  <c r="H108" i="9"/>
  <c r="J108" i="9"/>
  <c r="L108" i="9"/>
  <c r="N108" i="9"/>
  <c r="P108" i="9"/>
  <c r="R108" i="9"/>
  <c r="C109" i="9"/>
  <c r="H109" i="9"/>
  <c r="J109" i="9"/>
  <c r="L109" i="9"/>
  <c r="N109" i="9"/>
  <c r="P109" i="9"/>
  <c r="R109" i="9"/>
  <c r="C110" i="9"/>
  <c r="H110" i="9"/>
  <c r="J110" i="9"/>
  <c r="L110" i="9"/>
  <c r="N110" i="9"/>
  <c r="P110" i="9"/>
  <c r="R110" i="9"/>
  <c r="C111" i="9"/>
  <c r="H111" i="9"/>
  <c r="J111" i="9"/>
  <c r="L111" i="9"/>
  <c r="N111" i="9"/>
  <c r="P111" i="9"/>
  <c r="R111" i="9"/>
  <c r="C112" i="9"/>
  <c r="H112" i="9"/>
  <c r="J112" i="9"/>
  <c r="L112" i="9"/>
  <c r="N112" i="9"/>
  <c r="P112" i="9"/>
  <c r="R112" i="9"/>
  <c r="C113" i="9"/>
  <c r="H113" i="9"/>
  <c r="J113" i="9"/>
  <c r="L113" i="9"/>
  <c r="N113" i="9"/>
  <c r="P113" i="9"/>
  <c r="R113" i="9"/>
  <c r="C114" i="9"/>
  <c r="H114" i="9"/>
  <c r="J114" i="9"/>
  <c r="L114" i="9"/>
  <c r="N114" i="9"/>
  <c r="P114" i="9"/>
  <c r="R114" i="9"/>
  <c r="C115" i="9"/>
  <c r="H115" i="9"/>
  <c r="J115" i="9"/>
  <c r="L115" i="9"/>
  <c r="N115" i="9"/>
  <c r="P115" i="9"/>
  <c r="R115" i="9"/>
  <c r="C116" i="9"/>
  <c r="H116" i="9"/>
  <c r="J116" i="9"/>
  <c r="L116" i="9"/>
  <c r="N116" i="9"/>
  <c r="P116" i="9"/>
  <c r="R116" i="9"/>
  <c r="C117" i="9"/>
  <c r="H117" i="9"/>
  <c r="J117" i="9"/>
  <c r="L117" i="9"/>
  <c r="N117" i="9"/>
  <c r="P117" i="9"/>
  <c r="R117" i="9"/>
  <c r="C118" i="9"/>
  <c r="H118" i="9"/>
  <c r="J118" i="9"/>
  <c r="L118" i="9"/>
  <c r="N118" i="9"/>
  <c r="P118" i="9"/>
  <c r="R118" i="9"/>
  <c r="C119" i="9"/>
  <c r="H119" i="9"/>
  <c r="J119" i="9"/>
  <c r="L119" i="9"/>
  <c r="N119" i="9"/>
  <c r="P119" i="9"/>
  <c r="R119" i="9"/>
  <c r="H120" i="9"/>
  <c r="J120" i="9"/>
  <c r="L120" i="9"/>
  <c r="N120" i="9"/>
  <c r="P120" i="9"/>
  <c r="R120" i="9"/>
  <c r="C121" i="9"/>
  <c r="H121" i="9"/>
  <c r="J121" i="9"/>
  <c r="L121" i="9"/>
  <c r="N121" i="9"/>
  <c r="P121" i="9"/>
  <c r="R121" i="9"/>
  <c r="H122" i="9"/>
  <c r="J122" i="9"/>
  <c r="L122" i="9"/>
  <c r="N122" i="9"/>
  <c r="P122" i="9"/>
  <c r="R122" i="9"/>
  <c r="C123" i="9"/>
  <c r="H123" i="9"/>
  <c r="J123" i="9"/>
  <c r="L123" i="9"/>
  <c r="N123" i="9"/>
  <c r="P123" i="9"/>
  <c r="R123" i="9"/>
  <c r="C124" i="9"/>
  <c r="H124" i="9"/>
  <c r="J124" i="9"/>
  <c r="L124" i="9"/>
  <c r="N124" i="9"/>
  <c r="P124" i="9"/>
  <c r="R124" i="9"/>
  <c r="C125" i="9"/>
  <c r="H125" i="9"/>
  <c r="J125" i="9"/>
  <c r="L125" i="9"/>
  <c r="N125" i="9"/>
  <c r="P125" i="9"/>
  <c r="R125" i="9"/>
  <c r="C126" i="9"/>
  <c r="H126" i="9"/>
  <c r="J126" i="9"/>
  <c r="L126" i="9"/>
  <c r="N126" i="9"/>
  <c r="P126" i="9"/>
  <c r="R126" i="9"/>
  <c r="C127" i="9"/>
  <c r="H127" i="9"/>
  <c r="J127" i="9"/>
  <c r="L127" i="9"/>
  <c r="N127" i="9"/>
  <c r="P127" i="9"/>
  <c r="R127" i="9"/>
  <c r="C128" i="9"/>
  <c r="H128" i="9"/>
  <c r="J128" i="9"/>
  <c r="L128" i="9"/>
  <c r="N128" i="9"/>
  <c r="P128" i="9"/>
  <c r="R128" i="9"/>
  <c r="C129" i="9"/>
  <c r="H129" i="9"/>
  <c r="J129" i="9"/>
  <c r="L129" i="9"/>
  <c r="N129" i="9"/>
  <c r="P129" i="9"/>
  <c r="R129" i="9"/>
  <c r="C130" i="9"/>
  <c r="H130" i="9"/>
  <c r="J130" i="9"/>
  <c r="L130" i="9"/>
  <c r="N130" i="9"/>
  <c r="P130" i="9"/>
  <c r="R130" i="9"/>
  <c r="C131" i="9"/>
  <c r="H131" i="9"/>
  <c r="J131" i="9"/>
  <c r="L131" i="9"/>
  <c r="N131" i="9"/>
  <c r="P131" i="9"/>
  <c r="R131" i="9"/>
  <c r="C132" i="9"/>
  <c r="H132" i="9"/>
  <c r="J132" i="9"/>
  <c r="L132" i="9"/>
  <c r="N132" i="9"/>
  <c r="P132" i="9"/>
  <c r="R132" i="9"/>
  <c r="C133" i="9"/>
  <c r="H133" i="9"/>
  <c r="J133" i="9"/>
  <c r="L133" i="9"/>
  <c r="N133" i="9"/>
  <c r="P133" i="9"/>
  <c r="R133" i="9"/>
  <c r="C134" i="9"/>
  <c r="H134" i="9"/>
  <c r="J134" i="9"/>
  <c r="L134" i="9"/>
  <c r="N134" i="9"/>
  <c r="P134" i="9"/>
  <c r="R134" i="9"/>
  <c r="C135" i="9"/>
  <c r="H135" i="9"/>
  <c r="J135" i="9"/>
  <c r="L135" i="9"/>
  <c r="N135" i="9"/>
  <c r="P135" i="9"/>
  <c r="R135" i="9"/>
  <c r="C136" i="9"/>
  <c r="H136" i="9"/>
  <c r="J136" i="9"/>
  <c r="L136" i="9"/>
  <c r="N136" i="9"/>
  <c r="P136" i="9"/>
  <c r="R136" i="9"/>
  <c r="C137" i="9"/>
  <c r="H137" i="9"/>
  <c r="J137" i="9"/>
  <c r="L137" i="9"/>
  <c r="N137" i="9"/>
  <c r="P137" i="9"/>
  <c r="R137" i="9"/>
  <c r="C138" i="9"/>
  <c r="H138" i="9"/>
  <c r="J138" i="9"/>
  <c r="L138" i="9"/>
  <c r="N138" i="9"/>
  <c r="P138" i="9"/>
  <c r="R138" i="9"/>
  <c r="C139" i="9"/>
  <c r="H139" i="9"/>
  <c r="J139" i="9"/>
  <c r="L139" i="9"/>
  <c r="N139" i="9"/>
  <c r="P139" i="9"/>
  <c r="R139" i="9"/>
  <c r="C140" i="9"/>
  <c r="H140" i="9"/>
  <c r="J140" i="9"/>
  <c r="L140" i="9"/>
  <c r="N140" i="9"/>
  <c r="P140" i="9"/>
  <c r="R140" i="9"/>
  <c r="C141" i="9"/>
  <c r="H141" i="9"/>
  <c r="J141" i="9"/>
  <c r="L141" i="9"/>
  <c r="N141" i="9"/>
  <c r="P141" i="9"/>
  <c r="R141" i="9"/>
  <c r="C142" i="9"/>
  <c r="H142" i="9"/>
  <c r="J142" i="9"/>
  <c r="L142" i="9"/>
  <c r="N142" i="9"/>
  <c r="P142" i="9"/>
  <c r="R142" i="9"/>
  <c r="C143" i="9"/>
  <c r="H143" i="9"/>
  <c r="J143" i="9"/>
  <c r="L143" i="9"/>
  <c r="N143" i="9"/>
  <c r="P143" i="9"/>
  <c r="R143" i="9"/>
  <c r="C144" i="9"/>
  <c r="H144" i="9"/>
  <c r="J144" i="9"/>
  <c r="L144" i="9"/>
  <c r="N144" i="9"/>
  <c r="P144" i="9"/>
  <c r="R144" i="9"/>
  <c r="C145" i="9"/>
  <c r="H145" i="9"/>
  <c r="J145" i="9"/>
  <c r="L145" i="9"/>
  <c r="N145" i="9"/>
  <c r="P145" i="9"/>
  <c r="R145" i="9"/>
  <c r="C146" i="9"/>
  <c r="H146" i="9"/>
  <c r="J146" i="9"/>
  <c r="L146" i="9"/>
  <c r="N146" i="9"/>
  <c r="P146" i="9"/>
  <c r="R146" i="9"/>
  <c r="C147" i="9"/>
  <c r="H147" i="9"/>
  <c r="J147" i="9"/>
  <c r="L147" i="9"/>
  <c r="N147" i="9"/>
  <c r="P147" i="9"/>
  <c r="R147" i="9"/>
  <c r="C148" i="9"/>
  <c r="H148" i="9"/>
  <c r="J148" i="9"/>
  <c r="L148" i="9"/>
  <c r="N148" i="9"/>
  <c r="P148" i="9"/>
  <c r="R148" i="9"/>
  <c r="C149" i="9"/>
  <c r="H149" i="9"/>
  <c r="J149" i="9"/>
  <c r="L149" i="9"/>
  <c r="N149" i="9"/>
  <c r="P149" i="9"/>
  <c r="R149" i="9"/>
  <c r="C150" i="9"/>
  <c r="H150" i="9"/>
  <c r="J150" i="9"/>
  <c r="L150" i="9"/>
  <c r="N150" i="9"/>
  <c r="P150" i="9"/>
  <c r="R150" i="9"/>
  <c r="C151" i="9"/>
  <c r="H151" i="9"/>
  <c r="J151" i="9"/>
  <c r="L151" i="9"/>
  <c r="N151" i="9"/>
  <c r="P151" i="9"/>
  <c r="R151" i="9"/>
  <c r="C152" i="9"/>
  <c r="H152" i="9"/>
  <c r="J152" i="9"/>
  <c r="L152" i="9"/>
  <c r="N152" i="9"/>
  <c r="P152" i="9"/>
  <c r="R152" i="9"/>
  <c r="C153" i="9"/>
  <c r="H153" i="9"/>
  <c r="J153" i="9"/>
  <c r="L153" i="9"/>
  <c r="N153" i="9"/>
  <c r="P153" i="9"/>
  <c r="R153" i="9"/>
  <c r="C154" i="9"/>
  <c r="H154" i="9"/>
  <c r="J154" i="9"/>
  <c r="L154" i="9"/>
  <c r="N154" i="9"/>
  <c r="P154" i="9"/>
  <c r="R154" i="9"/>
  <c r="C155" i="9"/>
  <c r="H155" i="9"/>
  <c r="J155" i="9"/>
  <c r="L155" i="9"/>
  <c r="N155" i="9"/>
  <c r="P155" i="9"/>
  <c r="R155" i="9"/>
  <c r="C156" i="9"/>
  <c r="H156" i="9"/>
  <c r="J156" i="9"/>
  <c r="L156" i="9"/>
  <c r="N156" i="9"/>
  <c r="P156" i="9"/>
  <c r="R156" i="9"/>
  <c r="C157" i="9"/>
  <c r="H157" i="9"/>
  <c r="J157" i="9"/>
  <c r="L157" i="9"/>
  <c r="N157" i="9"/>
  <c r="P157" i="9"/>
  <c r="R157" i="9"/>
  <c r="C158" i="9"/>
  <c r="H158" i="9"/>
  <c r="J158" i="9"/>
  <c r="L158" i="9"/>
  <c r="N158" i="9"/>
  <c r="P158" i="9"/>
  <c r="R158" i="9"/>
  <c r="C159" i="9"/>
  <c r="H159" i="9"/>
  <c r="J159" i="9"/>
  <c r="L159" i="9"/>
  <c r="N159" i="9"/>
  <c r="P159" i="9"/>
  <c r="R159" i="9"/>
  <c r="C160" i="9"/>
  <c r="H160" i="9"/>
  <c r="J160" i="9"/>
  <c r="L160" i="9"/>
  <c r="N160" i="9"/>
  <c r="P160" i="9"/>
  <c r="R160" i="9"/>
  <c r="C161" i="9"/>
  <c r="H161" i="9"/>
  <c r="J161" i="9"/>
  <c r="L161" i="9"/>
  <c r="N161" i="9"/>
  <c r="P161" i="9"/>
  <c r="R161" i="9"/>
  <c r="C162" i="9"/>
  <c r="H162" i="9"/>
  <c r="J162" i="9"/>
  <c r="L162" i="9"/>
  <c r="N162" i="9"/>
  <c r="P162" i="9"/>
  <c r="R162" i="9"/>
  <c r="C163" i="9"/>
  <c r="H163" i="9"/>
  <c r="J163" i="9"/>
  <c r="L163" i="9"/>
  <c r="N163" i="9"/>
  <c r="P163" i="9"/>
  <c r="R163" i="9"/>
  <c r="C164" i="9"/>
  <c r="H164" i="9"/>
  <c r="J164" i="9"/>
  <c r="L164" i="9"/>
  <c r="N164" i="9"/>
  <c r="P164" i="9"/>
  <c r="R164" i="9"/>
  <c r="C165" i="9"/>
  <c r="H165" i="9"/>
  <c r="J165" i="9"/>
  <c r="L165" i="9"/>
  <c r="N165" i="9"/>
  <c r="P165" i="9"/>
  <c r="R165" i="9"/>
  <c r="U165" i="9"/>
  <c r="C166" i="9"/>
  <c r="H166" i="9"/>
  <c r="J166" i="9"/>
  <c r="L166" i="9"/>
  <c r="N166" i="9"/>
  <c r="P166" i="9"/>
  <c r="R166" i="9"/>
  <c r="U166" i="9"/>
  <c r="C167" i="9"/>
  <c r="H167" i="9"/>
  <c r="J167" i="9"/>
  <c r="L167" i="9"/>
  <c r="N167" i="9"/>
  <c r="P167" i="9"/>
  <c r="R167" i="9"/>
  <c r="U167" i="9"/>
  <c r="C168" i="9"/>
  <c r="H168" i="9"/>
  <c r="J168" i="9"/>
  <c r="L168" i="9"/>
  <c r="N168" i="9"/>
  <c r="P168" i="9"/>
  <c r="R168" i="9"/>
  <c r="U168" i="9"/>
  <c r="C169" i="9"/>
  <c r="H169" i="9"/>
  <c r="J169" i="9"/>
  <c r="L169" i="9"/>
  <c r="N169" i="9"/>
  <c r="P169" i="9"/>
  <c r="R169" i="9"/>
  <c r="U169" i="9"/>
  <c r="C170" i="9"/>
  <c r="H170" i="9"/>
  <c r="J170" i="9"/>
  <c r="L170" i="9"/>
  <c r="N170" i="9"/>
  <c r="P170" i="9"/>
  <c r="R170" i="9"/>
  <c r="U170" i="9"/>
  <c r="C171" i="9"/>
  <c r="H171" i="9"/>
  <c r="J171" i="9"/>
  <c r="L171" i="9"/>
  <c r="N171" i="9"/>
  <c r="P171" i="9"/>
  <c r="R171" i="9"/>
  <c r="U171" i="9"/>
  <c r="C172" i="9"/>
  <c r="H172" i="9"/>
  <c r="J172" i="9"/>
  <c r="L172" i="9"/>
  <c r="N172" i="9"/>
  <c r="P172" i="9"/>
  <c r="R172" i="9"/>
  <c r="U172" i="9"/>
  <c r="C173" i="9"/>
  <c r="H173" i="9"/>
  <c r="J173" i="9"/>
  <c r="L173" i="9"/>
  <c r="N173" i="9"/>
  <c r="P173" i="9"/>
  <c r="R173" i="9"/>
  <c r="U173" i="9"/>
  <c r="C174" i="9"/>
  <c r="H174" i="9"/>
  <c r="J174" i="9"/>
  <c r="L174" i="9"/>
  <c r="N174" i="9"/>
  <c r="P174" i="9"/>
  <c r="R174" i="9"/>
  <c r="U174" i="9"/>
  <c r="C175" i="9"/>
  <c r="H175" i="9"/>
  <c r="J175" i="9"/>
  <c r="L175" i="9"/>
  <c r="N175" i="9"/>
  <c r="P175" i="9"/>
  <c r="R175" i="9"/>
  <c r="U175" i="9"/>
  <c r="C176" i="9"/>
  <c r="H176" i="9"/>
  <c r="J176" i="9"/>
  <c r="L176" i="9"/>
  <c r="N176" i="9"/>
  <c r="P176" i="9"/>
  <c r="R176" i="9"/>
  <c r="U176" i="9"/>
  <c r="C177" i="9"/>
  <c r="H177" i="9"/>
  <c r="J177" i="9"/>
  <c r="L177" i="9"/>
  <c r="N177" i="9"/>
  <c r="P177" i="9"/>
  <c r="R177" i="9"/>
  <c r="U177" i="9"/>
  <c r="C178" i="9"/>
  <c r="H178" i="9"/>
  <c r="J178" i="9"/>
  <c r="L178" i="9"/>
  <c r="N178" i="9"/>
  <c r="P178" i="9"/>
  <c r="R178" i="9"/>
  <c r="U178" i="9"/>
  <c r="C179" i="9"/>
  <c r="H179" i="9"/>
  <c r="J179" i="9"/>
  <c r="L179" i="9"/>
  <c r="N179" i="9"/>
  <c r="P179" i="9"/>
  <c r="R179" i="9"/>
  <c r="U179" i="9"/>
  <c r="C180" i="9"/>
  <c r="H180" i="9"/>
  <c r="J180" i="9"/>
  <c r="L180" i="9"/>
  <c r="N180" i="9"/>
  <c r="P180" i="9"/>
  <c r="R180" i="9"/>
  <c r="U180" i="9"/>
  <c r="C181" i="9"/>
  <c r="H181" i="9"/>
  <c r="J181" i="9"/>
  <c r="L181" i="9"/>
  <c r="N181" i="9"/>
  <c r="P181" i="9"/>
  <c r="R181" i="9"/>
  <c r="U181" i="9"/>
  <c r="C182" i="9"/>
  <c r="H182" i="9"/>
  <c r="J182" i="9"/>
  <c r="L182" i="9"/>
  <c r="N182" i="9"/>
  <c r="P182" i="9"/>
  <c r="R182" i="9"/>
  <c r="U182" i="9"/>
  <c r="C183" i="9"/>
  <c r="H183" i="9"/>
  <c r="J183" i="9"/>
  <c r="L183" i="9"/>
  <c r="N183" i="9"/>
  <c r="P183" i="9"/>
  <c r="R183" i="9"/>
  <c r="U183" i="9"/>
  <c r="C184" i="9"/>
  <c r="H184" i="9"/>
  <c r="J184" i="9"/>
  <c r="L184" i="9"/>
  <c r="N184" i="9"/>
  <c r="P184" i="9"/>
  <c r="T184" i="9"/>
  <c r="Q184" i="9"/>
  <c r="D128" i="9"/>
  <c r="G128" i="9"/>
  <c r="I128" i="9"/>
  <c r="K128" i="9"/>
  <c r="M128" i="9"/>
  <c r="O128" i="9"/>
  <c r="Q128" i="9"/>
  <c r="D129" i="9"/>
  <c r="G129" i="9"/>
  <c r="I129" i="9"/>
  <c r="K129" i="9"/>
  <c r="M129" i="9"/>
  <c r="O129" i="9"/>
  <c r="Q129" i="9"/>
  <c r="D130" i="9"/>
  <c r="G130" i="9"/>
  <c r="I130" i="9"/>
  <c r="K130" i="9"/>
  <c r="M130" i="9"/>
  <c r="O130" i="9"/>
  <c r="Q130" i="9"/>
  <c r="D131" i="9"/>
  <c r="G131" i="9"/>
  <c r="I131" i="9"/>
  <c r="K131" i="9"/>
  <c r="M131" i="9"/>
  <c r="O131" i="9"/>
  <c r="Q131" i="9"/>
  <c r="D132" i="9"/>
  <c r="G132" i="9"/>
  <c r="I132" i="9"/>
  <c r="K132" i="9"/>
  <c r="M132" i="9"/>
  <c r="O132" i="9"/>
  <c r="Q132" i="9"/>
  <c r="D133" i="9"/>
  <c r="G133" i="9"/>
  <c r="I133" i="9"/>
  <c r="K133" i="9"/>
  <c r="M133" i="9"/>
  <c r="O133" i="9"/>
  <c r="Q133" i="9"/>
  <c r="D134" i="9"/>
  <c r="G134" i="9"/>
  <c r="I134" i="9"/>
  <c r="K134" i="9"/>
  <c r="M134" i="9"/>
  <c r="O134" i="9"/>
  <c r="Q134" i="9"/>
  <c r="D135" i="9"/>
  <c r="G135" i="9"/>
  <c r="I135" i="9"/>
  <c r="K135" i="9"/>
  <c r="M135" i="9"/>
  <c r="O135" i="9"/>
  <c r="Q135" i="9"/>
  <c r="D136" i="9"/>
  <c r="G136" i="9"/>
  <c r="I136" i="9"/>
  <c r="K136" i="9"/>
  <c r="M136" i="9"/>
  <c r="O136" i="9"/>
  <c r="Q136" i="9"/>
  <c r="D137" i="9"/>
  <c r="G137" i="9"/>
  <c r="I137" i="9"/>
  <c r="K137" i="9"/>
  <c r="M137" i="9"/>
  <c r="O137" i="9"/>
  <c r="Q137" i="9"/>
  <c r="D138" i="9"/>
  <c r="G138" i="9"/>
  <c r="I138" i="9"/>
  <c r="K138" i="9"/>
  <c r="M138" i="9"/>
  <c r="O138" i="9"/>
  <c r="Q138" i="9"/>
  <c r="D139" i="9"/>
  <c r="G139" i="9"/>
  <c r="I139" i="9"/>
  <c r="K139" i="9"/>
  <c r="M139" i="9"/>
  <c r="O139" i="9"/>
  <c r="Q139" i="9"/>
  <c r="D140" i="9"/>
  <c r="G140" i="9"/>
  <c r="I140" i="9"/>
  <c r="K140" i="9"/>
  <c r="M140" i="9"/>
  <c r="O140" i="9"/>
  <c r="Q140" i="9"/>
  <c r="D141" i="9"/>
  <c r="G141" i="9"/>
  <c r="I141" i="9"/>
  <c r="K141" i="9"/>
  <c r="M141" i="9"/>
  <c r="O141" i="9"/>
  <c r="Q141" i="9"/>
  <c r="D142" i="9"/>
  <c r="G142" i="9"/>
  <c r="I142" i="9"/>
  <c r="K142" i="9"/>
  <c r="M142" i="9"/>
  <c r="O142" i="9"/>
  <c r="Q142" i="9"/>
  <c r="D143" i="9"/>
  <c r="G143" i="9"/>
  <c r="I143" i="9"/>
  <c r="K143" i="9"/>
  <c r="M143" i="9"/>
  <c r="O143" i="9"/>
  <c r="Q143" i="9"/>
  <c r="D144" i="9"/>
  <c r="G144" i="9"/>
  <c r="I144" i="9"/>
  <c r="K144" i="9"/>
  <c r="M144" i="9"/>
  <c r="O144" i="9"/>
  <c r="Q144" i="9"/>
  <c r="D145" i="9"/>
  <c r="G145" i="9"/>
  <c r="I145" i="9"/>
  <c r="K145" i="9"/>
  <c r="M145" i="9"/>
  <c r="O145" i="9"/>
  <c r="Q145" i="9"/>
  <c r="D146" i="9"/>
  <c r="G146" i="9"/>
  <c r="I146" i="9"/>
  <c r="K146" i="9"/>
  <c r="M146" i="9"/>
  <c r="O146" i="9"/>
  <c r="Q146" i="9"/>
  <c r="D147" i="9"/>
  <c r="G147" i="9"/>
  <c r="I147" i="9"/>
  <c r="K147" i="9"/>
  <c r="M147" i="9"/>
  <c r="O147" i="9"/>
  <c r="Q147" i="9"/>
  <c r="D148" i="9"/>
  <c r="G148" i="9"/>
  <c r="I148" i="9"/>
  <c r="K148" i="9"/>
  <c r="M148" i="9"/>
  <c r="O148" i="9"/>
  <c r="Q148" i="9"/>
  <c r="D149" i="9"/>
  <c r="G149" i="9"/>
  <c r="I149" i="9"/>
  <c r="K149" i="9"/>
  <c r="M149" i="9"/>
  <c r="O149" i="9"/>
  <c r="Q149" i="9"/>
  <c r="D150" i="9"/>
  <c r="G150" i="9"/>
  <c r="I150" i="9"/>
  <c r="K150" i="9"/>
  <c r="M150" i="9"/>
  <c r="O150" i="9"/>
  <c r="Q150" i="9"/>
  <c r="D151" i="9"/>
  <c r="G151" i="9"/>
  <c r="I151" i="9"/>
  <c r="K151" i="9"/>
  <c r="M151" i="9"/>
  <c r="O151" i="9"/>
  <c r="Q151" i="9"/>
  <c r="D152" i="9"/>
  <c r="G152" i="9"/>
  <c r="I152" i="9"/>
  <c r="K152" i="9"/>
  <c r="M152" i="9"/>
  <c r="O152" i="9"/>
  <c r="Q152" i="9"/>
  <c r="D153" i="9"/>
  <c r="G153" i="9"/>
  <c r="I153" i="9"/>
  <c r="K153" i="9"/>
  <c r="M153" i="9"/>
  <c r="O153" i="9"/>
  <c r="Q153" i="9"/>
  <c r="D154" i="9"/>
  <c r="G154" i="9"/>
  <c r="I154" i="9"/>
  <c r="K154" i="9"/>
  <c r="M154" i="9"/>
  <c r="O154" i="9"/>
  <c r="Q154" i="9"/>
  <c r="D155" i="9"/>
  <c r="G155" i="9"/>
  <c r="I155" i="9"/>
  <c r="K155" i="9"/>
  <c r="M155" i="9"/>
  <c r="O155" i="9"/>
  <c r="Q155" i="9"/>
  <c r="D156" i="9"/>
  <c r="G156" i="9"/>
  <c r="I156" i="9"/>
  <c r="K156" i="9"/>
  <c r="M156" i="9"/>
  <c r="O156" i="9"/>
  <c r="Q156" i="9"/>
  <c r="D157" i="9"/>
  <c r="G157" i="9"/>
  <c r="I157" i="9"/>
  <c r="K157" i="9"/>
  <c r="M157" i="9"/>
  <c r="O157" i="9"/>
  <c r="Q157" i="9"/>
  <c r="D158" i="9"/>
  <c r="G158" i="9"/>
  <c r="I158" i="9"/>
  <c r="K158" i="9"/>
  <c r="M158" i="9"/>
  <c r="O158" i="9"/>
  <c r="Q158" i="9"/>
  <c r="D159" i="9"/>
  <c r="G159" i="9"/>
  <c r="I159" i="9"/>
  <c r="K159" i="9"/>
  <c r="M159" i="9"/>
  <c r="O159" i="9"/>
  <c r="Q159" i="9"/>
  <c r="D160" i="9"/>
  <c r="G160" i="9"/>
  <c r="I160" i="9"/>
  <c r="K160" i="9"/>
  <c r="M160" i="9"/>
  <c r="O160" i="9"/>
  <c r="Q160" i="9"/>
  <c r="D161" i="9"/>
  <c r="G161" i="9"/>
  <c r="I161" i="9"/>
  <c r="K161" i="9"/>
  <c r="M161" i="9"/>
  <c r="O161" i="9"/>
  <c r="Q161" i="9"/>
  <c r="D162" i="9"/>
  <c r="G162" i="9"/>
  <c r="I162" i="9"/>
  <c r="K162" i="9"/>
  <c r="M162" i="9"/>
  <c r="O162" i="9"/>
  <c r="Q162" i="9"/>
  <c r="D163" i="9"/>
  <c r="G163" i="9"/>
  <c r="I163" i="9"/>
  <c r="K163" i="9"/>
  <c r="M163" i="9"/>
  <c r="O163" i="9"/>
  <c r="Q163" i="9"/>
  <c r="D164" i="9"/>
  <c r="G164" i="9"/>
  <c r="I164" i="9"/>
  <c r="K164" i="9"/>
  <c r="M164" i="9"/>
  <c r="O164" i="9"/>
  <c r="Q164" i="9"/>
  <c r="D165" i="9"/>
  <c r="G165" i="9"/>
  <c r="I165" i="9"/>
  <c r="K165" i="9"/>
  <c r="M165" i="9"/>
  <c r="O165" i="9"/>
  <c r="Q165" i="9"/>
  <c r="D166" i="9"/>
  <c r="G166" i="9"/>
  <c r="I166" i="9"/>
  <c r="K166" i="9"/>
  <c r="M166" i="9"/>
  <c r="O166" i="9"/>
  <c r="Q166" i="9"/>
  <c r="D167" i="9"/>
  <c r="G167" i="9"/>
  <c r="I167" i="9"/>
  <c r="K167" i="9"/>
  <c r="M167" i="9"/>
  <c r="O167" i="9"/>
  <c r="Q167" i="9"/>
  <c r="D168" i="9"/>
  <c r="G168" i="9"/>
  <c r="I168" i="9"/>
  <c r="K168" i="9"/>
  <c r="M168" i="9"/>
  <c r="O168" i="9"/>
  <c r="Q168" i="9"/>
  <c r="D169" i="9"/>
  <c r="G169" i="9"/>
  <c r="I169" i="9"/>
  <c r="K169" i="9"/>
  <c r="M169" i="9"/>
  <c r="O169" i="9"/>
  <c r="Q169" i="9"/>
  <c r="D170" i="9"/>
  <c r="G170" i="9"/>
  <c r="I170" i="9"/>
  <c r="K170" i="9"/>
  <c r="M170" i="9"/>
  <c r="O170" i="9"/>
  <c r="Q170" i="9"/>
  <c r="D171" i="9"/>
  <c r="G171" i="9"/>
  <c r="I171" i="9"/>
  <c r="K171" i="9"/>
  <c r="M171" i="9"/>
  <c r="O171" i="9"/>
  <c r="Q171" i="9"/>
  <c r="D172" i="9"/>
  <c r="G172" i="9"/>
  <c r="I172" i="9"/>
  <c r="K172" i="9"/>
  <c r="M172" i="9"/>
  <c r="O172" i="9"/>
  <c r="Q172" i="9"/>
  <c r="D173" i="9"/>
  <c r="G173" i="9"/>
  <c r="I173" i="9"/>
  <c r="K173" i="9"/>
  <c r="M173" i="9"/>
  <c r="O173" i="9"/>
  <c r="Q173" i="9"/>
  <c r="D174" i="9"/>
  <c r="G174" i="9"/>
  <c r="I174" i="9"/>
  <c r="K174" i="9"/>
  <c r="M174" i="9"/>
  <c r="O174" i="9"/>
  <c r="Q174" i="9"/>
  <c r="D175" i="9"/>
  <c r="G175" i="9"/>
  <c r="I175" i="9"/>
  <c r="K175" i="9"/>
  <c r="M175" i="9"/>
  <c r="O175" i="9"/>
  <c r="Q175" i="9"/>
  <c r="D176" i="9"/>
  <c r="G176" i="9"/>
  <c r="I176" i="9"/>
  <c r="K176" i="9"/>
  <c r="M176" i="9"/>
  <c r="O176" i="9"/>
  <c r="Q176" i="9"/>
  <c r="D177" i="9"/>
  <c r="G177" i="9"/>
  <c r="I177" i="9"/>
  <c r="K177" i="9"/>
  <c r="M177" i="9"/>
  <c r="O177" i="9"/>
  <c r="Q177" i="9"/>
  <c r="D178" i="9"/>
  <c r="G178" i="9"/>
  <c r="I178" i="9"/>
  <c r="K178" i="9"/>
  <c r="M178" i="9"/>
  <c r="O178" i="9"/>
  <c r="Q178" i="9"/>
  <c r="D179" i="9"/>
  <c r="G179" i="9"/>
  <c r="I179" i="9"/>
  <c r="K179" i="9"/>
  <c r="M179" i="9"/>
  <c r="O179" i="9"/>
  <c r="Q179" i="9"/>
  <c r="D180" i="9"/>
  <c r="G180" i="9"/>
  <c r="I180" i="9"/>
  <c r="K180" i="9"/>
  <c r="M180" i="9"/>
  <c r="O180" i="9"/>
  <c r="Q180" i="9"/>
  <c r="D181" i="9"/>
  <c r="G181" i="9"/>
  <c r="I181" i="9"/>
  <c r="K181" i="9"/>
  <c r="M181" i="9"/>
  <c r="O181" i="9"/>
  <c r="Q181" i="9"/>
  <c r="D182" i="9"/>
  <c r="G182" i="9"/>
  <c r="I182" i="9"/>
  <c r="K182" i="9"/>
  <c r="M182" i="9"/>
  <c r="O182" i="9"/>
  <c r="Q182" i="9"/>
  <c r="D183" i="9"/>
  <c r="G183" i="9"/>
  <c r="I183" i="9"/>
  <c r="K183" i="9"/>
  <c r="M183" i="9"/>
  <c r="O183" i="9"/>
  <c r="Q183" i="9"/>
  <c r="D184" i="9"/>
  <c r="G184" i="9"/>
  <c r="I184" i="9"/>
  <c r="K184" i="9"/>
  <c r="M184" i="9"/>
  <c r="O184" i="9"/>
  <c r="R184" i="9"/>
  <c r="N244" i="9"/>
  <c r="P244" i="9"/>
  <c r="R244" i="9"/>
  <c r="U244" i="9"/>
  <c r="T245" i="9"/>
  <c r="Q245" i="9"/>
  <c r="O245" i="9"/>
  <c r="M245" i="9"/>
  <c r="D185" i="9"/>
  <c r="G185" i="9"/>
  <c r="I185" i="9"/>
  <c r="K185" i="9"/>
  <c r="M185" i="9"/>
  <c r="O185" i="9"/>
  <c r="Q185" i="9"/>
  <c r="D186" i="9"/>
  <c r="G186" i="9"/>
  <c r="I186" i="9"/>
  <c r="K186" i="9"/>
  <c r="M186" i="9"/>
  <c r="O186" i="9"/>
  <c r="Q186" i="9"/>
  <c r="D187" i="9"/>
  <c r="G187" i="9"/>
  <c r="I187" i="9"/>
  <c r="K187" i="9"/>
  <c r="M187" i="9"/>
  <c r="O187" i="9"/>
  <c r="Q187" i="9"/>
  <c r="D188" i="9"/>
  <c r="G188" i="9"/>
  <c r="I188" i="9"/>
  <c r="K188" i="9"/>
  <c r="M188" i="9"/>
  <c r="O188" i="9"/>
  <c r="Q188" i="9"/>
  <c r="D189" i="9"/>
  <c r="G189" i="9"/>
  <c r="I189" i="9"/>
  <c r="K189" i="9"/>
  <c r="M189" i="9"/>
  <c r="O189" i="9"/>
  <c r="Q189" i="9"/>
  <c r="D190" i="9"/>
  <c r="G190" i="9"/>
  <c r="I190" i="9"/>
  <c r="K190" i="9"/>
  <c r="M190" i="9"/>
  <c r="O190" i="9"/>
  <c r="Q190" i="9"/>
  <c r="D191" i="9"/>
  <c r="G191" i="9"/>
  <c r="I191" i="9"/>
  <c r="K191" i="9"/>
  <c r="M191" i="9"/>
  <c r="O191" i="9"/>
  <c r="Q191" i="9"/>
  <c r="D192" i="9"/>
  <c r="G192" i="9"/>
  <c r="I192" i="9"/>
  <c r="K192" i="9"/>
  <c r="M192" i="9"/>
  <c r="O192" i="9"/>
  <c r="Q192" i="9"/>
  <c r="D193" i="9"/>
  <c r="G193" i="9"/>
  <c r="I193" i="9"/>
  <c r="K193" i="9"/>
  <c r="M193" i="9"/>
  <c r="O193" i="9"/>
  <c r="Q193" i="9"/>
  <c r="D194" i="9"/>
  <c r="G194" i="9"/>
  <c r="I194" i="9"/>
  <c r="K194" i="9"/>
  <c r="M194" i="9"/>
  <c r="O194" i="9"/>
  <c r="Q194" i="9"/>
  <c r="D195" i="9"/>
  <c r="G195" i="9"/>
  <c r="I195" i="9"/>
  <c r="K195" i="9"/>
  <c r="M195" i="9"/>
  <c r="O195" i="9"/>
  <c r="Q195" i="9"/>
  <c r="D196" i="9"/>
  <c r="G196" i="9"/>
  <c r="I196" i="9"/>
  <c r="K196" i="9"/>
  <c r="M196" i="9"/>
  <c r="O196" i="9"/>
  <c r="Q196" i="9"/>
  <c r="D197" i="9"/>
  <c r="G197" i="9"/>
  <c r="I197" i="9"/>
  <c r="K197" i="9"/>
  <c r="M197" i="9"/>
  <c r="O197" i="9"/>
  <c r="Q197" i="9"/>
  <c r="D198" i="9"/>
  <c r="G198" i="9"/>
  <c r="I198" i="9"/>
  <c r="K198" i="9"/>
  <c r="M198" i="9"/>
  <c r="O198" i="9"/>
  <c r="Q198" i="9"/>
  <c r="D199" i="9"/>
  <c r="G199" i="9"/>
  <c r="I199" i="9"/>
  <c r="K199" i="9"/>
  <c r="M199" i="9"/>
  <c r="O199" i="9"/>
  <c r="Q199" i="9"/>
  <c r="D200" i="9"/>
  <c r="G200" i="9"/>
  <c r="I200" i="9"/>
  <c r="K200" i="9"/>
  <c r="M200" i="9"/>
  <c r="O200" i="9"/>
  <c r="Q200" i="9"/>
  <c r="D201" i="9"/>
  <c r="G201" i="9"/>
  <c r="I201" i="9"/>
  <c r="K201" i="9"/>
  <c r="M201" i="9"/>
  <c r="O201" i="9"/>
  <c r="Q201" i="9"/>
  <c r="D202" i="9"/>
  <c r="G202" i="9"/>
  <c r="I202" i="9"/>
  <c r="K202" i="9"/>
  <c r="M202" i="9"/>
  <c r="O202" i="9"/>
  <c r="Q202" i="9"/>
  <c r="D203" i="9"/>
  <c r="G203" i="9"/>
  <c r="I203" i="9"/>
  <c r="K203" i="9"/>
  <c r="M203" i="9"/>
  <c r="O203" i="9"/>
  <c r="Q203" i="9"/>
  <c r="D204" i="9"/>
  <c r="G204" i="9"/>
  <c r="I204" i="9"/>
  <c r="K204" i="9"/>
  <c r="M204" i="9"/>
  <c r="O204" i="9"/>
  <c r="Q204" i="9"/>
  <c r="D205" i="9"/>
  <c r="G205" i="9"/>
  <c r="I205" i="9"/>
  <c r="K205" i="9"/>
  <c r="M205" i="9"/>
  <c r="O205" i="9"/>
  <c r="Q205" i="9"/>
  <c r="D206" i="9"/>
  <c r="G206" i="9"/>
  <c r="I206" i="9"/>
  <c r="K206" i="9"/>
  <c r="M206" i="9"/>
  <c r="O206" i="9"/>
  <c r="Q206" i="9"/>
  <c r="D207" i="9"/>
  <c r="G207" i="9"/>
  <c r="I207" i="9"/>
  <c r="K207" i="9"/>
  <c r="M207" i="9"/>
  <c r="O207" i="9"/>
  <c r="Q207" i="9"/>
  <c r="D208" i="9"/>
  <c r="G208" i="9"/>
  <c r="I208" i="9"/>
  <c r="K208" i="9"/>
  <c r="M208" i="9"/>
  <c r="O208" i="9"/>
  <c r="Q208" i="9"/>
  <c r="D209" i="9"/>
  <c r="G209" i="9"/>
  <c r="I209" i="9"/>
  <c r="K209" i="9"/>
  <c r="M209" i="9"/>
  <c r="O209" i="9"/>
  <c r="Q209" i="9"/>
  <c r="D210" i="9"/>
  <c r="G210" i="9"/>
  <c r="I210" i="9"/>
  <c r="K210" i="9"/>
  <c r="M210" i="9"/>
  <c r="O210" i="9"/>
  <c r="Q210" i="9"/>
  <c r="D211" i="9"/>
  <c r="G211" i="9"/>
  <c r="I211" i="9"/>
  <c r="K211" i="9"/>
  <c r="M211" i="9"/>
  <c r="O211" i="9"/>
  <c r="Q211" i="9"/>
  <c r="D212" i="9"/>
  <c r="G212" i="9"/>
  <c r="I212" i="9"/>
  <c r="K212" i="9"/>
  <c r="M212" i="9"/>
  <c r="O212" i="9"/>
  <c r="Q212" i="9"/>
  <c r="D213" i="9"/>
  <c r="G213" i="9"/>
  <c r="I213" i="9"/>
  <c r="K213" i="9"/>
  <c r="M213" i="9"/>
  <c r="O213" i="9"/>
  <c r="Q213" i="9"/>
  <c r="D214" i="9"/>
  <c r="G214" i="9"/>
  <c r="I214" i="9"/>
  <c r="K214" i="9"/>
  <c r="M214" i="9"/>
  <c r="O214" i="9"/>
  <c r="Q214" i="9"/>
  <c r="D215" i="9"/>
  <c r="G215" i="9"/>
  <c r="I215" i="9"/>
  <c r="K215" i="9"/>
  <c r="M215" i="9"/>
  <c r="O215" i="9"/>
  <c r="Q215" i="9"/>
  <c r="D216" i="9"/>
  <c r="G216" i="9"/>
  <c r="I216" i="9"/>
  <c r="K216" i="9"/>
  <c r="M216" i="9"/>
  <c r="O216" i="9"/>
  <c r="Q216" i="9"/>
  <c r="D217" i="9"/>
  <c r="G217" i="9"/>
  <c r="I217" i="9"/>
  <c r="K217" i="9"/>
  <c r="M217" i="9"/>
  <c r="O217" i="9"/>
  <c r="Q217" i="9"/>
  <c r="D218" i="9"/>
  <c r="G218" i="9"/>
  <c r="I218" i="9"/>
  <c r="K218" i="9"/>
  <c r="M218" i="9"/>
  <c r="O218" i="9"/>
  <c r="Q218" i="9"/>
  <c r="D219" i="9"/>
  <c r="G219" i="9"/>
  <c r="I219" i="9"/>
  <c r="K219" i="9"/>
  <c r="M219" i="9"/>
  <c r="O219" i="9"/>
  <c r="Q219" i="9"/>
  <c r="D220" i="9"/>
  <c r="G220" i="9"/>
  <c r="I220" i="9"/>
  <c r="K220" i="9"/>
  <c r="M220" i="9"/>
  <c r="O220" i="9"/>
  <c r="Q220" i="9"/>
  <c r="D221" i="9"/>
  <c r="G221" i="9"/>
  <c r="I221" i="9"/>
  <c r="K221" i="9"/>
  <c r="M221" i="9"/>
  <c r="O221" i="9"/>
  <c r="Q221" i="9"/>
  <c r="D222" i="9"/>
  <c r="G222" i="9"/>
  <c r="I222" i="9"/>
  <c r="K222" i="9"/>
  <c r="M222" i="9"/>
  <c r="O222" i="9"/>
  <c r="Q222" i="9"/>
  <c r="D223" i="9"/>
  <c r="G223" i="9"/>
  <c r="I223" i="9"/>
  <c r="K223" i="9"/>
  <c r="M223" i="9"/>
  <c r="O223" i="9"/>
  <c r="Q223" i="9"/>
  <c r="D224" i="9"/>
  <c r="G224" i="9"/>
  <c r="I224" i="9"/>
  <c r="K224" i="9"/>
  <c r="M224" i="9"/>
  <c r="O224" i="9"/>
  <c r="Q224" i="9"/>
  <c r="D225" i="9"/>
  <c r="G225" i="9"/>
  <c r="I225" i="9"/>
  <c r="K225" i="9"/>
  <c r="M225" i="9"/>
  <c r="O225" i="9"/>
  <c r="Q225" i="9"/>
  <c r="D226" i="9"/>
  <c r="G226" i="9"/>
  <c r="I226" i="9"/>
  <c r="K226" i="9"/>
  <c r="M226" i="9"/>
  <c r="O226" i="9"/>
  <c r="Q226" i="9"/>
  <c r="D227" i="9"/>
  <c r="G227" i="9"/>
  <c r="I227" i="9"/>
  <c r="K227" i="9"/>
  <c r="M227" i="9"/>
  <c r="O227" i="9"/>
  <c r="Q227" i="9"/>
  <c r="D228" i="9"/>
  <c r="G228" i="9"/>
  <c r="I228" i="9"/>
  <c r="K228" i="9"/>
  <c r="M228" i="9"/>
  <c r="O228" i="9"/>
  <c r="Q228" i="9"/>
  <c r="D229" i="9"/>
  <c r="G229" i="9"/>
  <c r="I229" i="9"/>
  <c r="K229" i="9"/>
  <c r="M229" i="9"/>
  <c r="O229" i="9"/>
  <c r="Q229" i="9"/>
  <c r="D230" i="9"/>
  <c r="G230" i="9"/>
  <c r="I230" i="9"/>
  <c r="K230" i="9"/>
  <c r="M230" i="9"/>
  <c r="O230" i="9"/>
  <c r="Q230" i="9"/>
  <c r="D231" i="9"/>
  <c r="G231" i="9"/>
  <c r="I231" i="9"/>
  <c r="K231" i="9"/>
  <c r="M231" i="9"/>
  <c r="O231" i="9"/>
  <c r="Q231" i="9"/>
  <c r="D232" i="9"/>
  <c r="G232" i="9"/>
  <c r="I232" i="9"/>
  <c r="K232" i="9"/>
  <c r="M232" i="9"/>
  <c r="O232" i="9"/>
  <c r="Q232" i="9"/>
  <c r="D233" i="9"/>
  <c r="G233" i="9"/>
  <c r="I233" i="9"/>
  <c r="K233" i="9"/>
  <c r="M233" i="9"/>
  <c r="O233" i="9"/>
  <c r="Q233" i="9"/>
  <c r="D234" i="9"/>
  <c r="G234" i="9"/>
  <c r="I234" i="9"/>
  <c r="K234" i="9"/>
  <c r="M234" i="9"/>
  <c r="O234" i="9"/>
  <c r="Q234" i="9"/>
  <c r="D235" i="9"/>
  <c r="G235" i="9"/>
  <c r="I235" i="9"/>
  <c r="K235" i="9"/>
  <c r="M235" i="9"/>
  <c r="O235" i="9"/>
  <c r="Q235" i="9"/>
  <c r="D236" i="9"/>
  <c r="G236" i="9"/>
  <c r="I236" i="9"/>
  <c r="K236" i="9"/>
  <c r="M236" i="9"/>
  <c r="O236" i="9"/>
  <c r="Q236" i="9"/>
  <c r="D237" i="9"/>
  <c r="G237" i="9"/>
  <c r="I237" i="9"/>
  <c r="K237" i="9"/>
  <c r="M237" i="9"/>
  <c r="O237" i="9"/>
  <c r="Q237" i="9"/>
  <c r="D238" i="9"/>
  <c r="G238" i="9"/>
  <c r="I238" i="9"/>
  <c r="K238" i="9"/>
  <c r="M238" i="9"/>
  <c r="O238" i="9"/>
  <c r="Q238" i="9"/>
  <c r="D239" i="9"/>
  <c r="G239" i="9"/>
  <c r="I239" i="9"/>
  <c r="K239" i="9"/>
  <c r="M239" i="9"/>
  <c r="O239" i="9"/>
  <c r="Q239" i="9"/>
  <c r="D240" i="9"/>
  <c r="G240" i="9"/>
  <c r="I240" i="9"/>
  <c r="K240" i="9"/>
  <c r="M240" i="9"/>
  <c r="O240" i="9"/>
  <c r="Q240" i="9"/>
  <c r="D241" i="9"/>
  <c r="G241" i="9"/>
  <c r="I241" i="9"/>
  <c r="K241" i="9"/>
  <c r="M241" i="9"/>
  <c r="O241" i="9"/>
  <c r="Q241" i="9"/>
  <c r="D242" i="9"/>
  <c r="G242" i="9"/>
  <c r="I242" i="9"/>
  <c r="K242" i="9"/>
  <c r="M242" i="9"/>
  <c r="O242" i="9"/>
  <c r="Q242" i="9"/>
  <c r="D243" i="9"/>
  <c r="G243" i="9"/>
  <c r="I243" i="9"/>
  <c r="K243" i="9"/>
  <c r="M243" i="9"/>
  <c r="O243" i="9"/>
  <c r="Q243" i="9"/>
  <c r="D244" i="9"/>
  <c r="G244" i="9"/>
  <c r="I244" i="9"/>
  <c r="K244" i="9"/>
  <c r="M244" i="9"/>
  <c r="O244" i="9"/>
  <c r="Q244" i="9"/>
  <c r="D245" i="9"/>
  <c r="G245" i="9"/>
  <c r="I245" i="9"/>
  <c r="K245" i="9"/>
  <c r="N245" i="9"/>
  <c r="R245" i="9"/>
  <c r="T277" i="9"/>
  <c r="Q277" i="9"/>
  <c r="O277" i="9"/>
  <c r="M277" i="9"/>
  <c r="U277" i="9"/>
  <c r="R277" i="9"/>
  <c r="P277" i="9"/>
  <c r="N277" i="9"/>
  <c r="D246" i="9"/>
  <c r="G246" i="9"/>
  <c r="I246" i="9"/>
  <c r="K246" i="9"/>
  <c r="M246" i="9"/>
  <c r="O246" i="9"/>
  <c r="Q246" i="9"/>
  <c r="D247" i="9"/>
  <c r="G247" i="9"/>
  <c r="I247" i="9"/>
  <c r="K247" i="9"/>
  <c r="M247" i="9"/>
  <c r="O247" i="9"/>
  <c r="Q247" i="9"/>
  <c r="D248" i="9"/>
  <c r="G248" i="9"/>
  <c r="I248" i="9"/>
  <c r="K248" i="9"/>
  <c r="M248" i="9"/>
  <c r="O248" i="9"/>
  <c r="Q248" i="9"/>
  <c r="D249" i="9"/>
  <c r="G249" i="9"/>
  <c r="I249" i="9"/>
  <c r="K249" i="9"/>
  <c r="M249" i="9"/>
  <c r="O249" i="9"/>
  <c r="Q249" i="9"/>
  <c r="D250" i="9"/>
  <c r="G250" i="9"/>
  <c r="I250" i="9"/>
  <c r="K250" i="9"/>
  <c r="M250" i="9"/>
  <c r="O250" i="9"/>
  <c r="Q250" i="9"/>
  <c r="D251" i="9"/>
  <c r="G251" i="9"/>
  <c r="I251" i="9"/>
  <c r="K251" i="9"/>
  <c r="M251" i="9"/>
  <c r="O251" i="9"/>
  <c r="Q251" i="9"/>
  <c r="D252" i="9"/>
  <c r="G252" i="9"/>
  <c r="I252" i="9"/>
  <c r="K252" i="9"/>
  <c r="M252" i="9"/>
  <c r="O252" i="9"/>
  <c r="Q252" i="9"/>
  <c r="D253" i="9"/>
  <c r="G253" i="9"/>
  <c r="I253" i="9"/>
  <c r="K253" i="9"/>
  <c r="M253" i="9"/>
  <c r="O253" i="9"/>
  <c r="Q253" i="9"/>
  <c r="D254" i="9"/>
  <c r="G254" i="9"/>
  <c r="I254" i="9"/>
  <c r="K254" i="9"/>
  <c r="M254" i="9"/>
  <c r="O254" i="9"/>
  <c r="Q254" i="9"/>
  <c r="D255" i="9"/>
  <c r="G255" i="9"/>
  <c r="I255" i="9"/>
  <c r="K255" i="9"/>
  <c r="M255" i="9"/>
  <c r="O255" i="9"/>
  <c r="Q255" i="9"/>
  <c r="D256" i="9"/>
  <c r="G256" i="9"/>
  <c r="I256" i="9"/>
  <c r="K256" i="9"/>
  <c r="M256" i="9"/>
  <c r="O256" i="9"/>
  <c r="Q256" i="9"/>
  <c r="D257" i="9"/>
  <c r="G257" i="9"/>
  <c r="I257" i="9"/>
  <c r="K257" i="9"/>
  <c r="M257" i="9"/>
  <c r="O257" i="9"/>
  <c r="Q257" i="9"/>
  <c r="D258" i="9"/>
  <c r="G258" i="9"/>
  <c r="I258" i="9"/>
  <c r="K258" i="9"/>
  <c r="M258" i="9"/>
  <c r="O258" i="9"/>
  <c r="Q258" i="9"/>
  <c r="D259" i="9"/>
  <c r="G259" i="9"/>
  <c r="I259" i="9"/>
  <c r="K259" i="9"/>
  <c r="M259" i="9"/>
  <c r="O259" i="9"/>
  <c r="Q259" i="9"/>
  <c r="D260" i="9"/>
  <c r="G260" i="9"/>
  <c r="I260" i="9"/>
  <c r="K260" i="9"/>
  <c r="M260" i="9"/>
  <c r="O260" i="9"/>
  <c r="Q260" i="9"/>
  <c r="D261" i="9"/>
  <c r="G261" i="9"/>
  <c r="I261" i="9"/>
  <c r="K261" i="9"/>
  <c r="M261" i="9"/>
  <c r="O261" i="9"/>
  <c r="Q261" i="9"/>
  <c r="D262" i="9"/>
  <c r="G262" i="9"/>
  <c r="I262" i="9"/>
  <c r="K262" i="9"/>
  <c r="M262" i="9"/>
  <c r="O262" i="9"/>
  <c r="Q262" i="9"/>
  <c r="D263" i="9"/>
  <c r="G263" i="9"/>
  <c r="I263" i="9"/>
  <c r="K263" i="9"/>
  <c r="M263" i="9"/>
  <c r="O263" i="9"/>
  <c r="Q263" i="9"/>
  <c r="D264" i="9"/>
  <c r="G264" i="9"/>
  <c r="I264" i="9"/>
  <c r="K264" i="9"/>
  <c r="M264" i="9"/>
  <c r="O264" i="9"/>
  <c r="Q264" i="9"/>
  <c r="D265" i="9"/>
  <c r="G265" i="9"/>
  <c r="I265" i="9"/>
  <c r="K265" i="9"/>
  <c r="M265" i="9"/>
  <c r="O265" i="9"/>
  <c r="Q265" i="9"/>
  <c r="D266" i="9"/>
  <c r="G266" i="9"/>
  <c r="I266" i="9"/>
  <c r="K266" i="9"/>
  <c r="M266" i="9"/>
  <c r="O266" i="9"/>
  <c r="Q266" i="9"/>
  <c r="D267" i="9"/>
  <c r="G267" i="9"/>
  <c r="I267" i="9"/>
  <c r="K267" i="9"/>
  <c r="M267" i="9"/>
  <c r="O267" i="9"/>
  <c r="Q267" i="9"/>
  <c r="D268" i="9"/>
  <c r="G268" i="9"/>
  <c r="I268" i="9"/>
  <c r="K268" i="9"/>
  <c r="M268" i="9"/>
  <c r="O268" i="9"/>
  <c r="Q268" i="9"/>
  <c r="D269" i="9"/>
  <c r="G269" i="9"/>
  <c r="I269" i="9"/>
  <c r="K269" i="9"/>
  <c r="M269" i="9"/>
  <c r="O269" i="9"/>
  <c r="Q269" i="9"/>
  <c r="D270" i="9"/>
  <c r="G270" i="9"/>
  <c r="I270" i="9"/>
  <c r="K270" i="9"/>
  <c r="M270" i="9"/>
  <c r="O270" i="9"/>
  <c r="Q270" i="9"/>
  <c r="D271" i="9"/>
  <c r="G271" i="9"/>
  <c r="I271" i="9"/>
  <c r="K271" i="9"/>
  <c r="M271" i="9"/>
  <c r="O271" i="9"/>
  <c r="Q271" i="9"/>
  <c r="D272" i="9"/>
  <c r="G272" i="9"/>
  <c r="I272" i="9"/>
  <c r="K272" i="9"/>
  <c r="M272" i="9"/>
  <c r="O272" i="9"/>
  <c r="Q272" i="9"/>
  <c r="D273" i="9"/>
  <c r="G273" i="9"/>
  <c r="I273" i="9"/>
  <c r="K273" i="9"/>
  <c r="M273" i="9"/>
  <c r="O273" i="9"/>
  <c r="Q273" i="9"/>
  <c r="D274" i="9"/>
  <c r="G274" i="9"/>
  <c r="I274" i="9"/>
  <c r="K274" i="9"/>
  <c r="M274" i="9"/>
  <c r="O274" i="9"/>
  <c r="Q274" i="9"/>
  <c r="D275" i="9"/>
  <c r="G275" i="9"/>
  <c r="I275" i="9"/>
  <c r="K275" i="9"/>
  <c r="M275" i="9"/>
  <c r="O275" i="9"/>
  <c r="Q275" i="9"/>
  <c r="D276" i="9"/>
  <c r="G276" i="9"/>
  <c r="I276" i="9"/>
  <c r="K276" i="9"/>
  <c r="M276" i="9"/>
  <c r="O276" i="9"/>
  <c r="Q276" i="9"/>
  <c r="D277" i="9"/>
  <c r="G277" i="9"/>
  <c r="I277" i="9"/>
  <c r="K277" i="9"/>
  <c r="C278" i="9"/>
  <c r="H278" i="9"/>
  <c r="J278" i="9"/>
  <c r="L278" i="9"/>
  <c r="N278" i="9"/>
  <c r="P278" i="9"/>
  <c r="R278" i="9"/>
  <c r="U278" i="9"/>
  <c r="C279" i="9"/>
  <c r="H279" i="9"/>
  <c r="J279" i="9"/>
  <c r="L279" i="9"/>
  <c r="N279" i="9"/>
  <c r="P279" i="9"/>
  <c r="R279" i="9"/>
  <c r="U279" i="9"/>
  <c r="C280" i="9"/>
  <c r="H280" i="9"/>
  <c r="J280" i="9"/>
  <c r="L280" i="9"/>
  <c r="N280" i="9"/>
  <c r="P280" i="9"/>
  <c r="R280" i="9"/>
  <c r="U280" i="9"/>
  <c r="C281" i="9"/>
  <c r="H281" i="9"/>
  <c r="J281" i="9"/>
  <c r="L281" i="9"/>
  <c r="N281" i="9"/>
  <c r="P281" i="9"/>
  <c r="R281" i="9"/>
  <c r="U281" i="9"/>
  <c r="C282" i="9"/>
  <c r="H282" i="9"/>
  <c r="J282" i="9"/>
  <c r="L282" i="9"/>
  <c r="N282" i="9"/>
  <c r="P282" i="9"/>
  <c r="R282" i="9"/>
  <c r="U282" i="9"/>
  <c r="C283" i="9"/>
  <c r="H283" i="9"/>
  <c r="J283" i="9"/>
  <c r="L283" i="9"/>
  <c r="N283" i="9"/>
  <c r="P283" i="9"/>
  <c r="R283" i="9"/>
  <c r="U283" i="9"/>
  <c r="C284" i="9"/>
  <c r="H284" i="9"/>
  <c r="J284" i="9"/>
  <c r="L284" i="9"/>
  <c r="N284" i="9"/>
  <c r="P284" i="9"/>
  <c r="R284" i="9"/>
  <c r="U284" i="9"/>
  <c r="C285" i="9"/>
  <c r="H285" i="9"/>
  <c r="J285" i="9"/>
  <c r="L285" i="9"/>
  <c r="N285" i="9"/>
  <c r="P285" i="9"/>
  <c r="R285" i="9"/>
  <c r="U285" i="9"/>
  <c r="C286" i="9"/>
  <c r="H286" i="9"/>
  <c r="J286" i="9"/>
  <c r="L286" i="9"/>
  <c r="N286" i="9"/>
  <c r="P286" i="9"/>
  <c r="R286" i="9"/>
  <c r="U286" i="9"/>
  <c r="C287" i="9"/>
  <c r="H287" i="9"/>
  <c r="J287" i="9"/>
  <c r="L287" i="9"/>
  <c r="N287" i="9"/>
  <c r="P287" i="9"/>
  <c r="R287" i="9"/>
  <c r="U287" i="9"/>
  <c r="C288" i="9"/>
  <c r="H288" i="9"/>
  <c r="J288" i="9"/>
  <c r="L288" i="9"/>
  <c r="N288" i="9"/>
  <c r="P288" i="9"/>
  <c r="R288" i="9"/>
  <c r="U288" i="9"/>
  <c r="C289" i="9"/>
  <c r="H289" i="9"/>
  <c r="J289" i="9"/>
  <c r="L289" i="9"/>
  <c r="N289" i="9"/>
  <c r="P289" i="9"/>
  <c r="R289" i="9"/>
  <c r="U289" i="9"/>
  <c r="C290" i="9"/>
  <c r="H290" i="9"/>
  <c r="J290" i="9"/>
  <c r="L290" i="9"/>
  <c r="N290" i="9"/>
  <c r="P290" i="9"/>
  <c r="R290" i="9"/>
  <c r="U290" i="9"/>
  <c r="C291" i="9"/>
  <c r="H291" i="9"/>
  <c r="J291" i="9"/>
  <c r="L291" i="9"/>
  <c r="N291" i="9"/>
  <c r="P291" i="9"/>
  <c r="R291" i="9"/>
  <c r="U291" i="9"/>
  <c r="C292" i="9"/>
  <c r="H292" i="9"/>
  <c r="J292" i="9"/>
  <c r="L292" i="9"/>
  <c r="N292" i="9"/>
  <c r="P292" i="9"/>
  <c r="R292" i="9"/>
  <c r="U292" i="9"/>
  <c r="C293" i="9"/>
  <c r="H293" i="9"/>
  <c r="J293" i="9"/>
  <c r="L293" i="9"/>
  <c r="N293" i="9"/>
  <c r="P293" i="9"/>
  <c r="R293" i="9"/>
  <c r="U293" i="9"/>
  <c r="C294" i="9"/>
  <c r="H294" i="9"/>
  <c r="J294" i="9"/>
  <c r="L294" i="9"/>
  <c r="N294" i="9"/>
  <c r="P294" i="9"/>
  <c r="R294" i="9"/>
  <c r="U294" i="9"/>
  <c r="C295" i="9"/>
  <c r="H295" i="9"/>
  <c r="J295" i="9"/>
  <c r="L295" i="9"/>
  <c r="N295" i="9"/>
  <c r="P295" i="9"/>
  <c r="R295" i="9"/>
  <c r="U295" i="9"/>
  <c r="C296" i="9"/>
  <c r="H296" i="9"/>
  <c r="J296" i="9"/>
  <c r="L296" i="9"/>
  <c r="N296" i="9"/>
  <c r="P296" i="9"/>
  <c r="R296" i="9"/>
  <c r="U296" i="9"/>
  <c r="C297" i="9"/>
  <c r="H297" i="9"/>
  <c r="J297" i="9"/>
  <c r="L297" i="9"/>
  <c r="N297" i="9"/>
  <c r="P297" i="9"/>
  <c r="R297" i="9"/>
  <c r="U297" i="9"/>
  <c r="C298" i="9"/>
  <c r="H298" i="9"/>
  <c r="J298" i="9"/>
  <c r="L298" i="9"/>
  <c r="N298" i="9"/>
  <c r="P298" i="9"/>
  <c r="R298" i="9"/>
  <c r="U298" i="9"/>
  <c r="C299" i="9"/>
  <c r="H299" i="9"/>
  <c r="J299" i="9"/>
  <c r="L299" i="9"/>
  <c r="N299" i="9"/>
  <c r="P299" i="9"/>
  <c r="R299" i="9"/>
  <c r="U299" i="9"/>
  <c r="C300" i="9"/>
  <c r="H300" i="9"/>
  <c r="J300" i="9"/>
  <c r="L300" i="9"/>
  <c r="N300" i="9"/>
  <c r="P300" i="9"/>
  <c r="R300" i="9"/>
  <c r="U300" i="9"/>
  <c r="C301" i="9"/>
  <c r="H301" i="9"/>
  <c r="J301" i="9"/>
  <c r="L301" i="9"/>
  <c r="N301" i="9"/>
  <c r="P301" i="9"/>
  <c r="R301" i="9"/>
  <c r="U301" i="9"/>
  <c r="C302" i="9"/>
  <c r="H302" i="9"/>
  <c r="J302" i="9"/>
  <c r="L302" i="9"/>
  <c r="N302" i="9"/>
  <c r="P302" i="9"/>
  <c r="R302" i="9"/>
  <c r="U302" i="9"/>
  <c r="C303" i="9"/>
  <c r="H303" i="9"/>
  <c r="J303" i="9"/>
  <c r="L303" i="9"/>
  <c r="N303" i="9"/>
  <c r="P303" i="9"/>
  <c r="R303" i="9"/>
  <c r="U303" i="9"/>
  <c r="C304" i="9"/>
  <c r="H304" i="9"/>
  <c r="J304" i="9"/>
  <c r="L304" i="9"/>
  <c r="N304" i="9"/>
  <c r="P304" i="9"/>
  <c r="R304" i="9"/>
  <c r="U304" i="9"/>
  <c r="D278" i="9"/>
  <c r="G278" i="9"/>
  <c r="I278" i="9"/>
  <c r="K278" i="9"/>
  <c r="M278" i="9"/>
  <c r="O278" i="9"/>
  <c r="Q278" i="9"/>
  <c r="D279" i="9"/>
  <c r="G279" i="9"/>
  <c r="I279" i="9"/>
  <c r="K279" i="9"/>
  <c r="M279" i="9"/>
  <c r="O279" i="9"/>
  <c r="Q279" i="9"/>
  <c r="D280" i="9"/>
  <c r="G280" i="9"/>
  <c r="I280" i="9"/>
  <c r="K280" i="9"/>
  <c r="M280" i="9"/>
  <c r="O280" i="9"/>
  <c r="Q280" i="9"/>
  <c r="D281" i="9"/>
  <c r="G281" i="9"/>
  <c r="I281" i="9"/>
  <c r="K281" i="9"/>
  <c r="M281" i="9"/>
  <c r="O281" i="9"/>
  <c r="Q281" i="9"/>
  <c r="D282" i="9"/>
  <c r="G282" i="9"/>
  <c r="I282" i="9"/>
  <c r="K282" i="9"/>
  <c r="M282" i="9"/>
  <c r="O282" i="9"/>
  <c r="Q282" i="9"/>
  <c r="D283" i="9"/>
  <c r="G283" i="9"/>
  <c r="I283" i="9"/>
  <c r="K283" i="9"/>
  <c r="M283" i="9"/>
  <c r="O283" i="9"/>
  <c r="Q283" i="9"/>
  <c r="D284" i="9"/>
  <c r="G284" i="9"/>
  <c r="I284" i="9"/>
  <c r="K284" i="9"/>
  <c r="M284" i="9"/>
  <c r="O284" i="9"/>
  <c r="Q284" i="9"/>
  <c r="D285" i="9"/>
  <c r="G285" i="9"/>
  <c r="I285" i="9"/>
  <c r="K285" i="9"/>
  <c r="M285" i="9"/>
  <c r="O285" i="9"/>
  <c r="Q285" i="9"/>
  <c r="D286" i="9"/>
  <c r="G286" i="9"/>
  <c r="I286" i="9"/>
  <c r="K286" i="9"/>
  <c r="M286" i="9"/>
  <c r="O286" i="9"/>
  <c r="Q286" i="9"/>
  <c r="D287" i="9"/>
  <c r="G287" i="9"/>
  <c r="I287" i="9"/>
  <c r="K287" i="9"/>
  <c r="M287" i="9"/>
  <c r="O287" i="9"/>
  <c r="Q287" i="9"/>
  <c r="D288" i="9"/>
  <c r="G288" i="9"/>
  <c r="I288" i="9"/>
  <c r="K288" i="9"/>
  <c r="M288" i="9"/>
  <c r="O288" i="9"/>
  <c r="Q288" i="9"/>
  <c r="D289" i="9"/>
  <c r="G289" i="9"/>
  <c r="I289" i="9"/>
  <c r="K289" i="9"/>
  <c r="M289" i="9"/>
  <c r="O289" i="9"/>
  <c r="Q289" i="9"/>
  <c r="D290" i="9"/>
  <c r="G290" i="9"/>
  <c r="I290" i="9"/>
  <c r="K290" i="9"/>
  <c r="M290" i="9"/>
  <c r="O290" i="9"/>
  <c r="Q290" i="9"/>
  <c r="D291" i="9"/>
  <c r="G291" i="9"/>
  <c r="I291" i="9"/>
  <c r="K291" i="9"/>
  <c r="M291" i="9"/>
  <c r="O291" i="9"/>
  <c r="Q291" i="9"/>
  <c r="D292" i="9"/>
  <c r="G292" i="9"/>
  <c r="I292" i="9"/>
  <c r="K292" i="9"/>
  <c r="M292" i="9"/>
  <c r="O292" i="9"/>
  <c r="Q292" i="9"/>
  <c r="D293" i="9"/>
  <c r="G293" i="9"/>
  <c r="I293" i="9"/>
  <c r="K293" i="9"/>
  <c r="M293" i="9"/>
  <c r="O293" i="9"/>
  <c r="Q293" i="9"/>
  <c r="D294" i="9"/>
  <c r="G294" i="9"/>
  <c r="I294" i="9"/>
  <c r="K294" i="9"/>
  <c r="M294" i="9"/>
  <c r="O294" i="9"/>
  <c r="Q294" i="9"/>
  <c r="D295" i="9"/>
  <c r="G295" i="9"/>
  <c r="I295" i="9"/>
  <c r="K295" i="9"/>
  <c r="M295" i="9"/>
  <c r="O295" i="9"/>
  <c r="Q295" i="9"/>
  <c r="D296" i="9"/>
  <c r="G296" i="9"/>
  <c r="I296" i="9"/>
  <c r="K296" i="9"/>
  <c r="M296" i="9"/>
  <c r="O296" i="9"/>
  <c r="Q296" i="9"/>
  <c r="D297" i="9"/>
  <c r="G297" i="9"/>
  <c r="I297" i="9"/>
  <c r="K297" i="9"/>
  <c r="M297" i="9"/>
  <c r="O297" i="9"/>
  <c r="Q297" i="9"/>
  <c r="D298" i="9"/>
  <c r="G298" i="9"/>
  <c r="I298" i="9"/>
  <c r="K298" i="9"/>
  <c r="M298" i="9"/>
  <c r="O298" i="9"/>
  <c r="Q298" i="9"/>
  <c r="D299" i="9"/>
  <c r="G299" i="9"/>
  <c r="I299" i="9"/>
  <c r="K299" i="9"/>
  <c r="M299" i="9"/>
  <c r="O299" i="9"/>
  <c r="Q299" i="9"/>
  <c r="D300" i="9"/>
  <c r="G300" i="9"/>
  <c r="I300" i="9"/>
  <c r="K300" i="9"/>
  <c r="M300" i="9"/>
  <c r="O300" i="9"/>
  <c r="Q300" i="9"/>
  <c r="D301" i="9"/>
  <c r="G301" i="9"/>
  <c r="I301" i="9"/>
  <c r="K301" i="9"/>
  <c r="M301" i="9"/>
  <c r="O301" i="9"/>
  <c r="Q301" i="9"/>
  <c r="D302" i="9"/>
  <c r="G302" i="9"/>
  <c r="I302" i="9"/>
  <c r="K302" i="9"/>
  <c r="M302" i="9"/>
  <c r="O302" i="9"/>
  <c r="Q302" i="9"/>
  <c r="D303" i="9"/>
  <c r="G303" i="9"/>
  <c r="I303" i="9"/>
  <c r="K303" i="9"/>
  <c r="M303" i="9"/>
  <c r="O303" i="9"/>
  <c r="Q303" i="9"/>
  <c r="D304" i="9"/>
  <c r="G304" i="9"/>
  <c r="I304" i="9"/>
  <c r="K304" i="9"/>
  <c r="M304" i="9"/>
  <c r="O304" i="9"/>
  <c r="Q304" i="9"/>
  <c r="H6" i="9"/>
  <c r="L6" i="9"/>
  <c r="P6" i="9"/>
  <c r="H7" i="9"/>
  <c r="L7" i="9"/>
  <c r="P7" i="9"/>
  <c r="H8" i="9"/>
  <c r="L8" i="9"/>
  <c r="P8" i="9"/>
  <c r="H9" i="9"/>
  <c r="L9" i="9"/>
  <c r="P9" i="9"/>
  <c r="H10" i="9"/>
  <c r="L10" i="9"/>
  <c r="P10" i="9"/>
  <c r="H11" i="9"/>
  <c r="L11" i="9"/>
  <c r="P11" i="9"/>
  <c r="C6" i="9"/>
  <c r="J6" i="9"/>
  <c r="N6" i="9"/>
  <c r="R6" i="9"/>
  <c r="C7" i="9"/>
  <c r="J7" i="9"/>
  <c r="N7" i="9"/>
  <c r="R7" i="9"/>
  <c r="C8" i="9"/>
  <c r="J8" i="9"/>
  <c r="N8" i="9"/>
  <c r="R8" i="9"/>
  <c r="C9" i="9"/>
  <c r="J9" i="9"/>
  <c r="N9" i="9"/>
  <c r="R9" i="9"/>
  <c r="C10" i="9"/>
  <c r="J10" i="9"/>
  <c r="N10" i="9"/>
  <c r="R10" i="9"/>
  <c r="C11" i="9"/>
  <c r="J11" i="9"/>
  <c r="N11" i="9"/>
  <c r="R11" i="9"/>
  <c r="D6" i="9"/>
  <c r="G6" i="9"/>
  <c r="I6" i="9"/>
  <c r="K6" i="9"/>
  <c r="M6" i="9"/>
  <c r="O6" i="9"/>
  <c r="Q6" i="9"/>
  <c r="D7" i="9"/>
  <c r="G7" i="9"/>
  <c r="I7" i="9"/>
  <c r="K7" i="9"/>
  <c r="M7" i="9"/>
  <c r="O7" i="9"/>
  <c r="Q7" i="9"/>
  <c r="D8" i="9"/>
  <c r="G8" i="9"/>
  <c r="I8" i="9"/>
  <c r="K8" i="9"/>
  <c r="M8" i="9"/>
  <c r="O8" i="9"/>
  <c r="Q8" i="9"/>
  <c r="D9" i="9"/>
  <c r="G9" i="9"/>
  <c r="I9" i="9"/>
  <c r="K9" i="9"/>
  <c r="M9" i="9"/>
  <c r="O9" i="9"/>
  <c r="Q9" i="9"/>
  <c r="D10" i="9"/>
  <c r="G10" i="9"/>
  <c r="I10" i="9"/>
  <c r="K10" i="9"/>
  <c r="M10" i="9"/>
  <c r="O10" i="9"/>
  <c r="Q10" i="9"/>
  <c r="D11" i="9"/>
  <c r="G11" i="9"/>
  <c r="I11" i="9"/>
  <c r="K11" i="9"/>
  <c r="M11" i="9"/>
  <c r="O11" i="9"/>
  <c r="Q11" i="9"/>
  <c r="K7" i="12"/>
  <c r="D7" i="12"/>
  <c r="C7" i="18" s="1"/>
  <c r="M7" i="18" s="1"/>
  <c r="N7" i="18" s="1"/>
  <c r="G7" i="12"/>
  <c r="D7" i="18" s="1"/>
  <c r="O7" i="18" s="1"/>
  <c r="AB5" i="1" l="1"/>
  <c r="O6" i="18"/>
  <c r="E35" i="10"/>
  <c r="E31" i="10"/>
  <c r="E27" i="10"/>
  <c r="E23" i="10"/>
  <c r="E19" i="10"/>
  <c r="E34" i="10"/>
  <c r="E30" i="10"/>
  <c r="E26" i="10"/>
  <c r="E22" i="10"/>
  <c r="E18" i="10"/>
  <c r="N8" i="18"/>
  <c r="P8" i="18" s="1"/>
  <c r="E33" i="10"/>
  <c r="E29" i="10"/>
  <c r="E25" i="10"/>
  <c r="E21" i="10"/>
  <c r="E17" i="10"/>
  <c r="E36" i="10"/>
  <c r="E32" i="10"/>
  <c r="E24" i="10"/>
  <c r="E20" i="10"/>
  <c r="H22" i="3"/>
  <c r="AB22" i="3"/>
  <c r="H20" i="3"/>
  <c r="AB20" i="3"/>
  <c r="AB17" i="3"/>
  <c r="H17" i="3"/>
  <c r="AB15" i="3"/>
  <c r="H15" i="3"/>
  <c r="AB13" i="3"/>
  <c r="H13" i="3"/>
  <c r="AB11" i="3"/>
  <c r="H11" i="3"/>
  <c r="AB19" i="3"/>
  <c r="H19" i="3"/>
  <c r="AB23" i="3"/>
  <c r="H23" i="3"/>
  <c r="AB21" i="3"/>
  <c r="H21" i="3"/>
  <c r="H18" i="3"/>
  <c r="AB18" i="3"/>
  <c r="H16" i="3"/>
  <c r="AB16" i="3"/>
  <c r="H14" i="3"/>
  <c r="AB14" i="3"/>
  <c r="H12" i="3"/>
  <c r="AB12" i="3"/>
  <c r="AB9" i="3"/>
  <c r="H9" i="3" s="1"/>
  <c r="AB7" i="3"/>
  <c r="H7" i="3" s="1"/>
  <c r="AB5" i="3"/>
  <c r="H5" i="3" s="1"/>
  <c r="AB8" i="3"/>
  <c r="H8" i="3" s="1"/>
  <c r="AB6" i="3"/>
  <c r="H6" i="3" s="1"/>
  <c r="AM5" i="1"/>
  <c r="AK5" i="1" s="1"/>
  <c r="AI6" i="1"/>
  <c r="BN8" i="4" s="1"/>
  <c r="AB10" i="3"/>
  <c r="H10" i="3" s="1"/>
  <c r="AA7" i="12"/>
  <c r="AB7" i="12" s="1"/>
  <c r="Q7" i="12" s="1"/>
  <c r="S7" i="12" s="1"/>
  <c r="AA8" i="12"/>
  <c r="AD6" i="1"/>
  <c r="I2" i="4"/>
  <c r="J2" i="4" s="1"/>
  <c r="M6" i="18"/>
  <c r="K2" i="4"/>
  <c r="L2" i="4" s="1"/>
  <c r="M2" i="4" s="1"/>
  <c r="P7" i="18"/>
  <c r="AD9" i="1"/>
  <c r="AD13" i="1"/>
  <c r="AD8" i="1"/>
  <c r="AD15" i="1"/>
  <c r="AD11" i="1"/>
  <c r="AD19" i="1"/>
  <c r="AD22" i="1"/>
  <c r="AD14" i="1"/>
  <c r="AD12" i="1"/>
  <c r="AD10" i="1"/>
  <c r="AD17" i="1"/>
  <c r="AD20" i="1"/>
  <c r="AD16" i="1"/>
  <c r="AD18" i="1"/>
  <c r="AD24" i="1"/>
  <c r="AD21" i="1"/>
  <c r="BN26" i="4"/>
  <c r="AB4" i="4" s="1"/>
  <c r="BF68" i="4"/>
  <c r="BB285" i="4"/>
  <c r="BB247" i="4"/>
  <c r="BE191" i="4"/>
  <c r="BE266" i="4"/>
  <c r="BF301" i="4"/>
  <c r="BE135" i="4"/>
  <c r="BF223" i="4"/>
  <c r="BE264" i="4"/>
  <c r="BC62" i="4"/>
  <c r="BF51" i="4"/>
  <c r="BH204" i="4"/>
  <c r="BD303" i="4"/>
  <c r="BE294" i="4"/>
  <c r="BE268" i="4"/>
  <c r="BH282" i="4"/>
  <c r="BG262" i="4"/>
  <c r="BB32" i="4"/>
  <c r="BF25" i="4"/>
  <c r="BH98" i="4"/>
  <c r="BB58" i="4"/>
  <c r="BH124" i="4"/>
  <c r="BC118" i="4"/>
  <c r="BD207" i="4"/>
  <c r="BC294" i="4"/>
  <c r="BH275" i="4"/>
  <c r="BC276" i="4"/>
  <c r="BE302" i="4"/>
  <c r="BC254" i="4"/>
  <c r="BC301" i="4"/>
  <c r="BC295" i="4"/>
  <c r="BG288" i="4"/>
  <c r="BC242" i="4"/>
  <c r="BG13" i="4"/>
  <c r="BD50" i="4"/>
  <c r="BH86" i="4"/>
  <c r="BH43" i="4"/>
  <c r="BE80" i="4"/>
  <c r="BC117" i="4"/>
  <c r="BE21" i="4"/>
  <c r="BB15" i="4"/>
  <c r="BD88" i="4"/>
  <c r="BH154" i="4"/>
  <c r="BB228" i="4"/>
  <c r="BD168" i="4"/>
  <c r="BD129" i="4"/>
  <c r="BC283" i="4"/>
  <c r="BB279" i="4"/>
  <c r="BB295" i="4"/>
  <c r="BB237" i="4"/>
  <c r="BB292" i="4"/>
  <c r="BC240" i="4"/>
  <c r="P31" i="7"/>
  <c r="BD283" i="4"/>
  <c r="BF263" i="4"/>
  <c r="BC250" i="4"/>
  <c r="BC297" i="4"/>
  <c r="BE289" i="4"/>
  <c r="BH22" i="4"/>
  <c r="BC41" i="4"/>
  <c r="BE59" i="4"/>
  <c r="BG77" i="4"/>
  <c r="BE16" i="4"/>
  <c r="BG34" i="4"/>
  <c r="BB53" i="4"/>
  <c r="BD71" i="4"/>
  <c r="BG89" i="4"/>
  <c r="BB108" i="4"/>
  <c r="BD126" i="4"/>
  <c r="BF154" i="4"/>
  <c r="BG39" i="4"/>
  <c r="BD76" i="4"/>
  <c r="BD33" i="4"/>
  <c r="BH69" i="4"/>
  <c r="BF106" i="4"/>
  <c r="BC143" i="4"/>
  <c r="BC173" i="4"/>
  <c r="BG209" i="4"/>
  <c r="BH99" i="4"/>
  <c r="BE136" i="4"/>
  <c r="BF186" i="4"/>
  <c r="BG92" i="4"/>
  <c r="BG170" i="4"/>
  <c r="BB244" i="4"/>
  <c r="BB171" i="4"/>
  <c r="BC7" i="4"/>
  <c r="BG298" i="4"/>
  <c r="BF289" i="4"/>
  <c r="BE280" i="4"/>
  <c r="BH305" i="4"/>
  <c r="BD285" i="4"/>
  <c r="BB271" i="4"/>
  <c r="BH261" i="4"/>
  <c r="BC280" i="4"/>
  <c r="BF259" i="4"/>
  <c r="BD259" i="4"/>
  <c r="BF249" i="4"/>
  <c r="BC256" i="4"/>
  <c r="BF241" i="4"/>
  <c r="BG305" i="4"/>
  <c r="BF296" i="4"/>
  <c r="BE287" i="4"/>
  <c r="BD253" i="4"/>
  <c r="BD304" i="4"/>
  <c r="BB286" i="4"/>
  <c r="BC306" i="4"/>
  <c r="BE292" i="4"/>
  <c r="BD305" i="4"/>
  <c r="BG272" i="4"/>
  <c r="BB287" i="4"/>
  <c r="BB261" i="4"/>
  <c r="BD257" i="4"/>
  <c r="BD306" i="4"/>
  <c r="BB288" i="4"/>
  <c r="BE234" i="4"/>
  <c r="BC9" i="4"/>
  <c r="BD18" i="4"/>
  <c r="BE27" i="4"/>
  <c r="BF36" i="4"/>
  <c r="BG45" i="4"/>
  <c r="BH54" i="4"/>
  <c r="BB64" i="4"/>
  <c r="BC73" i="4"/>
  <c r="BD82" i="4"/>
  <c r="BH11" i="4"/>
  <c r="BB21" i="4"/>
  <c r="BC30" i="4"/>
  <c r="BD39" i="4"/>
  <c r="BE48" i="4"/>
  <c r="BF57" i="4"/>
  <c r="BG66" i="4"/>
  <c r="BH75" i="4"/>
  <c r="BB85" i="4"/>
  <c r="BD94" i="4"/>
  <c r="BE103" i="4"/>
  <c r="BF112" i="4"/>
  <c r="BG121" i="4"/>
  <c r="BH130" i="4"/>
  <c r="BE143" i="4"/>
  <c r="BD12" i="4"/>
  <c r="BF30" i="4"/>
  <c r="BH48" i="4"/>
  <c r="BC67" i="4"/>
  <c r="BE85" i="4"/>
  <c r="BC24" i="4"/>
  <c r="BE42" i="4"/>
  <c r="BG60" i="4"/>
  <c r="BB79" i="4"/>
  <c r="BE97" i="4"/>
  <c r="BG115" i="4"/>
  <c r="BB134" i="4"/>
  <c r="BB154" i="4"/>
  <c r="BB164" i="4"/>
  <c r="BD182" i="4"/>
  <c r="BF200" i="4"/>
  <c r="BH218" i="4"/>
  <c r="BG90" i="4"/>
  <c r="BB109" i="4"/>
  <c r="BD127" i="4"/>
  <c r="BF145" i="4"/>
  <c r="BE177" i="4"/>
  <c r="BG195" i="4"/>
  <c r="BH220" i="4"/>
  <c r="BB111" i="4"/>
  <c r="BF149" i="4"/>
  <c r="BB189" i="4"/>
  <c r="BF225" i="4"/>
  <c r="BD262" i="4"/>
  <c r="BG152" i="4"/>
  <c r="BD205" i="4"/>
  <c r="BH193" i="4"/>
  <c r="BG184" i="4"/>
  <c r="BF175" i="4"/>
  <c r="BE166" i="4"/>
  <c r="BD157" i="4"/>
  <c r="BC148" i="4"/>
  <c r="BE301" i="4"/>
  <c r="BB276" i="4"/>
  <c r="BH266" i="4"/>
  <c r="BG257" i="4"/>
  <c r="BF248" i="4"/>
  <c r="BE239" i="4"/>
  <c r="BC230" i="4"/>
  <c r="BB221" i="4"/>
  <c r="BH211" i="4"/>
  <c r="BG202" i="4"/>
  <c r="BF193" i="4"/>
  <c r="BE184" i="4"/>
  <c r="BD175" i="4"/>
  <c r="BC166" i="4"/>
  <c r="BB157" i="4"/>
  <c r="BB143" i="4"/>
  <c r="BH133" i="4"/>
  <c r="BG124" i="4"/>
  <c r="BF115" i="4"/>
  <c r="BE106" i="4"/>
  <c r="BD97" i="4"/>
  <c r="BC88" i="4"/>
  <c r="BE225" i="4"/>
  <c r="BD216" i="4"/>
  <c r="BC207" i="4"/>
  <c r="BF202" i="4"/>
  <c r="BB198" i="4"/>
  <c r="BE193" i="4"/>
  <c r="BH188" i="4"/>
  <c r="BD184" i="4"/>
  <c r="BG179" i="4"/>
  <c r="BC175" i="4"/>
  <c r="BF170" i="4"/>
  <c r="BB166" i="4"/>
  <c r="BC150" i="4"/>
  <c r="BD143" i="4"/>
  <c r="BG138" i="4"/>
  <c r="BC134" i="4"/>
  <c r="BF129" i="4"/>
  <c r="BB125" i="4"/>
  <c r="BE120" i="4"/>
  <c r="BH115" i="4"/>
  <c r="BD111" i="4"/>
  <c r="BG106" i="4"/>
  <c r="BC102" i="4"/>
  <c r="BF97" i="4"/>
  <c r="BB93" i="4"/>
  <c r="BE88" i="4"/>
  <c r="BD230" i="4"/>
  <c r="BG225" i="4"/>
  <c r="BC221" i="4"/>
  <c r="BF216" i="4"/>
  <c r="BB212" i="4"/>
  <c r="BE207" i="4"/>
  <c r="BH202" i="4"/>
  <c r="BD198" i="4"/>
  <c r="BG193" i="4"/>
  <c r="BC189" i="4"/>
  <c r="BF184" i="4"/>
  <c r="BB180" i="4"/>
  <c r="BE175" i="4"/>
  <c r="BH170" i="4"/>
  <c r="BD166" i="4"/>
  <c r="BG161" i="4"/>
  <c r="BC157" i="4"/>
  <c r="BF152" i="4"/>
  <c r="BF158" i="4"/>
  <c r="BB150" i="4"/>
  <c r="BE145" i="4"/>
  <c r="BH140" i="4"/>
  <c r="BD136" i="4"/>
  <c r="BG131" i="4"/>
  <c r="BC127" i="4"/>
  <c r="BF122" i="4"/>
  <c r="BB118" i="4"/>
  <c r="BE113" i="4"/>
  <c r="BH108" i="4"/>
  <c r="BD104" i="4"/>
  <c r="BG99" i="4"/>
  <c r="BC95" i="4"/>
  <c r="BF90" i="4"/>
  <c r="BH85" i="4"/>
  <c r="BD81" i="4"/>
  <c r="BG76" i="4"/>
  <c r="BC72" i="4"/>
  <c r="BF67" i="4"/>
  <c r="BB63" i="4"/>
  <c r="BE58" i="4"/>
  <c r="BH53" i="4"/>
  <c r="BD49" i="4"/>
  <c r="BG44" i="4"/>
  <c r="BC40" i="4"/>
  <c r="BF35" i="4"/>
  <c r="BB31" i="4"/>
  <c r="BE26" i="4"/>
  <c r="BH21" i="4"/>
  <c r="BD17" i="4"/>
  <c r="BG12" i="4"/>
  <c r="BC8" i="4"/>
  <c r="BC83" i="4"/>
  <c r="BF78" i="4"/>
  <c r="BB74" i="4"/>
  <c r="BE69" i="4"/>
  <c r="BH64" i="4"/>
  <c r="BD60" i="4"/>
  <c r="BG55" i="4"/>
  <c r="BC51" i="4"/>
  <c r="BF46" i="4"/>
  <c r="BB42" i="4"/>
  <c r="BE37" i="4"/>
  <c r="BH32" i="4"/>
  <c r="BD28" i="4"/>
  <c r="BG23" i="4"/>
  <c r="BC19" i="4"/>
  <c r="BF14" i="4"/>
  <c r="BB10" i="4"/>
  <c r="BC159" i="4"/>
  <c r="BD150" i="4"/>
  <c r="BG145" i="4"/>
  <c r="BC141" i="4"/>
  <c r="BF136" i="4"/>
  <c r="BD134" i="4"/>
  <c r="BB132" i="4"/>
  <c r="BG129" i="4"/>
  <c r="BE127" i="4"/>
  <c r="BC125" i="4"/>
  <c r="BH122" i="4"/>
  <c r="BF120" i="4"/>
  <c r="BD118" i="4"/>
  <c r="BB116" i="4"/>
  <c r="BG113" i="4"/>
  <c r="BE111" i="4"/>
  <c r="BC109" i="4"/>
  <c r="BH106" i="4"/>
  <c r="BF104" i="4"/>
  <c r="BD102" i="4"/>
  <c r="BB100" i="4"/>
  <c r="BG97" i="4"/>
  <c r="BE95" i="4"/>
  <c r="BC93" i="4"/>
  <c r="BH90" i="4"/>
  <c r="BF88" i="4"/>
  <c r="BC86" i="4"/>
  <c r="BH83" i="4"/>
  <c r="BF81" i="4"/>
  <c r="BD79" i="4"/>
  <c r="BB77" i="4"/>
  <c r="BG74" i="4"/>
  <c r="BE72" i="4"/>
  <c r="BC70" i="4"/>
  <c r="BH67" i="4"/>
  <c r="BF65" i="4"/>
  <c r="BD63" i="4"/>
  <c r="BB61" i="4"/>
  <c r="BG58" i="4"/>
  <c r="BE56" i="4"/>
  <c r="BC54" i="4"/>
  <c r="BH51" i="4"/>
  <c r="BF49" i="4"/>
  <c r="BD47" i="4"/>
  <c r="BB45" i="4"/>
  <c r="BG42" i="4"/>
  <c r="BE40" i="4"/>
  <c r="BC38" i="4"/>
  <c r="BH35" i="4"/>
  <c r="BF33" i="4"/>
  <c r="BD31" i="4"/>
  <c r="BB29" i="4"/>
  <c r="BG26" i="4"/>
  <c r="BE24" i="4"/>
  <c r="BC22" i="4"/>
  <c r="BH19" i="4"/>
  <c r="BF17" i="4"/>
  <c r="BD15" i="4"/>
  <c r="BB13" i="4"/>
  <c r="BG10" i="4"/>
  <c r="BE8" i="4"/>
  <c r="BG85" i="4"/>
  <c r="BE83" i="4"/>
  <c r="BC81" i="4"/>
  <c r="BH78" i="4"/>
  <c r="BF76" i="4"/>
  <c r="BD74" i="4"/>
  <c r="BB72" i="4"/>
  <c r="BG69" i="4"/>
  <c r="BE67" i="4"/>
  <c r="BC65" i="4"/>
  <c r="BH62" i="4"/>
  <c r="BF60" i="4"/>
  <c r="BD58" i="4"/>
  <c r="BB56" i="4"/>
  <c r="BG53" i="4"/>
  <c r="BE51" i="4"/>
  <c r="BC49" i="4"/>
  <c r="BH46" i="4"/>
  <c r="BF44" i="4"/>
  <c r="BD42" i="4"/>
  <c r="BB40" i="4"/>
  <c r="BG37" i="4"/>
  <c r="BE35" i="4"/>
  <c r="BC33" i="4"/>
  <c r="BH30" i="4"/>
  <c r="BF28" i="4"/>
  <c r="BD26" i="4"/>
  <c r="BB24" i="4"/>
  <c r="BG21" i="4"/>
  <c r="BE19" i="4"/>
  <c r="BC17" i="4"/>
  <c r="BH14" i="4"/>
  <c r="BF12" i="4"/>
  <c r="BD10" i="4"/>
  <c r="BB8" i="4"/>
  <c r="BH284" i="4"/>
  <c r="BB294" i="4"/>
  <c r="BC303" i="4"/>
  <c r="BB239" i="4"/>
  <c r="BB251" i="4"/>
  <c r="BC281" i="4"/>
  <c r="BG285" i="4"/>
  <c r="BD290" i="4"/>
  <c r="BH294" i="4"/>
  <c r="BE299" i="4"/>
  <c r="BB304" i="4"/>
  <c r="BD235" i="4"/>
  <c r="BH239" i="4"/>
  <c r="BE244" i="4"/>
  <c r="BG252" i="4"/>
  <c r="BD271" i="4"/>
  <c r="BH247" i="4"/>
  <c r="BE252" i="4"/>
  <c r="BB257" i="4"/>
  <c r="BC270" i="4"/>
  <c r="BB259" i="4"/>
  <c r="BD267" i="4"/>
  <c r="BH277" i="4"/>
  <c r="BD297" i="4"/>
  <c r="BD261" i="4"/>
  <c r="BH265" i="4"/>
  <c r="BE270" i="4"/>
  <c r="BB275" i="4"/>
  <c r="BC284" i="4"/>
  <c r="BD293" i="4"/>
  <c r="BF303" i="4"/>
  <c r="BE276" i="4"/>
  <c r="BB281" i="4"/>
  <c r="BF285" i="4"/>
  <c r="BC290" i="4"/>
  <c r="BG294" i="4"/>
  <c r="BD299" i="4"/>
  <c r="BB7" i="4"/>
  <c r="BF305" i="4"/>
  <c r="BB301" i="4"/>
  <c r="BE296" i="4"/>
  <c r="BH291" i="4"/>
  <c r="BD287" i="4"/>
  <c r="BG282" i="4"/>
  <c r="BC278" i="4"/>
  <c r="BC304" i="4"/>
  <c r="BB299" i="4"/>
  <c r="BH289" i="4"/>
  <c r="BG280" i="4"/>
  <c r="BD273" i="4"/>
  <c r="BG268" i="4"/>
  <c r="BC264" i="4"/>
  <c r="BG304" i="4"/>
  <c r="BD289" i="4"/>
  <c r="BB273" i="4"/>
  <c r="BH263" i="4"/>
  <c r="BF299" i="4"/>
  <c r="BH267" i="4"/>
  <c r="BE256" i="4"/>
  <c r="BH251" i="4"/>
  <c r="BD247" i="4"/>
  <c r="BG266" i="4"/>
  <c r="BF251" i="4"/>
  <c r="BH243" i="4"/>
  <c r="BD239" i="4"/>
  <c r="BG234" i="4"/>
  <c r="BE303" i="4"/>
  <c r="BH298" i="4"/>
  <c r="BD294" i="4"/>
  <c r="BG289" i="4"/>
  <c r="BC285" i="4"/>
  <c r="BF273" i="4"/>
  <c r="BG244" i="4"/>
  <c r="BF235" i="4"/>
  <c r="BG299" i="4"/>
  <c r="BF290" i="4"/>
  <c r="BE281" i="4"/>
  <c r="BH7" i="4"/>
  <c r="BH303" i="4"/>
  <c r="BB297" i="4"/>
  <c r="BH287" i="4"/>
  <c r="BG278" i="4"/>
  <c r="BH297" i="4"/>
  <c r="BF279" i="4"/>
  <c r="BC268" i="4"/>
  <c r="BG300" i="4"/>
  <c r="BH271" i="4"/>
  <c r="BF283" i="4"/>
  <c r="BG254" i="4"/>
  <c r="BF245" i="4"/>
  <c r="BC248" i="4"/>
  <c r="BF237" i="4"/>
  <c r="BG301" i="4"/>
  <c r="BF292" i="4"/>
  <c r="BE283" i="4"/>
  <c r="BF243" i="4"/>
  <c r="BF298" i="4"/>
  <c r="BF280" i="4"/>
  <c r="BE11" i="4"/>
  <c r="BB16" i="4"/>
  <c r="BF20" i="4"/>
  <c r="BC25" i="4"/>
  <c r="BG29" i="4"/>
  <c r="BD34" i="4"/>
  <c r="BH38" i="4"/>
  <c r="BE43" i="4"/>
  <c r="BB48" i="4"/>
  <c r="BF52" i="4"/>
  <c r="BC57" i="4"/>
  <c r="BG61" i="4"/>
  <c r="BD66" i="4"/>
  <c r="BH70" i="4"/>
  <c r="BE75" i="4"/>
  <c r="BB80" i="4"/>
  <c r="BF84" i="4"/>
  <c r="BF9" i="4"/>
  <c r="BC14" i="4"/>
  <c r="BG18" i="4"/>
  <c r="BD23" i="4"/>
  <c r="BH27" i="4"/>
  <c r="BE32" i="4"/>
  <c r="BB37" i="4"/>
  <c r="BF41" i="4"/>
  <c r="BC46" i="4"/>
  <c r="BG50" i="4"/>
  <c r="BD55" i="4"/>
  <c r="BH59" i="4"/>
  <c r="BE64" i="4"/>
  <c r="BB69" i="4"/>
  <c r="BF73" i="4"/>
  <c r="BC78" i="4"/>
  <c r="BG82" i="4"/>
  <c r="BD87" i="4"/>
  <c r="BB92" i="4"/>
  <c r="BF96" i="4"/>
  <c r="BC101" i="4"/>
  <c r="BG105" i="4"/>
  <c r="BD110" i="4"/>
  <c r="BH114" i="4"/>
  <c r="BE119" i="4"/>
  <c r="BB124" i="4"/>
  <c r="BF128" i="4"/>
  <c r="BC133" i="4"/>
  <c r="BH138" i="4"/>
  <c r="BB148" i="4"/>
  <c r="BG163" i="4"/>
  <c r="BH16" i="4"/>
  <c r="BB26" i="4"/>
  <c r="BC35" i="4"/>
  <c r="BD44" i="4"/>
  <c r="BE53" i="4"/>
  <c r="BF62" i="4"/>
  <c r="BG71" i="4"/>
  <c r="BH80" i="4"/>
  <c r="BE10" i="4"/>
  <c r="BF19" i="4"/>
  <c r="BG28" i="4"/>
  <c r="BH37" i="4"/>
  <c r="BB47" i="4"/>
  <c r="BC56" i="4"/>
  <c r="BD65" i="4"/>
  <c r="BE74" i="4"/>
  <c r="BF83" i="4"/>
  <c r="BH92" i="4"/>
  <c r="BB102" i="4"/>
  <c r="BC111" i="4"/>
  <c r="BD120" i="4"/>
  <c r="BE129" i="4"/>
  <c r="BF138" i="4"/>
  <c r="BG147" i="4"/>
  <c r="BC163" i="4"/>
  <c r="BE159" i="4"/>
  <c r="BF168" i="4"/>
  <c r="BG177" i="4"/>
  <c r="BH186" i="4"/>
  <c r="BB196" i="4"/>
  <c r="BC205" i="4"/>
  <c r="BD214" i="4"/>
  <c r="BE223" i="4"/>
  <c r="BF232" i="4"/>
  <c r="BD95" i="4"/>
  <c r="BE104" i="4"/>
  <c r="BF113" i="4"/>
  <c r="BG122" i="4"/>
  <c r="BH131" i="4"/>
  <c r="BB141" i="4"/>
  <c r="BG154" i="4"/>
  <c r="BH172" i="4"/>
  <c r="BB182" i="4"/>
  <c r="BC191" i="4"/>
  <c r="BD200" i="4"/>
  <c r="BG211" i="4"/>
  <c r="BB230" i="4"/>
  <c r="BH101" i="4"/>
  <c r="BC120" i="4"/>
  <c r="BE138" i="4"/>
  <c r="BF161" i="4"/>
  <c r="BH179" i="4"/>
  <c r="BC198" i="4"/>
  <c r="BE216" i="4"/>
  <c r="BH234" i="4"/>
  <c r="BC253" i="4"/>
  <c r="BE271" i="4"/>
  <c r="BF247" i="4"/>
  <c r="BH161" i="4"/>
  <c r="BC180" i="4"/>
  <c r="BE198" i="4"/>
  <c r="BG306" i="4"/>
  <c r="BF274" i="4"/>
  <c r="BD256" i="4"/>
  <c r="BB238" i="4"/>
  <c r="BC228" i="4"/>
  <c r="BD221" i="4"/>
  <c r="BG216" i="4"/>
  <c r="BC212" i="4"/>
  <c r="BF207" i="4"/>
  <c r="BF203" i="4"/>
  <c r="BD201" i="4"/>
  <c r="BC200" i="4"/>
  <c r="BB199" i="4"/>
  <c r="BH197" i="4"/>
  <c r="BG196" i="4"/>
  <c r="BF195" i="4"/>
  <c r="BE194" i="4"/>
  <c r="BD193" i="4"/>
  <c r="BC192" i="4"/>
  <c r="BB191" i="4"/>
  <c r="BH189" i="4"/>
  <c r="BG188" i="4"/>
  <c r="BF187" i="4"/>
  <c r="BE186" i="4"/>
  <c r="BD185" i="4"/>
  <c r="BC184" i="4"/>
  <c r="BB183" i="4"/>
  <c r="BH181" i="4"/>
  <c r="BG180" i="4"/>
  <c r="BF179" i="4"/>
  <c r="BE178" i="4"/>
  <c r="BD177" i="4"/>
  <c r="BC176" i="4"/>
  <c r="BB175" i="4"/>
  <c r="BH173" i="4"/>
  <c r="BG172" i="4"/>
  <c r="BF171" i="4"/>
  <c r="BE170" i="4"/>
  <c r="BD169" i="4"/>
  <c r="BC168" i="4"/>
  <c r="BB167" i="4"/>
  <c r="BH165" i="4"/>
  <c r="BG164" i="4"/>
  <c r="BF163" i="4"/>
  <c r="BE162" i="4"/>
  <c r="BD161" i="4"/>
  <c r="BC160" i="4"/>
  <c r="BB159" i="4"/>
  <c r="BH157" i="4"/>
  <c r="BG156" i="4"/>
  <c r="BF155" i="4"/>
  <c r="BE154" i="4"/>
  <c r="BD153" i="4"/>
  <c r="BC152" i="4"/>
  <c r="BB151" i="4"/>
  <c r="BH149" i="4"/>
  <c r="BG148" i="4"/>
  <c r="BF147" i="4"/>
  <c r="BE146" i="4"/>
  <c r="BB269" i="4"/>
  <c r="BC252" i="4"/>
  <c r="BC244" i="4"/>
  <c r="BF239" i="4"/>
  <c r="BB235" i="4"/>
  <c r="BG303" i="4"/>
  <c r="BC299" i="4"/>
  <c r="BF294" i="4"/>
  <c r="BB290" i="4"/>
  <c r="BE285" i="4"/>
  <c r="BH280" i="4"/>
  <c r="BH278" i="4"/>
  <c r="BG277" i="4"/>
  <c r="BF276" i="4"/>
  <c r="BE275" i="4"/>
  <c r="BD274" i="4"/>
  <c r="BC273" i="4"/>
  <c r="BB272" i="4"/>
  <c r="BH270" i="4"/>
  <c r="BG269" i="4"/>
  <c r="BF268" i="4"/>
  <c r="BE267" i="4"/>
  <c r="BD266" i="4"/>
  <c r="BC265" i="4"/>
  <c r="BB264" i="4"/>
  <c r="BH262" i="4"/>
  <c r="BG261" i="4"/>
  <c r="BF260" i="4"/>
  <c r="BE259" i="4"/>
  <c r="BD258" i="4"/>
  <c r="BC257" i="4"/>
  <c r="BB256" i="4"/>
  <c r="BH254" i="4"/>
  <c r="BG253" i="4"/>
  <c r="BF252" i="4"/>
  <c r="BE251" i="4"/>
  <c r="BD250" i="4"/>
  <c r="BC249" i="4"/>
  <c r="BB248" i="4"/>
  <c r="BH246" i="4"/>
  <c r="BG245" i="4"/>
  <c r="BF244" i="4"/>
  <c r="BE243" i="4"/>
  <c r="BD242" i="4"/>
  <c r="BC241" i="4"/>
  <c r="BB240" i="4"/>
  <c r="BH238" i="4"/>
  <c r="BG237" i="4"/>
  <c r="BF236" i="4"/>
  <c r="BE235" i="4"/>
  <c r="BD234" i="4"/>
  <c r="BB233" i="4"/>
  <c r="BH231" i="4"/>
  <c r="BG230" i="4"/>
  <c r="BF229" i="4"/>
  <c r="BE228" i="4"/>
  <c r="BD227" i="4"/>
  <c r="BC226" i="4"/>
  <c r="BB225" i="4"/>
  <c r="BH223" i="4"/>
  <c r="BG222" i="4"/>
  <c r="BF221" i="4"/>
  <c r="BE220" i="4"/>
  <c r="BD219" i="4"/>
  <c r="BC218" i="4"/>
  <c r="BB217" i="4"/>
  <c r="BH215" i="4"/>
  <c r="BG214" i="4"/>
  <c r="BF213" i="4"/>
  <c r="BE212" i="4"/>
  <c r="BD211" i="4"/>
  <c r="BC210" i="4"/>
  <c r="BB209" i="4"/>
  <c r="BH207" i="4"/>
  <c r="BG206" i="4"/>
  <c r="BF205" i="4"/>
  <c r="BE204" i="4"/>
  <c r="BD203" i="4"/>
  <c r="BC202" i="4"/>
  <c r="BB201" i="4"/>
  <c r="BH199" i="4"/>
  <c r="BG198" i="4"/>
  <c r="BF197" i="4"/>
  <c r="BE196" i="4"/>
  <c r="BD195" i="4"/>
  <c r="BC194" i="4"/>
  <c r="BB193" i="4"/>
  <c r="BH191" i="4"/>
  <c r="BG190" i="4"/>
  <c r="BF189" i="4"/>
  <c r="BE188" i="4"/>
  <c r="BD187" i="4"/>
  <c r="BC186" i="4"/>
  <c r="BB185" i="4"/>
  <c r="BH183" i="4"/>
  <c r="BG182" i="4"/>
  <c r="BF181" i="4"/>
  <c r="BE180" i="4"/>
  <c r="BD179" i="4"/>
  <c r="BC178" i="4"/>
  <c r="BB177" i="4"/>
  <c r="BH175" i="4"/>
  <c r="BG174" i="4"/>
  <c r="BF173" i="4"/>
  <c r="BE172" i="4"/>
  <c r="BD171" i="4"/>
  <c r="BC170" i="4"/>
  <c r="BB169" i="4"/>
  <c r="BH167" i="4"/>
  <c r="BG166" i="4"/>
  <c r="BF165" i="4"/>
  <c r="BE164" i="4"/>
  <c r="BD163" i="4"/>
  <c r="BC162" i="4"/>
  <c r="BB161" i="4"/>
  <c r="BH159" i="4"/>
  <c r="BG158" i="4"/>
  <c r="BF157" i="4"/>
  <c r="BE156" i="4"/>
  <c r="BD155" i="4"/>
  <c r="BB153" i="4"/>
  <c r="BG150" i="4"/>
  <c r="BE148" i="4"/>
  <c r="BC146" i="4"/>
  <c r="BG144" i="4"/>
  <c r="BF143" i="4"/>
  <c r="BE142" i="4"/>
  <c r="BD141" i="4"/>
  <c r="BC140" i="4"/>
  <c r="BB139" i="4"/>
  <c r="BH137" i="4"/>
  <c r="BG136" i="4"/>
  <c r="BF135" i="4"/>
  <c r="BE134" i="4"/>
  <c r="BD133" i="4"/>
  <c r="BC132" i="4"/>
  <c r="BB131" i="4"/>
  <c r="BH129" i="4"/>
  <c r="BG128" i="4"/>
  <c r="BF127" i="4"/>
  <c r="BE126" i="4"/>
  <c r="BD125" i="4"/>
  <c r="BC124" i="4"/>
  <c r="BB123" i="4"/>
  <c r="BH121" i="4"/>
  <c r="BG120" i="4"/>
  <c r="BF119" i="4"/>
  <c r="BE118" i="4"/>
  <c r="BD117" i="4"/>
  <c r="BC116" i="4"/>
  <c r="BB115" i="4"/>
  <c r="BH113" i="4"/>
  <c r="BG112" i="4"/>
  <c r="BF111" i="4"/>
  <c r="BE110" i="4"/>
  <c r="BD109" i="4"/>
  <c r="BC108" i="4"/>
  <c r="BB107" i="4"/>
  <c r="BH105" i="4"/>
  <c r="BG104" i="4"/>
  <c r="BF103" i="4"/>
  <c r="BE102" i="4"/>
  <c r="BD101" i="4"/>
  <c r="BC100" i="4"/>
  <c r="BB99" i="4"/>
  <c r="BH97" i="4"/>
  <c r="BG96" i="4"/>
  <c r="BF95" i="4"/>
  <c r="BE94" i="4"/>
  <c r="BD93" i="4"/>
  <c r="BC92" i="4"/>
  <c r="BB91" i="4"/>
  <c r="BH89" i="4"/>
  <c r="BG88" i="4"/>
  <c r="BF87" i="4"/>
  <c r="BH232" i="4"/>
  <c r="BG231" i="4"/>
  <c r="BF230" i="4"/>
  <c r="BE229" i="4"/>
  <c r="BD228" i="4"/>
  <c r="BC227" i="4"/>
  <c r="BB226" i="4"/>
  <c r="BH224" i="4"/>
  <c r="BG223" i="4"/>
  <c r="BF222" i="4"/>
  <c r="BE221" i="4"/>
  <c r="BD220" i="4"/>
  <c r="BC219" i="4"/>
  <c r="BB218" i="4"/>
  <c r="BH216" i="4"/>
  <c r="BG215" i="4"/>
  <c r="BF214" i="4"/>
  <c r="BE213" i="4"/>
  <c r="BD212" i="4"/>
  <c r="BC211" i="4"/>
  <c r="BB210" i="4"/>
  <c r="BH208" i="4"/>
  <c r="BG207" i="4"/>
  <c r="BE265" i="4"/>
  <c r="BG232" i="4"/>
  <c r="BB219" i="4"/>
  <c r="BH209" i="4"/>
  <c r="BE202" i="4"/>
  <c r="BF199" i="4"/>
  <c r="BD197" i="4"/>
  <c r="BB195" i="4"/>
  <c r="BG192" i="4"/>
  <c r="BE190" i="4"/>
  <c r="BC188" i="4"/>
  <c r="BH185" i="4"/>
  <c r="BF183" i="4"/>
  <c r="BD181" i="4"/>
  <c r="BB179" i="4"/>
  <c r="BG176" i="4"/>
  <c r="BE174" i="4"/>
  <c r="BC172" i="4"/>
  <c r="BH169" i="4"/>
  <c r="BF167" i="4"/>
  <c r="BD165" i="4"/>
  <c r="BB163" i="4"/>
  <c r="BG160" i="4"/>
  <c r="BE158" i="4"/>
  <c r="BC156" i="4"/>
  <c r="BH153" i="4"/>
  <c r="BF151" i="4"/>
  <c r="BD149" i="4"/>
  <c r="BB147" i="4"/>
  <c r="BG256" i="4"/>
  <c r="BH241" i="4"/>
  <c r="BB306" i="4"/>
  <c r="BH296" i="4"/>
  <c r="BG287" i="4"/>
  <c r="BG279" i="4"/>
  <c r="BC277" i="4"/>
  <c r="BH274" i="4"/>
  <c r="BF272" i="4"/>
  <c r="BD270" i="4"/>
  <c r="BB268" i="4"/>
  <c r="BG265" i="4"/>
  <c r="BE263" i="4"/>
  <c r="BC261" i="4"/>
  <c r="BH258" i="4"/>
  <c r="BF256" i="4"/>
  <c r="BD254" i="4"/>
  <c r="BB252" i="4"/>
  <c r="BG249" i="4"/>
  <c r="BE247" i="4"/>
  <c r="BC245" i="4"/>
  <c r="BH242" i="4"/>
  <c r="BF240" i="4"/>
  <c r="BD238" i="4"/>
  <c r="BB236" i="4"/>
  <c r="BF233" i="4"/>
  <c r="BD231" i="4"/>
  <c r="BB229" i="4"/>
  <c r="BG226" i="4"/>
  <c r="BE224" i="4"/>
  <c r="BC222" i="4"/>
  <c r="BH219" i="4"/>
  <c r="BF217" i="4"/>
  <c r="BD215" i="4"/>
  <c r="BB213" i="4"/>
  <c r="BG210" i="4"/>
  <c r="BE208" i="4"/>
  <c r="BC206" i="4"/>
  <c r="BH203" i="4"/>
  <c r="BF201" i="4"/>
  <c r="BD199" i="4"/>
  <c r="BB197" i="4"/>
  <c r="BG194" i="4"/>
  <c r="BE192" i="4"/>
  <c r="BC190" i="4"/>
  <c r="BH187" i="4"/>
  <c r="BF185" i="4"/>
  <c r="BD183" i="4"/>
  <c r="BB181" i="4"/>
  <c r="BG178" i="4"/>
  <c r="BE176" i="4"/>
  <c r="BC174" i="4"/>
  <c r="BH171" i="4"/>
  <c r="BF169" i="4"/>
  <c r="BD167" i="4"/>
  <c r="BB165" i="4"/>
  <c r="BG162" i="4"/>
  <c r="BE160" i="4"/>
  <c r="BC158" i="4"/>
  <c r="BH155" i="4"/>
  <c r="BH151" i="4"/>
  <c r="BD147" i="4"/>
  <c r="BC144" i="4"/>
  <c r="BH141" i="4"/>
  <c r="BF139" i="4"/>
  <c r="BD137" i="4"/>
  <c r="BB135" i="4"/>
  <c r="BG132" i="4"/>
  <c r="BE130" i="4"/>
  <c r="BC128" i="4"/>
  <c r="BH125" i="4"/>
  <c r="BF123" i="4"/>
  <c r="BD121" i="4"/>
  <c r="BB119" i="4"/>
  <c r="BG116" i="4"/>
  <c r="BE114" i="4"/>
  <c r="BC112" i="4"/>
  <c r="BH109" i="4"/>
  <c r="BF107" i="4"/>
  <c r="BD105" i="4"/>
  <c r="BB103" i="4"/>
  <c r="BG100" i="4"/>
  <c r="BE98" i="4"/>
  <c r="BC96" i="4"/>
  <c r="BH93" i="4"/>
  <c r="BF91" i="4"/>
  <c r="BD89" i="4"/>
  <c r="BE233" i="4"/>
  <c r="BC231" i="4"/>
  <c r="BH228" i="4"/>
  <c r="BF226" i="4"/>
  <c r="BD224" i="4"/>
  <c r="BB222" i="4"/>
  <c r="BG219" i="4"/>
  <c r="BE217" i="4"/>
  <c r="BC215" i="4"/>
  <c r="BH212" i="4"/>
  <c r="BF210" i="4"/>
  <c r="BD208" i="4"/>
  <c r="BF206" i="4"/>
  <c r="BE205" i="4"/>
  <c r="BD204" i="4"/>
  <c r="BC203" i="4"/>
  <c r="BB202" i="4"/>
  <c r="BH200" i="4"/>
  <c r="BG199" i="4"/>
  <c r="BF198" i="4"/>
  <c r="BE197" i="4"/>
  <c r="BD196" i="4"/>
  <c r="BC195" i="4"/>
  <c r="BB194" i="4"/>
  <c r="BH192" i="4"/>
  <c r="BG191" i="4"/>
  <c r="BF190" i="4"/>
  <c r="BE189" i="4"/>
  <c r="BD188" i="4"/>
  <c r="BC187" i="4"/>
  <c r="BB186" i="4"/>
  <c r="BH184" i="4"/>
  <c r="BG183" i="4"/>
  <c r="BF182" i="4"/>
  <c r="BE181" i="4"/>
  <c r="BD180" i="4"/>
  <c r="BC179" i="4"/>
  <c r="BB178" i="4"/>
  <c r="BH176" i="4"/>
  <c r="BG175" i="4"/>
  <c r="BF174" i="4"/>
  <c r="BE173" i="4"/>
  <c r="BD172" i="4"/>
  <c r="BC171" i="4"/>
  <c r="BB170" i="4"/>
  <c r="BH168" i="4"/>
  <c r="BG167" i="4"/>
  <c r="BF166" i="4"/>
  <c r="BE165" i="4"/>
  <c r="BD164" i="4"/>
  <c r="BF153" i="4"/>
  <c r="BD151" i="4"/>
  <c r="BB149" i="4"/>
  <c r="BG146" i="4"/>
  <c r="BB145" i="4"/>
  <c r="BH143" i="4"/>
  <c r="BG142" i="4"/>
  <c r="BF141" i="4"/>
  <c r="BE140" i="4"/>
  <c r="BD139" i="4"/>
  <c r="BC138" i="4"/>
  <c r="BB137" i="4"/>
  <c r="BH135" i="4"/>
  <c r="BG134" i="4"/>
  <c r="BF133" i="4"/>
  <c r="BE132" i="4"/>
  <c r="BD131" i="4"/>
  <c r="BC130" i="4"/>
  <c r="BB129" i="4"/>
  <c r="BH127" i="4"/>
  <c r="BG126" i="4"/>
  <c r="BF125" i="4"/>
  <c r="BE124" i="4"/>
  <c r="BD123" i="4"/>
  <c r="BC122" i="4"/>
  <c r="BB121" i="4"/>
  <c r="BH119" i="4"/>
  <c r="BG118" i="4"/>
  <c r="BF117" i="4"/>
  <c r="BE116" i="4"/>
  <c r="BD115" i="4"/>
  <c r="BC114" i="4"/>
  <c r="BB113" i="4"/>
  <c r="BH111" i="4"/>
  <c r="BG110" i="4"/>
  <c r="BF109" i="4"/>
  <c r="BE108" i="4"/>
  <c r="BD107" i="4"/>
  <c r="BC106" i="4"/>
  <c r="BB105" i="4"/>
  <c r="BH103" i="4"/>
  <c r="BG102" i="4"/>
  <c r="BF101" i="4"/>
  <c r="BE100" i="4"/>
  <c r="BD99" i="4"/>
  <c r="BC98" i="4"/>
  <c r="BB97" i="4"/>
  <c r="BH95" i="4"/>
  <c r="BG94" i="4"/>
  <c r="BF93" i="4"/>
  <c r="BE92" i="4"/>
  <c r="BD91" i="4"/>
  <c r="BC90" i="4"/>
  <c r="BB89" i="4"/>
  <c r="BH87" i="4"/>
  <c r="BC233" i="4"/>
  <c r="BB232" i="4"/>
  <c r="BH230" i="4"/>
  <c r="BG229" i="4"/>
  <c r="BF228" i="4"/>
  <c r="BE227" i="4"/>
  <c r="BD226" i="4"/>
  <c r="BC225" i="4"/>
  <c r="BB224" i="4"/>
  <c r="BH222" i="4"/>
  <c r="BG221" i="4"/>
  <c r="BF220" i="4"/>
  <c r="BE219" i="4"/>
  <c r="BD218" i="4"/>
  <c r="BC217" i="4"/>
  <c r="BB216" i="4"/>
  <c r="BH214" i="4"/>
  <c r="BG213" i="4"/>
  <c r="BF212" i="4"/>
  <c r="BE211" i="4"/>
  <c r="BD210" i="4"/>
  <c r="BC209" i="4"/>
  <c r="BB208" i="4"/>
  <c r="BH206" i="4"/>
  <c r="BG205" i="4"/>
  <c r="BF204" i="4"/>
  <c r="BE203" i="4"/>
  <c r="BD202" i="4"/>
  <c r="BC201" i="4"/>
  <c r="BB200" i="4"/>
  <c r="BH198" i="4"/>
  <c r="BG197" i="4"/>
  <c r="BF196" i="4"/>
  <c r="BE195" i="4"/>
  <c r="BD194" i="4"/>
  <c r="BC193" i="4"/>
  <c r="BB192" i="4"/>
  <c r="BH190" i="4"/>
  <c r="BG189" i="4"/>
  <c r="BF188" i="4"/>
  <c r="BE187" i="4"/>
  <c r="BD186" i="4"/>
  <c r="BC185" i="4"/>
  <c r="BB184" i="4"/>
  <c r="BH182" i="4"/>
  <c r="BG181" i="4"/>
  <c r="BF180" i="4"/>
  <c r="BE179" i="4"/>
  <c r="BD178" i="4"/>
  <c r="BC177" i="4"/>
  <c r="BB176" i="4"/>
  <c r="BH174" i="4"/>
  <c r="BG173" i="4"/>
  <c r="BF172" i="4"/>
  <c r="BE171" i="4"/>
  <c r="BD170" i="4"/>
  <c r="BC169" i="4"/>
  <c r="BB168" i="4"/>
  <c r="BH166" i="4"/>
  <c r="BG165" i="4"/>
  <c r="BF164" i="4"/>
  <c r="BE163" i="4"/>
  <c r="BD162" i="4"/>
  <c r="BC161" i="4"/>
  <c r="BB160" i="4"/>
  <c r="BH158" i="4"/>
  <c r="BG157" i="4"/>
  <c r="BF156" i="4"/>
  <c r="BE155" i="4"/>
  <c r="BD154" i="4"/>
  <c r="BC153" i="4"/>
  <c r="BB152" i="4"/>
  <c r="BH150" i="4"/>
  <c r="BB162" i="4"/>
  <c r="BG159" i="4"/>
  <c r="BE157" i="4"/>
  <c r="BC155" i="4"/>
  <c r="BH152" i="4"/>
  <c r="BF150" i="4"/>
  <c r="BE149" i="4"/>
  <c r="BD148" i="4"/>
  <c r="BC147" i="4"/>
  <c r="BB146" i="4"/>
  <c r="BH144" i="4"/>
  <c r="BG143" i="4"/>
  <c r="BF142" i="4"/>
  <c r="BE141" i="4"/>
  <c r="BD140" i="4"/>
  <c r="BC139" i="4"/>
  <c r="BB138" i="4"/>
  <c r="BH136" i="4"/>
  <c r="BG135" i="4"/>
  <c r="BF134" i="4"/>
  <c r="BE133" i="4"/>
  <c r="BD132" i="4"/>
  <c r="BC131" i="4"/>
  <c r="BB130" i="4"/>
  <c r="BH128" i="4"/>
  <c r="BG127" i="4"/>
  <c r="BF126" i="4"/>
  <c r="BE125" i="4"/>
  <c r="BD124" i="4"/>
  <c r="BC123" i="4"/>
  <c r="BB122" i="4"/>
  <c r="BH120" i="4"/>
  <c r="BG119" i="4"/>
  <c r="BF118" i="4"/>
  <c r="BE117" i="4"/>
  <c r="BD116" i="4"/>
  <c r="BC115" i="4"/>
  <c r="BB114" i="4"/>
  <c r="BH112" i="4"/>
  <c r="BG111" i="4"/>
  <c r="BF110" i="4"/>
  <c r="BE109" i="4"/>
  <c r="BD108" i="4"/>
  <c r="BC107" i="4"/>
  <c r="BB106" i="4"/>
  <c r="BH104" i="4"/>
  <c r="BG103" i="4"/>
  <c r="BF102" i="4"/>
  <c r="BE101" i="4"/>
  <c r="BD100" i="4"/>
  <c r="BC99" i="4"/>
  <c r="BB98" i="4"/>
  <c r="BH96" i="4"/>
  <c r="BG95" i="4"/>
  <c r="BF94" i="4"/>
  <c r="BE93" i="4"/>
  <c r="BD92" i="4"/>
  <c r="BC91" i="4"/>
  <c r="BB90" i="4"/>
  <c r="BH88" i="4"/>
  <c r="BG87" i="4"/>
  <c r="BE86" i="4"/>
  <c r="BD85" i="4"/>
  <c r="BC84" i="4"/>
  <c r="BB83" i="4"/>
  <c r="BH81" i="4"/>
  <c r="BG80" i="4"/>
  <c r="BF79" i="4"/>
  <c r="BE78" i="4"/>
  <c r="BD77" i="4"/>
  <c r="BC76" i="4"/>
  <c r="BB75" i="4"/>
  <c r="BH73" i="4"/>
  <c r="BG72" i="4"/>
  <c r="BF71" i="4"/>
  <c r="BE70" i="4"/>
  <c r="BD69" i="4"/>
  <c r="BC68" i="4"/>
  <c r="BB67" i="4"/>
  <c r="BH65" i="4"/>
  <c r="BG64" i="4"/>
  <c r="BF63" i="4"/>
  <c r="BE62" i="4"/>
  <c r="BD61" i="4"/>
  <c r="BC60" i="4"/>
  <c r="BB59" i="4"/>
  <c r="BH57" i="4"/>
  <c r="BG56" i="4"/>
  <c r="BF55" i="4"/>
  <c r="BE54" i="4"/>
  <c r="BD53" i="4"/>
  <c r="BC52" i="4"/>
  <c r="BB51" i="4"/>
  <c r="BH49" i="4"/>
  <c r="BG48" i="4"/>
  <c r="BF47" i="4"/>
  <c r="BE46" i="4"/>
  <c r="BD45" i="4"/>
  <c r="BC44" i="4"/>
  <c r="BB43" i="4"/>
  <c r="BH41" i="4"/>
  <c r="BG40" i="4"/>
  <c r="BF39" i="4"/>
  <c r="BE38" i="4"/>
  <c r="BD37" i="4"/>
  <c r="BC36" i="4"/>
  <c r="BB35" i="4"/>
  <c r="BH33" i="4"/>
  <c r="BG32" i="4"/>
  <c r="BF31" i="4"/>
  <c r="BE30" i="4"/>
  <c r="BD29" i="4"/>
  <c r="BC28" i="4"/>
  <c r="BB27" i="4"/>
  <c r="BH25" i="4"/>
  <c r="BG24" i="4"/>
  <c r="BF23" i="4"/>
  <c r="BE22" i="4"/>
  <c r="BD21" i="4"/>
  <c r="BC20" i="4"/>
  <c r="BB19" i="4"/>
  <c r="BH17" i="4"/>
  <c r="BG16" i="4"/>
  <c r="BF15" i="4"/>
  <c r="BE14" i="4"/>
  <c r="BD13" i="4"/>
  <c r="BC12" i="4"/>
  <c r="BB11" i="4"/>
  <c r="BH9" i="4"/>
  <c r="BG8" i="4"/>
  <c r="BC87" i="4"/>
  <c r="BB86" i="4"/>
  <c r="BH84" i="4"/>
  <c r="BG83" i="4"/>
  <c r="BF82" i="4"/>
  <c r="BE81" i="4"/>
  <c r="BD80" i="4"/>
  <c r="BC79" i="4"/>
  <c r="BB78" i="4"/>
  <c r="BH76" i="4"/>
  <c r="BG75" i="4"/>
  <c r="BF74" i="4"/>
  <c r="BE73" i="4"/>
  <c r="BD72" i="4"/>
  <c r="BC71" i="4"/>
  <c r="BB70" i="4"/>
  <c r="BH68" i="4"/>
  <c r="BG67" i="4"/>
  <c r="BF66" i="4"/>
  <c r="BE65" i="4"/>
  <c r="BD64" i="4"/>
  <c r="BC63" i="4"/>
  <c r="BB62" i="4"/>
  <c r="BH60" i="4"/>
  <c r="BG59" i="4"/>
  <c r="BF58" i="4"/>
  <c r="BE57" i="4"/>
  <c r="BD56" i="4"/>
  <c r="BC55" i="4"/>
  <c r="BB54" i="4"/>
  <c r="BH52" i="4"/>
  <c r="BG51" i="4"/>
  <c r="BF50" i="4"/>
  <c r="BE49" i="4"/>
  <c r="BD48" i="4"/>
  <c r="BC47" i="4"/>
  <c r="BB46" i="4"/>
  <c r="BH44" i="4"/>
  <c r="BG43" i="4"/>
  <c r="BF42" i="4"/>
  <c r="BE41" i="4"/>
  <c r="BD40" i="4"/>
  <c r="BC39" i="4"/>
  <c r="BB38" i="4"/>
  <c r="BH36" i="4"/>
  <c r="BG35" i="4"/>
  <c r="BF34" i="4"/>
  <c r="BE33" i="4"/>
  <c r="BD32" i="4"/>
  <c r="BC31" i="4"/>
  <c r="BB30" i="4"/>
  <c r="BH28" i="4"/>
  <c r="BG27" i="4"/>
  <c r="BF26" i="4"/>
  <c r="BE25" i="4"/>
  <c r="BD24" i="4"/>
  <c r="BC23" i="4"/>
  <c r="BB22" i="4"/>
  <c r="BH20" i="4"/>
  <c r="BG19" i="4"/>
  <c r="BF18" i="4"/>
  <c r="BE17" i="4"/>
  <c r="BD16" i="4"/>
  <c r="BC15" i="4"/>
  <c r="BB14" i="4"/>
  <c r="BH12" i="4"/>
  <c r="BG11" i="4"/>
  <c r="BF10" i="4"/>
  <c r="BE9" i="4"/>
  <c r="BD8" i="4"/>
  <c r="BF162" i="4"/>
  <c r="BD160" i="4"/>
  <c r="BB158" i="4"/>
  <c r="BG155" i="4"/>
  <c r="BE153" i="4"/>
  <c r="BC151" i="4"/>
  <c r="BG149" i="4"/>
  <c r="BF148" i="4"/>
  <c r="BE147" i="4"/>
  <c r="BD146" i="4"/>
  <c r="BC145" i="4"/>
  <c r="BB144" i="4"/>
  <c r="BH142" i="4"/>
  <c r="BG141" i="4"/>
  <c r="BF140" i="4"/>
  <c r="BE139" i="4"/>
  <c r="BD138" i="4"/>
  <c r="BC137" i="4"/>
  <c r="BF7" i="4"/>
  <c r="BG7" i="4"/>
  <c r="BE304" i="4"/>
  <c r="BC302" i="4"/>
  <c r="BH299" i="4"/>
  <c r="BF297" i="4"/>
  <c r="BD295" i="4"/>
  <c r="BB293" i="4"/>
  <c r="BG290" i="4"/>
  <c r="BE288" i="4"/>
  <c r="BC286" i="4"/>
  <c r="BH283" i="4"/>
  <c r="BF281" i="4"/>
  <c r="BD279" i="4"/>
  <c r="BB277" i="4"/>
  <c r="BE306" i="4"/>
  <c r="BH301" i="4"/>
  <c r="BD301" i="4"/>
  <c r="BG296" i="4"/>
  <c r="BC292" i="4"/>
  <c r="BF287" i="4"/>
  <c r="BB283" i="4"/>
  <c r="BE278" i="4"/>
  <c r="BE274" i="4"/>
  <c r="BC272" i="4"/>
  <c r="BH269" i="4"/>
  <c r="BF267" i="4"/>
  <c r="BD265" i="4"/>
  <c r="BB263" i="4"/>
  <c r="BG260" i="4"/>
  <c r="BE298" i="4"/>
  <c r="BH293" i="4"/>
  <c r="BG284" i="4"/>
  <c r="BF275" i="4"/>
  <c r="BG270" i="4"/>
  <c r="BC266" i="4"/>
  <c r="BF261" i="4"/>
  <c r="BE258" i="4"/>
  <c r="BC288" i="4"/>
  <c r="BE272" i="4"/>
  <c r="BD263" i="4"/>
  <c r="BF257" i="4"/>
  <c r="BD255" i="4"/>
  <c r="BB253" i="4"/>
  <c r="BG250" i="4"/>
  <c r="BE248" i="4"/>
  <c r="BC246" i="4"/>
  <c r="BG276" i="4"/>
  <c r="BG258" i="4"/>
  <c r="BH253" i="4"/>
  <c r="BD249" i="4"/>
  <c r="BB245" i="4"/>
  <c r="BG242" i="4"/>
  <c r="BE240" i="4"/>
  <c r="BC238" i="4"/>
  <c r="BH235" i="4"/>
  <c r="BH306" i="4"/>
  <c r="BF304" i="4"/>
  <c r="BD302" i="4"/>
  <c r="BB300" i="4"/>
  <c r="BG297" i="4"/>
  <c r="BE295" i="4"/>
  <c r="BC293" i="4"/>
  <c r="BH290" i="4"/>
  <c r="BF288" i="4"/>
  <c r="BD286" i="4"/>
  <c r="BB284" i="4"/>
  <c r="BG281" i="4"/>
  <c r="BH257" i="4"/>
  <c r="BG248" i="4"/>
  <c r="BE242" i="4"/>
  <c r="BH237" i="4"/>
  <c r="BF306" i="4"/>
  <c r="BB302" i="4"/>
  <c r="BE297" i="4"/>
  <c r="BH292" i="4"/>
  <c r="BD288" i="4"/>
  <c r="BG283" i="4"/>
  <c r="BB280" i="4"/>
  <c r="BD7" i="4"/>
  <c r="BE7" i="4"/>
  <c r="BB305" i="4"/>
  <c r="BG302" i="4"/>
  <c r="BE300" i="4"/>
  <c r="BC298" i="4"/>
  <c r="BH295" i="4"/>
  <c r="BF293" i="4"/>
  <c r="BD291" i="4"/>
  <c r="BB289" i="4"/>
  <c r="BG286" i="4"/>
  <c r="BE284" i="4"/>
  <c r="BC282" i="4"/>
  <c r="BH279" i="4"/>
  <c r="BF277" i="4"/>
  <c r="BD275" i="4"/>
  <c r="BB303" i="4"/>
  <c r="BC300" i="4"/>
  <c r="BF295" i="4"/>
  <c r="BB291" i="4"/>
  <c r="BE286" i="4"/>
  <c r="BH281" i="4"/>
  <c r="BD277" i="4"/>
  <c r="BH273" i="4"/>
  <c r="BF271" i="4"/>
  <c r="BD269" i="4"/>
  <c r="BB267" i="4"/>
  <c r="BG264" i="4"/>
  <c r="BE262" i="4"/>
  <c r="BC260" i="4"/>
  <c r="BC296" i="4"/>
  <c r="BF291" i="4"/>
  <c r="BE282" i="4"/>
  <c r="BC274" i="4"/>
  <c r="BF269" i="4"/>
  <c r="BB265" i="4"/>
  <c r="BE260" i="4"/>
  <c r="BG292" i="4"/>
  <c r="BG274" i="4"/>
  <c r="BF265" i="4"/>
  <c r="BC258" i="4"/>
  <c r="BH255" i="4"/>
  <c r="BF253" i="4"/>
  <c r="BD251" i="4"/>
  <c r="BB249" i="4"/>
  <c r="BG246" i="4"/>
  <c r="BH285" i="4"/>
  <c r="BC262" i="4"/>
  <c r="BB255" i="4"/>
  <c r="BE250" i="4"/>
  <c r="BH245" i="4"/>
  <c r="BD243" i="4"/>
  <c r="BB241" i="4"/>
  <c r="BG238" i="4"/>
  <c r="BE236" i="4"/>
  <c r="BC234" i="4"/>
  <c r="BC305" i="4"/>
  <c r="BH302" i="4"/>
  <c r="BF300" i="4"/>
  <c r="BD298" i="4"/>
  <c r="BB296" i="4"/>
  <c r="BG293" i="4"/>
  <c r="BE291" i="4"/>
  <c r="BC289" i="4"/>
  <c r="BH286" i="4"/>
  <c r="BF284" i="4"/>
  <c r="BD282" i="4"/>
  <c r="BE290" i="4"/>
  <c r="BF255" i="4"/>
  <c r="BE246" i="4"/>
  <c r="BD241" i="4"/>
  <c r="BG236" i="4"/>
  <c r="BE305" i="4"/>
  <c r="BH300" i="4"/>
  <c r="BD296" i="4"/>
  <c r="BG291" i="4"/>
  <c r="BC287" i="4"/>
  <c r="BF282" i="4"/>
  <c r="BE279" i="4"/>
  <c r="BF8" i="4"/>
  <c r="BG9" i="4"/>
  <c r="BH10" i="4"/>
  <c r="BB12" i="4"/>
  <c r="BC13" i="4"/>
  <c r="BD14" i="4"/>
  <c r="BE15" i="4"/>
  <c r="BF16" i="4"/>
  <c r="BG17" i="4"/>
  <c r="BH18" i="4"/>
  <c r="BB20" i="4"/>
  <c r="BC21" i="4"/>
  <c r="BD22" i="4"/>
  <c r="BE23" i="4"/>
  <c r="BF24" i="4"/>
  <c r="BG25" i="4"/>
  <c r="BH26" i="4"/>
  <c r="BB28" i="4"/>
  <c r="BC29" i="4"/>
  <c r="BD30" i="4"/>
  <c r="BE31" i="4"/>
  <c r="BF32" i="4"/>
  <c r="BG33" i="4"/>
  <c r="BH34" i="4"/>
  <c r="BB36" i="4"/>
  <c r="BC37" i="4"/>
  <c r="BD38" i="4"/>
  <c r="BE39" i="4"/>
  <c r="BF40" i="4"/>
  <c r="BG41" i="4"/>
  <c r="BH42" i="4"/>
  <c r="BB44" i="4"/>
  <c r="BC45" i="4"/>
  <c r="BD46" i="4"/>
  <c r="BE47" i="4"/>
  <c r="BF48" i="4"/>
  <c r="BG49" i="4"/>
  <c r="BH50" i="4"/>
  <c r="BB52" i="4"/>
  <c r="BC53" i="4"/>
  <c r="BD54" i="4"/>
  <c r="BE55" i="4"/>
  <c r="BF56" i="4"/>
  <c r="BG57" i="4"/>
  <c r="BH58" i="4"/>
  <c r="BB60" i="4"/>
  <c r="BC61" i="4"/>
  <c r="BD62" i="4"/>
  <c r="BE63" i="4"/>
  <c r="BF64" i="4"/>
  <c r="BG65" i="4"/>
  <c r="BH66" i="4"/>
  <c r="BB68" i="4"/>
  <c r="BC69" i="4"/>
  <c r="BD70" i="4"/>
  <c r="BE71" i="4"/>
  <c r="BF72" i="4"/>
  <c r="BG73" i="4"/>
  <c r="BH74" i="4"/>
  <c r="BB76" i="4"/>
  <c r="BC77" i="4"/>
  <c r="BD78" i="4"/>
  <c r="BE79" i="4"/>
  <c r="BF80" i="4"/>
  <c r="BG81" i="4"/>
  <c r="BH82" i="4"/>
  <c r="BB84" i="4"/>
  <c r="BC85" i="4"/>
  <c r="BD86" i="4"/>
  <c r="BE87" i="4"/>
  <c r="BB9" i="4"/>
  <c r="BC10" i="4"/>
  <c r="BD11" i="4"/>
  <c r="BE12" i="4"/>
  <c r="BF13" i="4"/>
  <c r="BG14" i="4"/>
  <c r="BH15" i="4"/>
  <c r="BB17" i="4"/>
  <c r="BC18" i="4"/>
  <c r="BD19" i="4"/>
  <c r="BE20" i="4"/>
  <c r="BF21" i="4"/>
  <c r="BG22" i="4"/>
  <c r="BH23" i="4"/>
  <c r="BB25" i="4"/>
  <c r="BC26" i="4"/>
  <c r="BD27" i="4"/>
  <c r="BE28" i="4"/>
  <c r="BF29" i="4"/>
  <c r="BG30" i="4"/>
  <c r="BH31" i="4"/>
  <c r="BB33" i="4"/>
  <c r="BC34" i="4"/>
  <c r="BD35" i="4"/>
  <c r="BE36" i="4"/>
  <c r="BF37" i="4"/>
  <c r="BG38" i="4"/>
  <c r="BH39" i="4"/>
  <c r="BB41" i="4"/>
  <c r="BC42" i="4"/>
  <c r="BD43" i="4"/>
  <c r="BE44" i="4"/>
  <c r="BF45" i="4"/>
  <c r="BG46" i="4"/>
  <c r="BH47" i="4"/>
  <c r="BB49" i="4"/>
  <c r="BC50" i="4"/>
  <c r="BD51" i="4"/>
  <c r="BE52" i="4"/>
  <c r="BF53" i="4"/>
  <c r="BG54" i="4"/>
  <c r="BH55" i="4"/>
  <c r="BB57" i="4"/>
  <c r="BC58" i="4"/>
  <c r="BD59" i="4"/>
  <c r="BE60" i="4"/>
  <c r="BF61" i="4"/>
  <c r="BG62" i="4"/>
  <c r="BH63" i="4"/>
  <c r="BB65" i="4"/>
  <c r="BC66" i="4"/>
  <c r="BD67" i="4"/>
  <c r="BE68" i="4"/>
  <c r="BF69" i="4"/>
  <c r="BG70" i="4"/>
  <c r="BH71" i="4"/>
  <c r="BB73" i="4"/>
  <c r="BC74" i="4"/>
  <c r="BD75" i="4"/>
  <c r="BE76" i="4"/>
  <c r="BF77" i="4"/>
  <c r="BG78" i="4"/>
  <c r="BH79" i="4"/>
  <c r="BB81" i="4"/>
  <c r="BC82" i="4"/>
  <c r="BD83" i="4"/>
  <c r="BE84" i="4"/>
  <c r="BF85" i="4"/>
  <c r="BG86" i="4"/>
  <c r="BB88" i="4"/>
  <c r="BC89" i="4"/>
  <c r="BD90" i="4"/>
  <c r="BE91" i="4"/>
  <c r="BF92" i="4"/>
  <c r="BG93" i="4"/>
  <c r="BH94" i="4"/>
  <c r="BB96" i="4"/>
  <c r="BC97" i="4"/>
  <c r="BD98" i="4"/>
  <c r="BE99" i="4"/>
  <c r="BF100" i="4"/>
  <c r="BG101" i="4"/>
  <c r="BH102" i="4"/>
  <c r="BB104" i="4"/>
  <c r="BC105" i="4"/>
  <c r="BD106" i="4"/>
  <c r="BE107" i="4"/>
  <c r="BF108" i="4"/>
  <c r="BG109" i="4"/>
  <c r="BH110" i="4"/>
  <c r="BB112" i="4"/>
  <c r="BC113" i="4"/>
  <c r="BD114" i="4"/>
  <c r="BE115" i="4"/>
  <c r="BF116" i="4"/>
  <c r="BG117" i="4"/>
  <c r="BH118" i="4"/>
  <c r="BB120" i="4"/>
  <c r="BC121" i="4"/>
  <c r="BD122" i="4"/>
  <c r="BE123" i="4"/>
  <c r="BF124" i="4"/>
  <c r="BG125" i="4"/>
  <c r="BH126" i="4"/>
  <c r="BB128" i="4"/>
  <c r="BC129" i="4"/>
  <c r="BD130" i="4"/>
  <c r="BE131" i="4"/>
  <c r="BF132" i="4"/>
  <c r="BG133" i="4"/>
  <c r="BH134" i="4"/>
  <c r="BB136" i="4"/>
  <c r="BG137" i="4"/>
  <c r="BB140" i="4"/>
  <c r="BD142" i="4"/>
  <c r="BF144" i="4"/>
  <c r="BH146" i="4"/>
  <c r="BC149" i="4"/>
  <c r="BD152" i="4"/>
  <c r="BH156" i="4"/>
  <c r="BE161" i="4"/>
  <c r="BH8" i="4"/>
  <c r="BC11" i="4"/>
  <c r="BE13" i="4"/>
  <c r="BG15" i="4"/>
  <c r="BB18" i="4"/>
  <c r="BD20" i="4"/>
  <c r="BF22" i="4"/>
  <c r="BH24" i="4"/>
  <c r="BC27" i="4"/>
  <c r="BE29" i="4"/>
  <c r="BG31" i="4"/>
  <c r="BB34" i="4"/>
  <c r="BD36" i="4"/>
  <c r="BF38" i="4"/>
  <c r="BH40" i="4"/>
  <c r="BC43" i="4"/>
  <c r="BE45" i="4"/>
  <c r="BG47" i="4"/>
  <c r="BB50" i="4"/>
  <c r="BD52" i="4"/>
  <c r="BF54" i="4"/>
  <c r="BH56" i="4"/>
  <c r="BC59" i="4"/>
  <c r="BE61" i="4"/>
  <c r="BG63" i="4"/>
  <c r="BB66" i="4"/>
  <c r="BD68" i="4"/>
  <c r="BF70" i="4"/>
  <c r="BH72" i="4"/>
  <c r="BC75" i="4"/>
  <c r="BE77" i="4"/>
  <c r="BG79" i="4"/>
  <c r="BB82" i="4"/>
  <c r="BD84" i="4"/>
  <c r="BF86" i="4"/>
  <c r="BD9" i="4"/>
  <c r="BF11" i="4"/>
  <c r="BH13" i="4"/>
  <c r="BC16" i="4"/>
  <c r="BE18" i="4"/>
  <c r="BG20" i="4"/>
  <c r="BB23" i="4"/>
  <c r="BD25" i="4"/>
  <c r="BF27" i="4"/>
  <c r="BH29" i="4"/>
  <c r="BC32" i="4"/>
  <c r="BE34" i="4"/>
  <c r="BG36" i="4"/>
  <c r="BB39" i="4"/>
  <c r="BD41" i="4"/>
  <c r="BF43" i="4"/>
  <c r="BH45" i="4"/>
  <c r="BC48" i="4"/>
  <c r="BE50" i="4"/>
  <c r="BG52" i="4"/>
  <c r="BB55" i="4"/>
  <c r="BD57" i="4"/>
  <c r="BF59" i="4"/>
  <c r="BH61" i="4"/>
  <c r="BC64" i="4"/>
  <c r="BE66" i="4"/>
  <c r="BG68" i="4"/>
  <c r="BB71" i="4"/>
  <c r="BD73" i="4"/>
  <c r="BF75" i="4"/>
  <c r="BH77" i="4"/>
  <c r="BC80" i="4"/>
  <c r="BE82" i="4"/>
  <c r="BG84" i="4"/>
  <c r="BB87" i="4"/>
  <c r="BE89" i="4"/>
  <c r="BG91" i="4"/>
  <c r="BB94" i="4"/>
  <c r="BD96" i="4"/>
  <c r="BF98" i="4"/>
  <c r="BH100" i="4"/>
  <c r="BC103" i="4"/>
  <c r="BE105" i="4"/>
  <c r="BG107" i="4"/>
  <c r="BB110" i="4"/>
  <c r="BD112" i="4"/>
  <c r="BF114" i="4"/>
  <c r="BH116" i="4"/>
  <c r="BC119" i="4"/>
  <c r="BE121" i="4"/>
  <c r="BG123" i="4"/>
  <c r="BB126" i="4"/>
  <c r="BD128" i="4"/>
  <c r="BF130" i="4"/>
  <c r="BH132" i="4"/>
  <c r="BC135" i="4"/>
  <c r="BE137" i="4"/>
  <c r="BG139" i="4"/>
  <c r="BB142" i="4"/>
  <c r="BD144" i="4"/>
  <c r="BF146" i="4"/>
  <c r="BH148" i="4"/>
  <c r="BG151" i="4"/>
  <c r="BD156" i="4"/>
  <c r="BH160" i="4"/>
  <c r="BE151" i="4"/>
  <c r="BG153" i="4"/>
  <c r="BB156" i="4"/>
  <c r="BD158" i="4"/>
  <c r="BF160" i="4"/>
  <c r="BH162" i="4"/>
  <c r="BC165" i="4"/>
  <c r="BE167" i="4"/>
  <c r="BG169" i="4"/>
  <c r="BB172" i="4"/>
  <c r="BD174" i="4"/>
  <c r="BF176" i="4"/>
  <c r="BH178" i="4"/>
  <c r="BC181" i="4"/>
  <c r="BE183" i="4"/>
  <c r="BG185" i="4"/>
  <c r="BB188" i="4"/>
  <c r="BD190" i="4"/>
  <c r="BF192" i="4"/>
  <c r="BH194" i="4"/>
  <c r="BC197" i="4"/>
  <c r="BE199" i="4"/>
  <c r="BG201" i="4"/>
  <c r="BB204" i="4"/>
  <c r="BD206" i="4"/>
  <c r="BF208" i="4"/>
  <c r="BH210" i="4"/>
  <c r="BC213" i="4"/>
  <c r="BE215" i="4"/>
  <c r="BG217" i="4"/>
  <c r="BB220" i="4"/>
  <c r="BD222" i="4"/>
  <c r="BF224" i="4"/>
  <c r="BH226" i="4"/>
  <c r="BC229" i="4"/>
  <c r="BE231" i="4"/>
  <c r="BG233" i="4"/>
  <c r="BF89" i="4"/>
  <c r="BH91" i="4"/>
  <c r="BC94" i="4"/>
  <c r="BE96" i="4"/>
  <c r="BG98" i="4"/>
  <c r="BB101" i="4"/>
  <c r="BD103" i="4"/>
  <c r="BF105" i="4"/>
  <c r="BH107" i="4"/>
  <c r="BC110" i="4"/>
  <c r="BE112" i="4"/>
  <c r="BG114" i="4"/>
  <c r="BB117" i="4"/>
  <c r="BD119" i="4"/>
  <c r="BF121" i="4"/>
  <c r="BH123" i="4"/>
  <c r="BC126" i="4"/>
  <c r="BE128" i="4"/>
  <c r="BG130" i="4"/>
  <c r="BB133" i="4"/>
  <c r="BD135" i="4"/>
  <c r="BF137" i="4"/>
  <c r="BH139" i="4"/>
  <c r="BC142" i="4"/>
  <c r="BE144" i="4"/>
  <c r="BH147" i="4"/>
  <c r="BE152" i="4"/>
  <c r="BH164" i="4"/>
  <c r="BC167" i="4"/>
  <c r="BE169" i="4"/>
  <c r="BG171" i="4"/>
  <c r="BB174" i="4"/>
  <c r="BD176" i="4"/>
  <c r="BF178" i="4"/>
  <c r="BH180" i="4"/>
  <c r="BC183" i="4"/>
  <c r="BE185" i="4"/>
  <c r="BG187" i="4"/>
  <c r="BB190" i="4"/>
  <c r="BD192" i="4"/>
  <c r="BF194" i="4"/>
  <c r="BH196" i="4"/>
  <c r="BC199" i="4"/>
  <c r="BE201" i="4"/>
  <c r="BG203" i="4"/>
  <c r="BB206" i="4"/>
  <c r="BE209" i="4"/>
  <c r="BB214" i="4"/>
  <c r="BF218" i="4"/>
  <c r="BC223" i="4"/>
  <c r="BG227" i="4"/>
  <c r="BD232" i="4"/>
  <c r="BE90" i="4"/>
  <c r="BB95" i="4"/>
  <c r="BF99" i="4"/>
  <c r="BC104" i="4"/>
  <c r="BG108" i="4"/>
  <c r="BD113" i="4"/>
  <c r="BH117" i="4"/>
  <c r="BE122" i="4"/>
  <c r="BB127" i="4"/>
  <c r="BF131" i="4"/>
  <c r="BC136" i="4"/>
  <c r="BG140" i="4"/>
  <c r="BD145" i="4"/>
  <c r="BC154" i="4"/>
  <c r="BD159" i="4"/>
  <c r="BH163" i="4"/>
  <c r="BE168" i="4"/>
  <c r="BB173" i="4"/>
  <c r="BF177" i="4"/>
  <c r="BC182" i="4"/>
  <c r="BG186" i="4"/>
  <c r="BD191" i="4"/>
  <c r="BH195" i="4"/>
  <c r="BE200" i="4"/>
  <c r="BB205" i="4"/>
  <c r="BF209" i="4"/>
  <c r="BC214" i="4"/>
  <c r="BG218" i="4"/>
  <c r="BD223" i="4"/>
  <c r="BH227" i="4"/>
  <c r="BE232" i="4"/>
  <c r="BC237" i="4"/>
  <c r="BG241" i="4"/>
  <c r="BD246" i="4"/>
  <c r="BH250" i="4"/>
  <c r="BE255" i="4"/>
  <c r="BB260" i="4"/>
  <c r="BF264" i="4"/>
  <c r="BC269" i="4"/>
  <c r="BG273" i="4"/>
  <c r="BD278" i="4"/>
  <c r="BD292" i="4"/>
  <c r="BD237" i="4"/>
  <c r="BH145" i="4"/>
  <c r="BE150" i="4"/>
  <c r="BB155" i="4"/>
  <c r="BF159" i="4"/>
  <c r="BC164" i="4"/>
  <c r="BG168" i="4"/>
  <c r="BD173" i="4"/>
  <c r="BH177" i="4"/>
  <c r="BE182" i="4"/>
  <c r="BB187" i="4"/>
  <c r="BF191" i="4"/>
  <c r="BC196" i="4"/>
  <c r="BG200" i="4"/>
  <c r="BE214" i="4"/>
  <c r="BC247" i="4"/>
  <c r="K4" i="4"/>
  <c r="AW11" i="6"/>
  <c r="AW13" i="6"/>
  <c r="AW16" i="6"/>
  <c r="AW15" i="6"/>
  <c r="M4" i="4"/>
  <c r="AY11" i="6"/>
  <c r="AY13" i="6"/>
  <c r="AY15" i="6"/>
  <c r="AY16" i="6"/>
  <c r="AV16" i="6"/>
  <c r="BN16" i="6"/>
  <c r="L4" i="4"/>
  <c r="AX13" i="6"/>
  <c r="AX16" i="6"/>
  <c r="AX12" i="6"/>
  <c r="AM12" i="6" s="1"/>
  <c r="AX11" i="6"/>
  <c r="AX14" i="6"/>
  <c r="AM14" i="6" s="1"/>
  <c r="AX15" i="6"/>
  <c r="AM65" i="6"/>
  <c r="AM67" i="6"/>
  <c r="BH201" i="4"/>
  <c r="BB203" i="4"/>
  <c r="BC204" i="4"/>
  <c r="BE206" i="4"/>
  <c r="BG208" i="4"/>
  <c r="BB211" i="4"/>
  <c r="BD213" i="4"/>
  <c r="BF215" i="4"/>
  <c r="BH217" i="4"/>
  <c r="BC220" i="4"/>
  <c r="BE222" i="4"/>
  <c r="BH225" i="4"/>
  <c r="BE230" i="4"/>
  <c r="BC235" i="4"/>
  <c r="BF242" i="4"/>
  <c r="BG251" i="4"/>
  <c r="BH260" i="4"/>
  <c r="BB270" i="4"/>
  <c r="BG295" i="4"/>
  <c r="BC279" i="4"/>
  <c r="BG240" i="4"/>
  <c r="BG224" i="4"/>
  <c r="BB227" i="4"/>
  <c r="BD229" i="4"/>
  <c r="BF231" i="4"/>
  <c r="BB234" i="4"/>
  <c r="BD236" i="4"/>
  <c r="BD240" i="4"/>
  <c r="BH244" i="4"/>
  <c r="BE249" i="4"/>
  <c r="BB254" i="4"/>
  <c r="BF258" i="4"/>
  <c r="BC263" i="4"/>
  <c r="BG267" i="4"/>
  <c r="BD272" i="4"/>
  <c r="BH276" i="4"/>
  <c r="BF286" i="4"/>
  <c r="BH304" i="4"/>
  <c r="BE254" i="4"/>
  <c r="BG204" i="4"/>
  <c r="BH205" i="4"/>
  <c r="BB207" i="4"/>
  <c r="BC208" i="4"/>
  <c r="BD209" i="4"/>
  <c r="BE210" i="4"/>
  <c r="BF211" i="4"/>
  <c r="BG212" i="4"/>
  <c r="BH213" i="4"/>
  <c r="BB215" i="4"/>
  <c r="BC216" i="4"/>
  <c r="BD217" i="4"/>
  <c r="BE218" i="4"/>
  <c r="BF219" i="4"/>
  <c r="BG220" i="4"/>
  <c r="BH221" i="4"/>
  <c r="BB223" i="4"/>
  <c r="BC224" i="4"/>
  <c r="BD225" i="4"/>
  <c r="BE226" i="4"/>
  <c r="BF227" i="4"/>
  <c r="BG228" i="4"/>
  <c r="BH229" i="4"/>
  <c r="BB231" i="4"/>
  <c r="BC232" i="4"/>
  <c r="BD233" i="4"/>
  <c r="BF234" i="4"/>
  <c r="BG235" i="4"/>
  <c r="BH236" i="4"/>
  <c r="BC239" i="4"/>
  <c r="BE241" i="4"/>
  <c r="BG243" i="4"/>
  <c r="BB246" i="4"/>
  <c r="BD248" i="4"/>
  <c r="BF250" i="4"/>
  <c r="BH252" i="4"/>
  <c r="BC255" i="4"/>
  <c r="BE257" i="4"/>
  <c r="BG259" i="4"/>
  <c r="BB262" i="4"/>
  <c r="BD264" i="4"/>
  <c r="BF266" i="4"/>
  <c r="BH268" i="4"/>
  <c r="BC271" i="4"/>
  <c r="BE273" i="4"/>
  <c r="BG275" i="4"/>
  <c r="BB278" i="4"/>
  <c r="BB282" i="4"/>
  <c r="BC291" i="4"/>
  <c r="BD300" i="4"/>
  <c r="BC236" i="4"/>
  <c r="BD245" i="4"/>
  <c r="BD281" i="4"/>
  <c r="BE237" i="4"/>
  <c r="BF238" i="4"/>
  <c r="BG239" i="4"/>
  <c r="BH240" i="4"/>
  <c r="BB242" i="4"/>
  <c r="BC243" i="4"/>
  <c r="BD244" i="4"/>
  <c r="BE245" i="4"/>
  <c r="BF246" i="4"/>
  <c r="BG247" i="4"/>
  <c r="BH248" i="4"/>
  <c r="BB250" i="4"/>
  <c r="BC251" i="4"/>
  <c r="BD252" i="4"/>
  <c r="BE253" i="4"/>
  <c r="BF254" i="4"/>
  <c r="BG255" i="4"/>
  <c r="BH256" i="4"/>
  <c r="BB258" i="4"/>
  <c r="BC259" i="4"/>
  <c r="BD260" i="4"/>
  <c r="BE261" i="4"/>
  <c r="BF262" i="4"/>
  <c r="BG263" i="4"/>
  <c r="BH264" i="4"/>
  <c r="BB266" i="4"/>
  <c r="BC267" i="4"/>
  <c r="BD268" i="4"/>
  <c r="BE269" i="4"/>
  <c r="BF270" i="4"/>
  <c r="BG271" i="4"/>
  <c r="BH272" i="4"/>
  <c r="BB274" i="4"/>
  <c r="BC275" i="4"/>
  <c r="BD276" i="4"/>
  <c r="BE277" i="4"/>
  <c r="BF278" i="4"/>
  <c r="BD280" i="4"/>
  <c r="BD284" i="4"/>
  <c r="BH288" i="4"/>
  <c r="BE293" i="4"/>
  <c r="BB298" i="4"/>
  <c r="BF302" i="4"/>
  <c r="BH233" i="4"/>
  <c r="BE238" i="4"/>
  <c r="BB243" i="4"/>
  <c r="BH249" i="4"/>
  <c r="BH259" i="4"/>
  <c r="BK16" i="14"/>
  <c r="BL16" i="14"/>
  <c r="BM16" i="14" s="1"/>
  <c r="BN16" i="14" s="1"/>
  <c r="BJ16" i="14"/>
  <c r="BL15" i="14"/>
  <c r="BM15" i="14" s="1"/>
  <c r="BN15" i="14" s="1"/>
  <c r="BJ15" i="14"/>
  <c r="BK15" i="14"/>
  <c r="AD23" i="1"/>
  <c r="BO10" i="4"/>
  <c r="BO11" i="4"/>
  <c r="BN25" i="4"/>
  <c r="BN24" i="4"/>
  <c r="BN18" i="4"/>
  <c r="BN17" i="4"/>
  <c r="BN16" i="4"/>
  <c r="BN15" i="4"/>
  <c r="BN13" i="4"/>
  <c r="BO13" i="4" s="1"/>
  <c r="BP13" i="4" s="1"/>
  <c r="BN12" i="4"/>
  <c r="BN23" i="4"/>
  <c r="BN22" i="4"/>
  <c r="BC14" i="14"/>
  <c r="BE14" i="14" s="1"/>
  <c r="BN21" i="4"/>
  <c r="BN20" i="4"/>
  <c r="BN19" i="4"/>
  <c r="BO9" i="4"/>
  <c r="BP9" i="4" s="1"/>
  <c r="BN14" i="4"/>
  <c r="N2" i="4"/>
  <c r="O2" i="4" s="1"/>
  <c r="P2" i="4" s="1"/>
  <c r="Q2" i="4" s="1"/>
  <c r="R2" i="4" s="1"/>
  <c r="S2" i="4" s="1"/>
  <c r="T2" i="4" s="1"/>
  <c r="U2" i="4" s="1"/>
  <c r="V2" i="4" s="1"/>
  <c r="W2" i="4" s="1"/>
  <c r="X2" i="4" s="1"/>
  <c r="Y2" i="4" s="1"/>
  <c r="Z2" i="4" s="1"/>
  <c r="AA2" i="4" s="1"/>
  <c r="AB2" i="4" s="1"/>
  <c r="AC2" i="4" s="1"/>
  <c r="AD2" i="4" s="1"/>
  <c r="AE2" i="4" s="1"/>
  <c r="AF2" i="4" s="1"/>
  <c r="AG2" i="4" s="1"/>
  <c r="AH2" i="4" s="1"/>
  <c r="AI2" i="4" s="1"/>
  <c r="AJ2" i="4" s="1"/>
  <c r="AK2" i="4" s="1"/>
  <c r="AL2" i="4" s="1"/>
  <c r="AD7" i="1"/>
  <c r="CG16" i="14"/>
  <c r="CJ16" i="14"/>
  <c r="CJ15" i="14"/>
  <c r="CG15" i="14"/>
  <c r="N6" i="18" l="1"/>
  <c r="E3" i="18" s="1"/>
  <c r="E40" i="10"/>
  <c r="E44" i="10"/>
  <c r="E37" i="10"/>
  <c r="E41" i="10"/>
  <c r="E45" i="10"/>
  <c r="E38" i="10"/>
  <c r="E42" i="10"/>
  <c r="E39" i="10"/>
  <c r="E43" i="10"/>
  <c r="P6" i="18"/>
  <c r="E4" i="18" s="1"/>
  <c r="M7" i="12"/>
  <c r="U7" i="12" s="1"/>
  <c r="AM6" i="1"/>
  <c r="AK6" i="1" s="1"/>
  <c r="AL6" i="1" s="1"/>
  <c r="J4" i="4"/>
  <c r="AB8" i="12"/>
  <c r="Q8" i="12" s="1"/>
  <c r="M8" i="12"/>
  <c r="AL5" i="1"/>
  <c r="E17" i="11" s="1"/>
  <c r="F17" i="11" s="1"/>
  <c r="BC31" i="14"/>
  <c r="CJ31" i="14" s="1"/>
  <c r="BF31" i="14" s="1"/>
  <c r="BO26" i="4"/>
  <c r="BP26" i="4" s="1"/>
  <c r="AZ11" i="6"/>
  <c r="AZ13" i="6"/>
  <c r="AZ15" i="6"/>
  <c r="AM45" i="6"/>
  <c r="AM43" i="6"/>
  <c r="AM31" i="6"/>
  <c r="AM63" i="6"/>
  <c r="AM59" i="6"/>
  <c r="AM34" i="6"/>
  <c r="AM70" i="6"/>
  <c r="AM68" i="6"/>
  <c r="AM64" i="6"/>
  <c r="BC13" i="14"/>
  <c r="AV15" i="6"/>
  <c r="AV13" i="6"/>
  <c r="AV11" i="6"/>
  <c r="BO8" i="4"/>
  <c r="BP8" i="4" s="1"/>
  <c r="BP11" i="4"/>
  <c r="BG16" i="14" s="1"/>
  <c r="BP10" i="4"/>
  <c r="BG15" i="14" s="1"/>
  <c r="CJ14" i="14"/>
  <c r="BJ16" i="6"/>
  <c r="BK16" i="6"/>
  <c r="AZ16" i="6"/>
  <c r="BA11" i="6"/>
  <c r="BA15" i="6"/>
  <c r="BA13" i="6"/>
  <c r="BA16" i="6"/>
  <c r="BC13" i="6"/>
  <c r="BC15" i="6"/>
  <c r="BC16" i="6"/>
  <c r="BC11" i="6"/>
  <c r="BD16" i="6"/>
  <c r="BE16" i="6"/>
  <c r="BF16" i="6"/>
  <c r="BL16" i="6"/>
  <c r="BM16" i="6"/>
  <c r="BB16" i="6"/>
  <c r="BG16" i="6"/>
  <c r="BH16" i="6"/>
  <c r="BI16" i="6"/>
  <c r="BI15" i="6"/>
  <c r="BI11" i="6"/>
  <c r="BI13" i="6"/>
  <c r="BC30" i="14"/>
  <c r="BC29" i="14"/>
  <c r="BC28" i="14"/>
  <c r="BE28" i="14" s="1"/>
  <c r="BC27" i="14"/>
  <c r="BE27" i="14" s="1"/>
  <c r="BO15" i="4"/>
  <c r="BP15" i="4" s="1"/>
  <c r="CG14" i="14"/>
  <c r="BF14" i="14" s="1"/>
  <c r="BG14" i="14"/>
  <c r="BK14" i="14"/>
  <c r="BL14" i="14"/>
  <c r="BM14" i="14" s="1"/>
  <c r="BN14" i="14" s="1"/>
  <c r="BJ14" i="14"/>
  <c r="BO12" i="4"/>
  <c r="BP12" i="4" s="1"/>
  <c r="U4" i="4"/>
  <c r="BO19" i="4"/>
  <c r="BP19" i="4" s="1"/>
  <c r="BC24" i="14"/>
  <c r="BE24" i="14" s="1"/>
  <c r="V4" i="4"/>
  <c r="BO20" i="4"/>
  <c r="BP20" i="4" s="1"/>
  <c r="BC25" i="14"/>
  <c r="BE25" i="14" s="1"/>
  <c r="W4" i="4"/>
  <c r="BO21" i="4"/>
  <c r="BP21" i="4" s="1"/>
  <c r="BC26" i="14"/>
  <c r="BE26" i="14" s="1"/>
  <c r="X4" i="4"/>
  <c r="BO22" i="4"/>
  <c r="BP22" i="4" s="1"/>
  <c r="Y4" i="4"/>
  <c r="BO23" i="4"/>
  <c r="BP23" i="4" s="1"/>
  <c r="N4" i="4"/>
  <c r="BC17" i="14"/>
  <c r="BE17" i="14" s="1"/>
  <c r="O4" i="4"/>
  <c r="BC18" i="14"/>
  <c r="Q4" i="4"/>
  <c r="BC20" i="14"/>
  <c r="BE20" i="14" s="1"/>
  <c r="R4" i="4"/>
  <c r="BO16" i="4"/>
  <c r="BP16" i="4" s="1"/>
  <c r="BC21" i="14"/>
  <c r="BE21" i="14" s="1"/>
  <c r="S4" i="4"/>
  <c r="BO17" i="4"/>
  <c r="BP17" i="4" s="1"/>
  <c r="BC22" i="14"/>
  <c r="BE22" i="14" s="1"/>
  <c r="T4" i="4"/>
  <c r="BO18" i="4"/>
  <c r="BP18" i="4" s="1"/>
  <c r="BC23" i="14"/>
  <c r="BE23" i="14" s="1"/>
  <c r="Z4" i="4"/>
  <c r="BO24" i="4"/>
  <c r="BP24" i="4" s="1"/>
  <c r="AA4" i="4"/>
  <c r="BO25" i="4"/>
  <c r="BP25" i="4" s="1"/>
  <c r="P4" i="4"/>
  <c r="BC19" i="14"/>
  <c r="BE19" i="14" s="1"/>
  <c r="BO14" i="4"/>
  <c r="BP14" i="4" s="1"/>
  <c r="BF15" i="14"/>
  <c r="BF16" i="14"/>
  <c r="B3" i="10"/>
  <c r="C3" i="10" s="1"/>
  <c r="V304" i="9"/>
  <c r="F304" i="9" s="1"/>
  <c r="V303" i="9"/>
  <c r="F303" i="9" s="1"/>
  <c r="V302" i="9"/>
  <c r="F302" i="9" s="1"/>
  <c r="V301" i="9"/>
  <c r="F301" i="9" s="1"/>
  <c r="V300" i="9"/>
  <c r="F300" i="9" s="1"/>
  <c r="V299" i="9"/>
  <c r="F299" i="9" s="1"/>
  <c r="V298" i="9"/>
  <c r="F298" i="9" s="1"/>
  <c r="V297" i="9"/>
  <c r="F297" i="9" s="1"/>
  <c r="V296" i="9"/>
  <c r="F296" i="9" s="1"/>
  <c r="V295" i="9"/>
  <c r="F295" i="9" s="1"/>
  <c r="V294" i="9"/>
  <c r="F294" i="9" s="1"/>
  <c r="V293" i="9"/>
  <c r="F293" i="9" s="1"/>
  <c r="V292" i="9"/>
  <c r="F292" i="9" s="1"/>
  <c r="V291" i="9"/>
  <c r="F291" i="9" s="1"/>
  <c r="V290" i="9"/>
  <c r="F290" i="9" s="1"/>
  <c r="V289" i="9"/>
  <c r="F289" i="9" s="1"/>
  <c r="V288" i="9"/>
  <c r="F288" i="9" s="1"/>
  <c r="V287" i="9"/>
  <c r="F287" i="9" s="1"/>
  <c r="V286" i="9"/>
  <c r="F286" i="9" s="1"/>
  <c r="V285" i="9"/>
  <c r="F285" i="9" s="1"/>
  <c r="V284" i="9"/>
  <c r="F284" i="9" s="1"/>
  <c r="V283" i="9"/>
  <c r="F283" i="9" s="1"/>
  <c r="V282" i="9"/>
  <c r="F282" i="9" s="1"/>
  <c r="V281" i="9"/>
  <c r="F281" i="9" s="1"/>
  <c r="V280" i="9"/>
  <c r="F280" i="9" s="1"/>
  <c r="V279" i="9"/>
  <c r="F279" i="9" s="1"/>
  <c r="V278" i="9"/>
  <c r="F278" i="9" s="1"/>
  <c r="V277" i="9"/>
  <c r="F277" i="9" s="1"/>
  <c r="V276" i="9"/>
  <c r="F276" i="9" s="1"/>
  <c r="V275" i="9"/>
  <c r="F275" i="9" s="1"/>
  <c r="V274" i="9"/>
  <c r="F274" i="9" s="1"/>
  <c r="V273" i="9"/>
  <c r="F273" i="9" s="1"/>
  <c r="V272" i="9"/>
  <c r="F272" i="9" s="1"/>
  <c r="V271" i="9"/>
  <c r="F271" i="9" s="1"/>
  <c r="V270" i="9"/>
  <c r="F270" i="9" s="1"/>
  <c r="V269" i="9"/>
  <c r="F269" i="9" s="1"/>
  <c r="V268" i="9"/>
  <c r="F268" i="9" s="1"/>
  <c r="V267" i="9"/>
  <c r="F267" i="9" s="1"/>
  <c r="V266" i="9"/>
  <c r="F266" i="9" s="1"/>
  <c r="V265" i="9"/>
  <c r="F265" i="9" s="1"/>
  <c r="V264" i="9"/>
  <c r="F264" i="9" s="1"/>
  <c r="V263" i="9"/>
  <c r="F263" i="9" s="1"/>
  <c r="V262" i="9"/>
  <c r="F262" i="9" s="1"/>
  <c r="V261" i="9"/>
  <c r="F261" i="9" s="1"/>
  <c r="V260" i="9"/>
  <c r="F260" i="9" s="1"/>
  <c r="V259" i="9"/>
  <c r="F259" i="9" s="1"/>
  <c r="V258" i="9"/>
  <c r="F258" i="9" s="1"/>
  <c r="V257" i="9"/>
  <c r="F257" i="9" s="1"/>
  <c r="V256" i="9"/>
  <c r="F256" i="9" s="1"/>
  <c r="V255" i="9"/>
  <c r="F255" i="9" s="1"/>
  <c r="V254" i="9"/>
  <c r="F254" i="9" s="1"/>
  <c r="V253" i="9"/>
  <c r="F253" i="9" s="1"/>
  <c r="V252" i="9"/>
  <c r="F252" i="9" s="1"/>
  <c r="V251" i="9"/>
  <c r="F251" i="9" s="1"/>
  <c r="V250" i="9"/>
  <c r="F250" i="9" s="1"/>
  <c r="V249" i="9"/>
  <c r="F249" i="9" s="1"/>
  <c r="V248" i="9"/>
  <c r="F248" i="9" s="1"/>
  <c r="V247" i="9"/>
  <c r="F247" i="9" s="1"/>
  <c r="V246" i="9"/>
  <c r="F246" i="9" s="1"/>
  <c r="V245" i="9"/>
  <c r="F245" i="9" s="1"/>
  <c r="V244" i="9"/>
  <c r="F244" i="9" s="1"/>
  <c r="V243" i="9"/>
  <c r="F243" i="9" s="1"/>
  <c r="V242" i="9"/>
  <c r="F242" i="9" s="1"/>
  <c r="V241" i="9"/>
  <c r="F241" i="9" s="1"/>
  <c r="V240" i="9"/>
  <c r="F240" i="9" s="1"/>
  <c r="V239" i="9"/>
  <c r="F239" i="9" s="1"/>
  <c r="V238" i="9"/>
  <c r="F238" i="9" s="1"/>
  <c r="V237" i="9"/>
  <c r="F237" i="9" s="1"/>
  <c r="V236" i="9"/>
  <c r="F236" i="9" s="1"/>
  <c r="V235" i="9"/>
  <c r="F235" i="9" s="1"/>
  <c r="V234" i="9"/>
  <c r="F234" i="9" s="1"/>
  <c r="V233" i="9"/>
  <c r="F233" i="9" s="1"/>
  <c r="V232" i="9"/>
  <c r="F232" i="9" s="1"/>
  <c r="V231" i="9"/>
  <c r="F231" i="9" s="1"/>
  <c r="V230" i="9"/>
  <c r="F230" i="9" s="1"/>
  <c r="V229" i="9"/>
  <c r="F229" i="9" s="1"/>
  <c r="V228" i="9"/>
  <c r="F228" i="9" s="1"/>
  <c r="V227" i="9"/>
  <c r="F227" i="9" s="1"/>
  <c r="V226" i="9"/>
  <c r="F226" i="9" s="1"/>
  <c r="V225" i="9"/>
  <c r="F225" i="9" s="1"/>
  <c r="V224" i="9"/>
  <c r="F224" i="9" s="1"/>
  <c r="V223" i="9"/>
  <c r="F223" i="9" s="1"/>
  <c r="V222" i="9"/>
  <c r="F222" i="9" s="1"/>
  <c r="V221" i="9"/>
  <c r="F221" i="9" s="1"/>
  <c r="V220" i="9"/>
  <c r="F220" i="9" s="1"/>
  <c r="V219" i="9"/>
  <c r="F219" i="9" s="1"/>
  <c r="V218" i="9"/>
  <c r="F218" i="9" s="1"/>
  <c r="V217" i="9"/>
  <c r="F217" i="9" s="1"/>
  <c r="V216" i="9"/>
  <c r="F216" i="9" s="1"/>
  <c r="V215" i="9"/>
  <c r="F215" i="9" s="1"/>
  <c r="V214" i="9"/>
  <c r="F214" i="9" s="1"/>
  <c r="V213" i="9"/>
  <c r="F213" i="9" s="1"/>
  <c r="V212" i="9"/>
  <c r="F212" i="9" s="1"/>
  <c r="V211" i="9"/>
  <c r="F211" i="9" s="1"/>
  <c r="V210" i="9"/>
  <c r="F210" i="9" s="1"/>
  <c r="V209" i="9"/>
  <c r="F209" i="9" s="1"/>
  <c r="V208" i="9"/>
  <c r="F208" i="9" s="1"/>
  <c r="V207" i="9"/>
  <c r="F207" i="9" s="1"/>
  <c r="V206" i="9"/>
  <c r="F206" i="9" s="1"/>
  <c r="V205" i="9"/>
  <c r="F205" i="9" s="1"/>
  <c r="V204" i="9"/>
  <c r="F204" i="9" s="1"/>
  <c r="V203" i="9"/>
  <c r="F203" i="9" s="1"/>
  <c r="V202" i="9"/>
  <c r="F202" i="9" s="1"/>
  <c r="V201" i="9"/>
  <c r="F201" i="9" s="1"/>
  <c r="V200" i="9"/>
  <c r="F200" i="9" s="1"/>
  <c r="V199" i="9"/>
  <c r="F199" i="9" s="1"/>
  <c r="V198" i="9"/>
  <c r="F198" i="9" s="1"/>
  <c r="V197" i="9"/>
  <c r="F197" i="9" s="1"/>
  <c r="V196" i="9"/>
  <c r="F196" i="9" s="1"/>
  <c r="V195" i="9"/>
  <c r="F195" i="9" s="1"/>
  <c r="V194" i="9"/>
  <c r="F194" i="9" s="1"/>
  <c r="V193" i="9"/>
  <c r="F193" i="9" s="1"/>
  <c r="V192" i="9"/>
  <c r="F192" i="9" s="1"/>
  <c r="V191" i="9"/>
  <c r="F191" i="9" s="1"/>
  <c r="V190" i="9"/>
  <c r="F190" i="9" s="1"/>
  <c r="V189" i="9"/>
  <c r="F189" i="9" s="1"/>
  <c r="V188" i="9"/>
  <c r="F188" i="9" s="1"/>
  <c r="V187" i="9"/>
  <c r="F187" i="9" s="1"/>
  <c r="V186" i="9"/>
  <c r="F186" i="9" s="1"/>
  <c r="V185" i="9"/>
  <c r="F185" i="9" s="1"/>
  <c r="V184" i="9"/>
  <c r="F184" i="9" s="1"/>
  <c r="V183" i="9"/>
  <c r="F183" i="9" s="1"/>
  <c r="V182" i="9"/>
  <c r="F182" i="9" s="1"/>
  <c r="V181" i="9"/>
  <c r="F181" i="9" s="1"/>
  <c r="V180" i="9"/>
  <c r="F180" i="9" s="1"/>
  <c r="V179" i="9"/>
  <c r="F179" i="9" s="1"/>
  <c r="V178" i="9"/>
  <c r="F178" i="9" s="1"/>
  <c r="V177" i="9"/>
  <c r="F177" i="9" s="1"/>
  <c r="V176" i="9"/>
  <c r="F176" i="9" s="1"/>
  <c r="V175" i="9"/>
  <c r="F175" i="9" s="1"/>
  <c r="V174" i="9"/>
  <c r="F174" i="9" s="1"/>
  <c r="V173" i="9"/>
  <c r="F173" i="9" s="1"/>
  <c r="V172" i="9"/>
  <c r="F172" i="9" s="1"/>
  <c r="V171" i="9"/>
  <c r="F171" i="9" s="1"/>
  <c r="V170" i="9"/>
  <c r="F170" i="9" s="1"/>
  <c r="V169" i="9"/>
  <c r="F169" i="9" s="1"/>
  <c r="V168" i="9"/>
  <c r="F168" i="9" s="1"/>
  <c r="V167" i="9"/>
  <c r="F167" i="9" s="1"/>
  <c r="V166" i="9"/>
  <c r="F166" i="9" s="1"/>
  <c r="V165" i="9"/>
  <c r="F165" i="9" s="1"/>
  <c r="V164" i="9"/>
  <c r="F164" i="9" s="1"/>
  <c r="U164" i="9" s="1"/>
  <c r="V163" i="9"/>
  <c r="F163" i="9" s="1"/>
  <c r="U163" i="9" s="1"/>
  <c r="V162" i="9"/>
  <c r="F162" i="9" s="1"/>
  <c r="U162" i="9" s="1"/>
  <c r="V161" i="9"/>
  <c r="F161" i="9" s="1"/>
  <c r="U161" i="9" s="1"/>
  <c r="V160" i="9"/>
  <c r="F160" i="9" s="1"/>
  <c r="U160" i="9" s="1"/>
  <c r="V159" i="9"/>
  <c r="F159" i="9" s="1"/>
  <c r="U159" i="9" s="1"/>
  <c r="V158" i="9"/>
  <c r="F158" i="9" s="1"/>
  <c r="U158" i="9" s="1"/>
  <c r="V157" i="9"/>
  <c r="F157" i="9" s="1"/>
  <c r="U157" i="9" s="1"/>
  <c r="V156" i="9"/>
  <c r="F156" i="9" s="1"/>
  <c r="U156" i="9" s="1"/>
  <c r="V155" i="9"/>
  <c r="F155" i="9" s="1"/>
  <c r="U155" i="9" s="1"/>
  <c r="V154" i="9"/>
  <c r="F154" i="9" s="1"/>
  <c r="U154" i="9" s="1"/>
  <c r="V153" i="9"/>
  <c r="F153" i="9" s="1"/>
  <c r="U153" i="9" s="1"/>
  <c r="V152" i="9"/>
  <c r="F152" i="9" s="1"/>
  <c r="U152" i="9" s="1"/>
  <c r="V151" i="9"/>
  <c r="F151" i="9" s="1"/>
  <c r="U151" i="9" s="1"/>
  <c r="V150" i="9"/>
  <c r="F150" i="9" s="1"/>
  <c r="U150" i="9" s="1"/>
  <c r="F148" i="10" s="1"/>
  <c r="V149" i="9"/>
  <c r="F149" i="9" s="1"/>
  <c r="U149" i="9" s="1"/>
  <c r="V148" i="9"/>
  <c r="F148" i="9" s="1"/>
  <c r="U148" i="9" s="1"/>
  <c r="F146" i="10" s="1"/>
  <c r="V147" i="9"/>
  <c r="F147" i="9" s="1"/>
  <c r="U147" i="9" s="1"/>
  <c r="V146" i="9"/>
  <c r="F146" i="9" s="1"/>
  <c r="U146" i="9" s="1"/>
  <c r="F144" i="10" s="1"/>
  <c r="V145" i="9"/>
  <c r="F145" i="9" s="1"/>
  <c r="U145" i="9" s="1"/>
  <c r="V144" i="9"/>
  <c r="F144" i="9" s="1"/>
  <c r="U144" i="9" s="1"/>
  <c r="F142" i="10" s="1"/>
  <c r="V143" i="9"/>
  <c r="F143" i="9" s="1"/>
  <c r="U143" i="9" s="1"/>
  <c r="V142" i="9"/>
  <c r="F142" i="9" s="1"/>
  <c r="U142" i="9" s="1"/>
  <c r="F140" i="10" s="1"/>
  <c r="V141" i="9"/>
  <c r="F141" i="9" s="1"/>
  <c r="U141" i="9" s="1"/>
  <c r="F139" i="10" s="1"/>
  <c r="V140" i="9"/>
  <c r="F140" i="9" s="1"/>
  <c r="U140" i="9" s="1"/>
  <c r="F138" i="10" s="1"/>
  <c r="V139" i="9"/>
  <c r="F139" i="9" s="1"/>
  <c r="U139" i="9" s="1"/>
  <c r="F137" i="10" s="1"/>
  <c r="V138" i="9"/>
  <c r="F138" i="9" s="1"/>
  <c r="U138" i="9" s="1"/>
  <c r="F136" i="10" s="1"/>
  <c r="V137" i="9"/>
  <c r="F137" i="9" s="1"/>
  <c r="U137" i="9" s="1"/>
  <c r="F135" i="10" s="1"/>
  <c r="V136" i="9"/>
  <c r="F136" i="9" s="1"/>
  <c r="U136" i="9" s="1"/>
  <c r="F134" i="10" s="1"/>
  <c r="V135" i="9"/>
  <c r="F135" i="9" s="1"/>
  <c r="U135" i="9" s="1"/>
  <c r="V134" i="9"/>
  <c r="F134" i="9" s="1"/>
  <c r="U134" i="9" s="1"/>
  <c r="V133" i="9"/>
  <c r="F133" i="9" s="1"/>
  <c r="U133" i="9" s="1"/>
  <c r="V132" i="9"/>
  <c r="F132" i="9" s="1"/>
  <c r="U132" i="9" s="1"/>
  <c r="V131" i="9"/>
  <c r="F131" i="9" s="1"/>
  <c r="U131" i="9" s="1"/>
  <c r="V130" i="9"/>
  <c r="F130" i="9" s="1"/>
  <c r="U130" i="9" s="1"/>
  <c r="F128" i="10" s="1"/>
  <c r="V129" i="9"/>
  <c r="F129" i="9" s="1"/>
  <c r="U129" i="9" s="1"/>
  <c r="V128" i="9"/>
  <c r="F128" i="9" s="1"/>
  <c r="U128" i="9" s="1"/>
  <c r="V127" i="9"/>
  <c r="F127" i="9" s="1"/>
  <c r="U127" i="9" s="1"/>
  <c r="V126" i="9"/>
  <c r="F126" i="9" s="1"/>
  <c r="U126" i="9" s="1"/>
  <c r="F124" i="10" s="1"/>
  <c r="V125" i="9"/>
  <c r="F125" i="9" s="1"/>
  <c r="U125" i="9" s="1"/>
  <c r="V124" i="9"/>
  <c r="F124" i="9" s="1"/>
  <c r="U124" i="9" s="1"/>
  <c r="F122" i="10" s="1"/>
  <c r="V123" i="9"/>
  <c r="F123" i="9" s="1"/>
  <c r="U123" i="9" s="1"/>
  <c r="F121" i="10" s="1"/>
  <c r="V122" i="9"/>
  <c r="F122" i="9" s="1"/>
  <c r="U122" i="9" s="1"/>
  <c r="F120" i="10" s="1"/>
  <c r="V121" i="9"/>
  <c r="F121" i="9" s="1"/>
  <c r="U121" i="9" s="1"/>
  <c r="F119" i="10" s="1"/>
  <c r="V120" i="9"/>
  <c r="F120" i="9" s="1"/>
  <c r="U120" i="9" s="1"/>
  <c r="F118" i="10" s="1"/>
  <c r="V119" i="9"/>
  <c r="F119" i="9" s="1"/>
  <c r="U119" i="9" s="1"/>
  <c r="F117" i="10" s="1"/>
  <c r="V118" i="9"/>
  <c r="F118" i="9" s="1"/>
  <c r="U118" i="9" s="1"/>
  <c r="F116" i="10" s="1"/>
  <c r="V117" i="9"/>
  <c r="F117" i="9" s="1"/>
  <c r="U117" i="9" s="1"/>
  <c r="V116" i="9"/>
  <c r="F116" i="9" s="1"/>
  <c r="U116" i="9" s="1"/>
  <c r="F114" i="10" s="1"/>
  <c r="V115" i="9"/>
  <c r="F115" i="9" s="1"/>
  <c r="U115" i="9" s="1"/>
  <c r="V114" i="9"/>
  <c r="F114" i="9" s="1"/>
  <c r="U114" i="9" s="1"/>
  <c r="F112" i="10" s="1"/>
  <c r="V113" i="9"/>
  <c r="F113" i="9" s="1"/>
  <c r="U113" i="9" s="1"/>
  <c r="F111" i="10" s="1"/>
  <c r="V112" i="9"/>
  <c r="F112" i="9" s="1"/>
  <c r="U112" i="9" s="1"/>
  <c r="F110" i="10" s="1"/>
  <c r="V111" i="9"/>
  <c r="F111" i="9" s="1"/>
  <c r="U111" i="9" s="1"/>
  <c r="F109" i="10" s="1"/>
  <c r="V110" i="9"/>
  <c r="F110" i="9" s="1"/>
  <c r="U110" i="9" s="1"/>
  <c r="F108" i="10" s="1"/>
  <c r="V109" i="9"/>
  <c r="F109" i="9" s="1"/>
  <c r="U109" i="9" s="1"/>
  <c r="F107" i="10" s="1"/>
  <c r="V108" i="9"/>
  <c r="F108" i="9" s="1"/>
  <c r="U108" i="9" s="1"/>
  <c r="F106" i="10" s="1"/>
  <c r="V107" i="9"/>
  <c r="F107" i="9" s="1"/>
  <c r="U107" i="9" s="1"/>
  <c r="F105" i="10" s="1"/>
  <c r="V106" i="9"/>
  <c r="F106" i="9" s="1"/>
  <c r="U106" i="9" s="1"/>
  <c r="F104" i="10" s="1"/>
  <c r="V105" i="9"/>
  <c r="F105" i="9" s="1"/>
  <c r="U105" i="9" s="1"/>
  <c r="V104" i="9"/>
  <c r="F104" i="9" s="1"/>
  <c r="U104" i="9" s="1"/>
  <c r="F102" i="10" s="1"/>
  <c r="V103" i="9"/>
  <c r="F103" i="9" s="1"/>
  <c r="U103" i="9" s="1"/>
  <c r="V102" i="9"/>
  <c r="F102" i="9" s="1"/>
  <c r="U102" i="9" s="1"/>
  <c r="F100" i="10" s="1"/>
  <c r="V101" i="9"/>
  <c r="F101" i="9" s="1"/>
  <c r="U101" i="9" s="1"/>
  <c r="V100" i="9"/>
  <c r="F100" i="9" s="1"/>
  <c r="U100" i="9" s="1"/>
  <c r="F98" i="10" s="1"/>
  <c r="V99" i="9"/>
  <c r="F99" i="9" s="1"/>
  <c r="U99" i="9" s="1"/>
  <c r="F97" i="10" s="1"/>
  <c r="V98" i="9"/>
  <c r="F98" i="9" s="1"/>
  <c r="U98" i="9" s="1"/>
  <c r="F96" i="10" s="1"/>
  <c r="V97" i="9"/>
  <c r="F97" i="9" s="1"/>
  <c r="U97" i="9" s="1"/>
  <c r="V96" i="9"/>
  <c r="F96" i="9" s="1"/>
  <c r="U96" i="9" s="1"/>
  <c r="F94" i="10" s="1"/>
  <c r="V95" i="9"/>
  <c r="F95" i="9" s="1"/>
  <c r="U95" i="9" s="1"/>
  <c r="V94" i="9"/>
  <c r="F94" i="9" s="1"/>
  <c r="U94" i="9" s="1"/>
  <c r="F92" i="10" s="1"/>
  <c r="V93" i="9"/>
  <c r="F93" i="9" s="1"/>
  <c r="U93" i="9" s="1"/>
  <c r="V92" i="9"/>
  <c r="F92" i="9" s="1"/>
  <c r="U92" i="9" s="1"/>
  <c r="V91" i="9"/>
  <c r="F91" i="9" s="1"/>
  <c r="U91" i="9" s="1"/>
  <c r="V90" i="9"/>
  <c r="F90" i="9" s="1"/>
  <c r="U90" i="9" s="1"/>
  <c r="F88" i="10" s="1"/>
  <c r="V89" i="9"/>
  <c r="F89" i="9" s="1"/>
  <c r="U89" i="9" s="1"/>
  <c r="V88" i="9"/>
  <c r="F88" i="9" s="1"/>
  <c r="U88" i="9" s="1"/>
  <c r="F86" i="10" s="1"/>
  <c r="V87" i="9"/>
  <c r="F87" i="9" s="1"/>
  <c r="U87" i="9" s="1"/>
  <c r="V86" i="9"/>
  <c r="F86" i="9" s="1"/>
  <c r="U86" i="9" s="1"/>
  <c r="V85" i="9"/>
  <c r="F85" i="9" s="1"/>
  <c r="U85" i="9" s="1"/>
  <c r="V84" i="9"/>
  <c r="F84" i="9" s="1"/>
  <c r="U84" i="9" s="1"/>
  <c r="V83" i="9"/>
  <c r="F83" i="9" s="1"/>
  <c r="U83" i="9" s="1"/>
  <c r="V82" i="9"/>
  <c r="F82" i="9" s="1"/>
  <c r="U82" i="9" s="1"/>
  <c r="V81" i="9"/>
  <c r="F81" i="9" s="1"/>
  <c r="U81" i="9" s="1"/>
  <c r="V80" i="9"/>
  <c r="F80" i="9" s="1"/>
  <c r="U80" i="9" s="1"/>
  <c r="V79" i="9"/>
  <c r="F79" i="9" s="1"/>
  <c r="U79" i="9" s="1"/>
  <c r="V78" i="9"/>
  <c r="F78" i="9" s="1"/>
  <c r="U78" i="9" s="1"/>
  <c r="F76" i="10" s="1"/>
  <c r="V77" i="9"/>
  <c r="F77" i="9" s="1"/>
  <c r="U77" i="9" s="1"/>
  <c r="V76" i="9"/>
  <c r="F76" i="9" s="1"/>
  <c r="U76" i="9" s="1"/>
  <c r="F74" i="10" s="1"/>
  <c r="V75" i="9"/>
  <c r="F75" i="9" s="1"/>
  <c r="U75" i="9" s="1"/>
  <c r="V74" i="9"/>
  <c r="F74" i="9" s="1"/>
  <c r="U74" i="9" s="1"/>
  <c r="V73" i="9"/>
  <c r="F73" i="9" s="1"/>
  <c r="U73" i="9" s="1"/>
  <c r="V72" i="9"/>
  <c r="F72" i="9" s="1"/>
  <c r="U72" i="9" s="1"/>
  <c r="F70" i="10" s="1"/>
  <c r="V71" i="9"/>
  <c r="F71" i="9" s="1"/>
  <c r="U71" i="9" s="1"/>
  <c r="V70" i="9"/>
  <c r="F70" i="9" s="1"/>
  <c r="U70" i="9" s="1"/>
  <c r="F68" i="10" s="1"/>
  <c r="V69" i="9"/>
  <c r="F69" i="9" s="1"/>
  <c r="U69" i="9" s="1"/>
  <c r="V68" i="9"/>
  <c r="F68" i="9" s="1"/>
  <c r="U68" i="9" s="1"/>
  <c r="F66" i="10" s="1"/>
  <c r="V67" i="9"/>
  <c r="F67" i="9" s="1"/>
  <c r="U67" i="9" s="1"/>
  <c r="V66" i="9"/>
  <c r="F66" i="9" s="1"/>
  <c r="U66" i="9" s="1"/>
  <c r="F64" i="10" s="1"/>
  <c r="V65" i="9"/>
  <c r="F65" i="9" s="1"/>
  <c r="U65" i="9" s="1"/>
  <c r="V64" i="9"/>
  <c r="F64" i="9" s="1"/>
  <c r="U64" i="9" s="1"/>
  <c r="F62" i="10" s="1"/>
  <c r="V63" i="9"/>
  <c r="F63" i="9" s="1"/>
  <c r="U63" i="9" s="1"/>
  <c r="V62" i="9"/>
  <c r="F62" i="9" s="1"/>
  <c r="U62" i="9" s="1"/>
  <c r="F60" i="10" s="1"/>
  <c r="V61" i="9"/>
  <c r="F61" i="9" s="1"/>
  <c r="U61" i="9" s="1"/>
  <c r="V60" i="9"/>
  <c r="F60" i="9" s="1"/>
  <c r="U60" i="9" s="1"/>
  <c r="F58" i="10" s="1"/>
  <c r="V59" i="9"/>
  <c r="F59" i="9" s="1"/>
  <c r="U59" i="9" s="1"/>
  <c r="V58" i="9"/>
  <c r="F58" i="9" s="1"/>
  <c r="U58" i="9" s="1"/>
  <c r="F56" i="10" s="1"/>
  <c r="V57" i="9"/>
  <c r="F57" i="9" s="1"/>
  <c r="U57" i="9" s="1"/>
  <c r="V51" i="9"/>
  <c r="F51" i="9" s="1"/>
  <c r="U51" i="9" s="1"/>
  <c r="V50" i="9"/>
  <c r="F50" i="9" s="1"/>
  <c r="U50" i="9" s="1"/>
  <c r="V49" i="9"/>
  <c r="F49" i="9" s="1"/>
  <c r="U49" i="9" s="1"/>
  <c r="V48" i="9"/>
  <c r="F48" i="9" s="1"/>
  <c r="U48" i="9" s="1"/>
  <c r="V47" i="9"/>
  <c r="F47" i="9" s="1"/>
  <c r="U47" i="9" s="1"/>
  <c r="V46" i="9"/>
  <c r="F46" i="9" s="1"/>
  <c r="U46" i="9" s="1"/>
  <c r="V45" i="9"/>
  <c r="F45" i="9" s="1"/>
  <c r="U45" i="9" s="1"/>
  <c r="V44" i="9"/>
  <c r="F44" i="9" s="1"/>
  <c r="U44" i="9" s="1"/>
  <c r="V43" i="9"/>
  <c r="F43" i="9" s="1"/>
  <c r="U43" i="9" s="1"/>
  <c r="V42" i="9"/>
  <c r="F42" i="9" s="1"/>
  <c r="U42" i="9" s="1"/>
  <c r="F40" i="10" s="1"/>
  <c r="V41" i="9"/>
  <c r="F41" i="9" s="1"/>
  <c r="U41" i="9" s="1"/>
  <c r="V40" i="9"/>
  <c r="F40" i="9" s="1"/>
  <c r="U40" i="9" s="1"/>
  <c r="V39" i="9"/>
  <c r="F39" i="9" s="1"/>
  <c r="U39" i="9" s="1"/>
  <c r="V38" i="9"/>
  <c r="F38" i="9" s="1"/>
  <c r="U38" i="9" s="1"/>
  <c r="F36" i="10" s="1"/>
  <c r="V37" i="9"/>
  <c r="F37" i="9" s="1"/>
  <c r="U37" i="9" s="1"/>
  <c r="F35" i="10" s="1"/>
  <c r="V36" i="9"/>
  <c r="F36" i="9" s="1"/>
  <c r="U36" i="9" s="1"/>
  <c r="F34" i="10" s="1"/>
  <c r="V35" i="9"/>
  <c r="F35" i="9" s="1"/>
  <c r="U35" i="9" s="1"/>
  <c r="V34" i="9"/>
  <c r="F34" i="9" s="1"/>
  <c r="U34" i="9" s="1"/>
  <c r="F32" i="10" s="1"/>
  <c r="V33" i="9"/>
  <c r="F33" i="9" s="1"/>
  <c r="U33" i="9" s="1"/>
  <c r="F31" i="10" s="1"/>
  <c r="V32" i="9"/>
  <c r="F32" i="9" s="1"/>
  <c r="U32" i="9" s="1"/>
  <c r="F30" i="10" s="1"/>
  <c r="V31" i="9"/>
  <c r="F31" i="9" s="1"/>
  <c r="U31" i="9" s="1"/>
  <c r="F29" i="10" s="1"/>
  <c r="V30" i="9"/>
  <c r="F30" i="9" s="1"/>
  <c r="U30" i="9" s="1"/>
  <c r="V29" i="9"/>
  <c r="F29" i="9" s="1"/>
  <c r="U29" i="9" s="1"/>
  <c r="V28" i="9"/>
  <c r="F28" i="9" s="1"/>
  <c r="U28" i="9" s="1"/>
  <c r="V27" i="9"/>
  <c r="F27" i="9" s="1"/>
  <c r="U27" i="9" s="1"/>
  <c r="V26" i="9"/>
  <c r="F26" i="9" s="1"/>
  <c r="U26" i="9" s="1"/>
  <c r="V25" i="9"/>
  <c r="F25" i="9" s="1"/>
  <c r="U25" i="9" s="1"/>
  <c r="AC7" i="7"/>
  <c r="F3" i="18" l="1"/>
  <c r="K17" i="11"/>
  <c r="F39" i="10"/>
  <c r="F41" i="10"/>
  <c r="E19" i="11"/>
  <c r="E20" i="11" s="1"/>
  <c r="F20" i="11" s="1"/>
  <c r="F37" i="10"/>
  <c r="F38" i="10"/>
  <c r="U8" i="12"/>
  <c r="CJ29" i="14"/>
  <c r="BE29" i="14"/>
  <c r="CG31" i="14"/>
  <c r="BE31" i="14"/>
  <c r="BL31" i="14" s="1"/>
  <c r="BM31" i="14" s="1"/>
  <c r="BN31" i="14" s="1"/>
  <c r="CJ30" i="14"/>
  <c r="BE30" i="14"/>
  <c r="BG18" i="14"/>
  <c r="BE18" i="14"/>
  <c r="CG13" i="14"/>
  <c r="BE13" i="14"/>
  <c r="BG31" i="14"/>
  <c r="BH31" i="14" s="1"/>
  <c r="AA3" i="1"/>
  <c r="F19" i="11"/>
  <c r="K19" i="11" s="1"/>
  <c r="BG13" i="14"/>
  <c r="CJ13" i="14"/>
  <c r="BF13" i="14" s="1"/>
  <c r="F33" i="10"/>
  <c r="CG17" i="14"/>
  <c r="BH16" i="14"/>
  <c r="BH15" i="14"/>
  <c r="AM26" i="6"/>
  <c r="F126" i="10"/>
  <c r="F152" i="10"/>
  <c r="F154" i="10"/>
  <c r="F158" i="10"/>
  <c r="F160" i="10"/>
  <c r="AM28" i="6"/>
  <c r="AM55" i="6"/>
  <c r="AM71" i="6" s="1"/>
  <c r="F72" i="10"/>
  <c r="F71" i="10"/>
  <c r="F73" i="10"/>
  <c r="F59" i="10"/>
  <c r="F61" i="10"/>
  <c r="F67" i="10"/>
  <c r="F69" i="10"/>
  <c r="F79" i="10"/>
  <c r="F81" i="10"/>
  <c r="F83" i="10"/>
  <c r="F85" i="10"/>
  <c r="F91" i="10"/>
  <c r="F101" i="10"/>
  <c r="F103" i="10"/>
  <c r="F113" i="10"/>
  <c r="F115" i="10"/>
  <c r="F123" i="10"/>
  <c r="F125" i="10"/>
  <c r="F131" i="10"/>
  <c r="F133" i="10"/>
  <c r="F141" i="10"/>
  <c r="F143" i="10"/>
  <c r="F149" i="10"/>
  <c r="F151" i="10"/>
  <c r="F153" i="10"/>
  <c r="F157" i="10"/>
  <c r="F82" i="10"/>
  <c r="F84" i="10"/>
  <c r="F90" i="10"/>
  <c r="F55" i="10"/>
  <c r="F57" i="10"/>
  <c r="F63" i="10"/>
  <c r="F65" i="10"/>
  <c r="F99" i="10"/>
  <c r="F145" i="10"/>
  <c r="F147" i="10"/>
  <c r="F78" i="10"/>
  <c r="F80" i="10"/>
  <c r="F87" i="10"/>
  <c r="F89" i="10"/>
  <c r="F93" i="10"/>
  <c r="F95" i="10"/>
  <c r="F130" i="10"/>
  <c r="F132" i="10"/>
  <c r="F150" i="10"/>
  <c r="F156" i="10"/>
  <c r="F162" i="10"/>
  <c r="F75" i="10"/>
  <c r="F77" i="10"/>
  <c r="F127" i="10"/>
  <c r="F129" i="10"/>
  <c r="F155" i="10"/>
  <c r="F159" i="10"/>
  <c r="F161" i="10"/>
  <c r="BH14" i="14"/>
  <c r="BG17" i="14"/>
  <c r="CG29" i="14"/>
  <c r="BF29" i="14" s="1"/>
  <c r="BG29" i="14"/>
  <c r="CG22" i="14"/>
  <c r="BG22" i="14"/>
  <c r="CJ22" i="14"/>
  <c r="CJ20" i="14"/>
  <c r="BG20" i="14"/>
  <c r="CG20" i="14"/>
  <c r="BF20" i="14" s="1"/>
  <c r="CG18" i="14"/>
  <c r="CJ18" i="14"/>
  <c r="CJ17" i="14"/>
  <c r="CG28" i="14"/>
  <c r="BG28" i="14"/>
  <c r="CJ28" i="14"/>
  <c r="CG27" i="14"/>
  <c r="BG27" i="14"/>
  <c r="CJ27" i="14"/>
  <c r="BF27" i="14" s="1"/>
  <c r="CG26" i="14"/>
  <c r="BG26" i="14"/>
  <c r="CJ26" i="14"/>
  <c r="BF26" i="14" s="1"/>
  <c r="CG24" i="14"/>
  <c r="BG24" i="14"/>
  <c r="CJ24" i="14"/>
  <c r="CG30" i="14"/>
  <c r="BG30" i="14"/>
  <c r="BF30" i="14"/>
  <c r="CG23" i="14"/>
  <c r="BG23" i="14"/>
  <c r="CJ23" i="14"/>
  <c r="CG21" i="14"/>
  <c r="BG21" i="14"/>
  <c r="CJ21" i="14"/>
  <c r="CG25" i="14"/>
  <c r="CJ25" i="14"/>
  <c r="BG25" i="14"/>
  <c r="CG19" i="14"/>
  <c r="CJ19" i="14"/>
  <c r="BG19" i="14"/>
  <c r="V19" i="9"/>
  <c r="F19" i="9" s="1"/>
  <c r="U19" i="9" s="1"/>
  <c r="V20" i="9"/>
  <c r="F20" i="9" s="1"/>
  <c r="U20" i="9" s="1"/>
  <c r="V22" i="9"/>
  <c r="F22" i="9" s="1"/>
  <c r="U22" i="9" s="1"/>
  <c r="V24" i="9"/>
  <c r="F24" i="9" s="1"/>
  <c r="U24" i="9" s="1"/>
  <c r="F22" i="10" s="1"/>
  <c r="V52" i="9"/>
  <c r="F52" i="9" s="1"/>
  <c r="U52" i="9" s="1"/>
  <c r="V54" i="9"/>
  <c r="F54" i="9" s="1"/>
  <c r="U54" i="9" s="1"/>
  <c r="V56" i="9"/>
  <c r="F56" i="9" s="1"/>
  <c r="U56" i="9" s="1"/>
  <c r="V21" i="9"/>
  <c r="F21" i="9" s="1"/>
  <c r="U21" i="9" s="1"/>
  <c r="V23" i="9"/>
  <c r="F23" i="9" s="1"/>
  <c r="U23" i="9" s="1"/>
  <c r="V53" i="9"/>
  <c r="F53" i="9" s="1"/>
  <c r="U53" i="9" s="1"/>
  <c r="V55" i="9"/>
  <c r="F55" i="9" s="1"/>
  <c r="U55" i="9" s="1"/>
  <c r="F24" i="10"/>
  <c r="F27" i="10"/>
  <c r="F25" i="10"/>
  <c r="F26" i="10"/>
  <c r="F28" i="10"/>
  <c r="F42" i="10"/>
  <c r="F44" i="10"/>
  <c r="F23" i="10"/>
  <c r="F43" i="10"/>
  <c r="V11" i="9"/>
  <c r="F11" i="9" s="1"/>
  <c r="U11" i="9" s="1"/>
  <c r="V10" i="9"/>
  <c r="F10" i="9" s="1"/>
  <c r="U10" i="9" s="1"/>
  <c r="D25" i="7"/>
  <c r="D22" i="7"/>
  <c r="D19" i="7"/>
  <c r="D16" i="7"/>
  <c r="D13" i="7"/>
  <c r="D10" i="7"/>
  <c r="G7" i="7"/>
  <c r="AC25" i="7"/>
  <c r="AC22" i="7"/>
  <c r="AC19" i="7"/>
  <c r="AC16" i="7"/>
  <c r="AC13" i="7"/>
  <c r="AC10" i="7"/>
  <c r="A202" i="10"/>
  <c r="A201" i="10"/>
  <c r="A200" i="10"/>
  <c r="A199" i="10"/>
  <c r="A198" i="10"/>
  <c r="A197" i="10"/>
  <c r="A196" i="10"/>
  <c r="A195" i="10"/>
  <c r="A194" i="10"/>
  <c r="A193" i="10"/>
  <c r="A192" i="10"/>
  <c r="A191" i="10"/>
  <c r="A190" i="10"/>
  <c r="A189" i="10"/>
  <c r="A188" i="10"/>
  <c r="A187" i="10"/>
  <c r="A186" i="10"/>
  <c r="A185" i="10"/>
  <c r="A184" i="10"/>
  <c r="A183" i="10"/>
  <c r="A182" i="10"/>
  <c r="A181" i="10"/>
  <c r="A180" i="10"/>
  <c r="A179" i="10"/>
  <c r="A178" i="10"/>
  <c r="A177" i="10"/>
  <c r="A176" i="10"/>
  <c r="A175" i="10"/>
  <c r="A174" i="10"/>
  <c r="A173" i="10"/>
  <c r="A172" i="10"/>
  <c r="A171" i="10"/>
  <c r="A170" i="10"/>
  <c r="A169" i="10"/>
  <c r="A168" i="10"/>
  <c r="A167" i="10"/>
  <c r="A166" i="10"/>
  <c r="A165" i="10"/>
  <c r="A164" i="10"/>
  <c r="A163" i="10"/>
  <c r="A162" i="10"/>
  <c r="A161" i="10"/>
  <c r="A160" i="10"/>
  <c r="A159" i="10"/>
  <c r="A158" i="10"/>
  <c r="A157" i="10"/>
  <c r="A156" i="10"/>
  <c r="A155" i="10"/>
  <c r="A154" i="10"/>
  <c r="A153" i="10"/>
  <c r="A152" i="10"/>
  <c r="A151" i="10"/>
  <c r="A150" i="10"/>
  <c r="A149" i="10"/>
  <c r="A148" i="10"/>
  <c r="A147" i="10"/>
  <c r="A146" i="10"/>
  <c r="A145" i="10"/>
  <c r="A144" i="10"/>
  <c r="A143" i="10"/>
  <c r="A142" i="10"/>
  <c r="A141" i="10"/>
  <c r="A140" i="10"/>
  <c r="A139" i="10"/>
  <c r="A138" i="10"/>
  <c r="A137" i="10"/>
  <c r="A136" i="10"/>
  <c r="A135" i="10"/>
  <c r="A134" i="10"/>
  <c r="A133" i="10"/>
  <c r="A132" i="10"/>
  <c r="A131" i="10"/>
  <c r="A130" i="10"/>
  <c r="A129" i="10"/>
  <c r="A128" i="10"/>
  <c r="A127" i="10"/>
  <c r="A126" i="10"/>
  <c r="A125" i="10"/>
  <c r="A124" i="10"/>
  <c r="A123" i="10"/>
  <c r="A122" i="10"/>
  <c r="A121" i="10"/>
  <c r="A120" i="10"/>
  <c r="A119" i="10"/>
  <c r="A118" i="10"/>
  <c r="A117" i="10"/>
  <c r="A116" i="10"/>
  <c r="A115" i="10"/>
  <c r="A114" i="10"/>
  <c r="A113" i="10"/>
  <c r="A112" i="10"/>
  <c r="A111" i="10"/>
  <c r="A110" i="10"/>
  <c r="A109" i="10"/>
  <c r="A108" i="10"/>
  <c r="A107" i="10"/>
  <c r="A106" i="10"/>
  <c r="A105" i="10"/>
  <c r="A104" i="10"/>
  <c r="A103" i="10"/>
  <c r="A102" i="10"/>
  <c r="A101" i="10"/>
  <c r="A100" i="10"/>
  <c r="A99" i="10"/>
  <c r="A98" i="10"/>
  <c r="A97" i="10"/>
  <c r="A96" i="10"/>
  <c r="A95" i="10"/>
  <c r="A94" i="10"/>
  <c r="A93" i="10"/>
  <c r="A92" i="10"/>
  <c r="A91" i="10"/>
  <c r="A90" i="10"/>
  <c r="A89" i="10"/>
  <c r="A88" i="10"/>
  <c r="A87" i="10"/>
  <c r="A86" i="10"/>
  <c r="A85" i="10"/>
  <c r="A84" i="10"/>
  <c r="A83" i="10"/>
  <c r="A82" i="10"/>
  <c r="A81" i="10"/>
  <c r="A80" i="10"/>
  <c r="A79" i="10"/>
  <c r="A78" i="10"/>
  <c r="A77" i="10"/>
  <c r="A76" i="10"/>
  <c r="A75" i="10"/>
  <c r="A74" i="10"/>
  <c r="A73" i="10"/>
  <c r="A72" i="10"/>
  <c r="A71" i="10"/>
  <c r="A70" i="10"/>
  <c r="A69" i="10"/>
  <c r="A68" i="10"/>
  <c r="A67" i="10"/>
  <c r="A66" i="10"/>
  <c r="A65" i="10"/>
  <c r="A64" i="10"/>
  <c r="A63" i="10"/>
  <c r="A62" i="10"/>
  <c r="A61" i="10"/>
  <c r="A60" i="10"/>
  <c r="A59" i="10"/>
  <c r="A58" i="10"/>
  <c r="A57" i="10"/>
  <c r="A56" i="10"/>
  <c r="A55" i="10"/>
  <c r="A54" i="10"/>
  <c r="A53" i="10"/>
  <c r="A52" i="10"/>
  <c r="A51" i="10"/>
  <c r="A50" i="10"/>
  <c r="A49" i="10"/>
  <c r="A48" i="10"/>
  <c r="A47" i="10"/>
  <c r="A46" i="10"/>
  <c r="A45" i="10"/>
  <c r="A44" i="10"/>
  <c r="A43" i="10"/>
  <c r="A42" i="10"/>
  <c r="A41" i="10"/>
  <c r="A40" i="10"/>
  <c r="A39" i="10"/>
  <c r="A38" i="10"/>
  <c r="A37" i="10"/>
  <c r="A36" i="10"/>
  <c r="A35" i="10"/>
  <c r="A34" i="10"/>
  <c r="A33" i="10"/>
  <c r="A32" i="10"/>
  <c r="A31" i="10"/>
  <c r="A30" i="10"/>
  <c r="A29" i="10"/>
  <c r="A28" i="10"/>
  <c r="A27" i="10"/>
  <c r="A26" i="10"/>
  <c r="A25" i="10"/>
  <c r="A24" i="10"/>
  <c r="A23" i="10"/>
  <c r="A22" i="10"/>
  <c r="A21" i="10"/>
  <c r="A20" i="10"/>
  <c r="A19" i="10"/>
  <c r="A18" i="10"/>
  <c r="A17" i="10"/>
  <c r="A16" i="10"/>
  <c r="A15" i="10"/>
  <c r="A14" i="10"/>
  <c r="A13" i="10"/>
  <c r="A12" i="10"/>
  <c r="A11" i="10"/>
  <c r="A10" i="10"/>
  <c r="A9" i="10"/>
  <c r="A8" i="10"/>
  <c r="A7" i="10"/>
  <c r="A6" i="10"/>
  <c r="A5" i="10"/>
  <c r="T5" i="10"/>
  <c r="T6" i="10" s="1"/>
  <c r="T7" i="10" s="1"/>
  <c r="T8" i="10" s="1"/>
  <c r="T9" i="10" s="1"/>
  <c r="T10" i="10" s="1"/>
  <c r="T11" i="10" s="1"/>
  <c r="T12" i="10" s="1"/>
  <c r="T13" i="10" s="1"/>
  <c r="T14" i="10" s="1"/>
  <c r="T15" i="10" s="1"/>
  <c r="T16" i="10" s="1"/>
  <c r="T17" i="10" s="1"/>
  <c r="T18" i="10" s="1"/>
  <c r="T19" i="10" s="1"/>
  <c r="T20" i="10" s="1"/>
  <c r="T21" i="10" s="1"/>
  <c r="T22" i="10" s="1"/>
  <c r="T23" i="10" s="1"/>
  <c r="T24" i="10" s="1"/>
  <c r="T25" i="10" s="1"/>
  <c r="A4" i="10"/>
  <c r="A3" i="10"/>
  <c r="K20" i="11" l="1"/>
  <c r="E15" i="10"/>
  <c r="E16" i="10"/>
  <c r="E10" i="10"/>
  <c r="E9" i="10"/>
  <c r="E12" i="10"/>
  <c r="E11" i="10"/>
  <c r="E14" i="10"/>
  <c r="E13" i="10"/>
  <c r="BF17" i="14"/>
  <c r="BJ31" i="14"/>
  <c r="P5" i="12"/>
  <c r="E8" i="10"/>
  <c r="E7" i="10"/>
  <c r="AB3" i="1"/>
  <c r="E15" i="11"/>
  <c r="F15" i="11" s="1"/>
  <c r="BH13" i="14"/>
  <c r="E8" i="18"/>
  <c r="I8" i="18" s="1"/>
  <c r="BK31" i="14"/>
  <c r="BK13" i="14"/>
  <c r="BJ13" i="14"/>
  <c r="BL13" i="14"/>
  <c r="BM13" i="14" s="1"/>
  <c r="BN13" i="14" s="1"/>
  <c r="BO15" i="14"/>
  <c r="F15" i="14" s="1"/>
  <c r="BO14" i="14"/>
  <c r="BP14" i="14" s="1"/>
  <c r="BQ14" i="14" s="1"/>
  <c r="BR14" i="14" s="1"/>
  <c r="BS14" i="14" s="1"/>
  <c r="BS31" i="14"/>
  <c r="BQ31" i="14"/>
  <c r="BO31" i="14"/>
  <c r="F31" i="14" s="1"/>
  <c r="BR31" i="14"/>
  <c r="BP31" i="14"/>
  <c r="BO16" i="14"/>
  <c r="F16" i="14" s="1"/>
  <c r="AM46" i="6"/>
  <c r="BF24" i="14"/>
  <c r="BF25" i="14"/>
  <c r="BF28" i="14"/>
  <c r="BH25" i="14"/>
  <c r="BH20" i="14"/>
  <c r="BH30" i="14"/>
  <c r="BH29" i="14"/>
  <c r="BH28" i="14"/>
  <c r="BH27" i="14"/>
  <c r="BH26" i="14"/>
  <c r="BH24" i="14"/>
  <c r="BF22" i="14"/>
  <c r="BH22" i="14" s="1"/>
  <c r="BF18" i="14"/>
  <c r="BH18" i="14" s="1"/>
  <c r="BH17" i="14"/>
  <c r="BL19" i="14"/>
  <c r="BJ19" i="14"/>
  <c r="BM19" i="14"/>
  <c r="BN19" i="14" s="1"/>
  <c r="BK19" i="14"/>
  <c r="BK24" i="14"/>
  <c r="BL24" i="14"/>
  <c r="BM24" i="14" s="1"/>
  <c r="BN24" i="14" s="1"/>
  <c r="BJ24" i="14"/>
  <c r="BN27" i="14"/>
  <c r="BL27" i="14"/>
  <c r="BJ27" i="14"/>
  <c r="BM27" i="14"/>
  <c r="BK27" i="14"/>
  <c r="BL17" i="14"/>
  <c r="BJ17" i="14"/>
  <c r="BM17" i="14"/>
  <c r="BN17" i="14" s="1"/>
  <c r="BK17" i="14"/>
  <c r="BL25" i="14"/>
  <c r="BJ25" i="14"/>
  <c r="BM25" i="14"/>
  <c r="BN25" i="14" s="1"/>
  <c r="BK25" i="14"/>
  <c r="BL21" i="14"/>
  <c r="BJ21" i="14"/>
  <c r="BM21" i="14"/>
  <c r="BN21" i="14" s="1"/>
  <c r="BK21" i="14"/>
  <c r="BL23" i="14"/>
  <c r="BJ23" i="14"/>
  <c r="BM23" i="14"/>
  <c r="BN23" i="14" s="1"/>
  <c r="BK23" i="14"/>
  <c r="BK30" i="14"/>
  <c r="BL30" i="14"/>
  <c r="BM30" i="14" s="1"/>
  <c r="BN30" i="14" s="1"/>
  <c r="BJ30" i="14"/>
  <c r="BK26" i="14"/>
  <c r="BL26" i="14"/>
  <c r="BM26" i="14" s="1"/>
  <c r="BN26" i="14" s="1"/>
  <c r="BJ26" i="14"/>
  <c r="BK28" i="14"/>
  <c r="BL28" i="14"/>
  <c r="BM28" i="14" s="1"/>
  <c r="BN28" i="14" s="1"/>
  <c r="BJ28" i="14"/>
  <c r="BK18" i="14"/>
  <c r="BL18" i="14"/>
  <c r="BM18" i="14" s="1"/>
  <c r="BN18" i="14" s="1"/>
  <c r="BJ18" i="14"/>
  <c r="BK20" i="14"/>
  <c r="BL20" i="14"/>
  <c r="BM20" i="14" s="1"/>
  <c r="BN20" i="14" s="1"/>
  <c r="BJ20" i="14"/>
  <c r="BK22" i="14"/>
  <c r="BL22" i="14"/>
  <c r="BM22" i="14" s="1"/>
  <c r="BN22" i="14" s="1"/>
  <c r="BJ22" i="14"/>
  <c r="BL29" i="14"/>
  <c r="BJ29" i="14"/>
  <c r="BM29" i="14"/>
  <c r="BN29" i="14" s="1"/>
  <c r="BK29" i="14"/>
  <c r="BF21" i="14"/>
  <c r="BH21" i="14" s="1"/>
  <c r="BF23" i="14"/>
  <c r="BH23" i="14" s="1"/>
  <c r="F17" i="10"/>
  <c r="F18" i="10"/>
  <c r="BF19" i="14"/>
  <c r="BH19" i="14" s="1"/>
  <c r="F19" i="10"/>
  <c r="F21" i="10"/>
  <c r="F20" i="10"/>
  <c r="V12" i="9"/>
  <c r="F12" i="9" s="1"/>
  <c r="U12" i="9" s="1"/>
  <c r="V9" i="9"/>
  <c r="F9" i="9" s="1"/>
  <c r="U9" i="9" s="1"/>
  <c r="D28" i="7"/>
  <c r="M10" i="7"/>
  <c r="P10" i="7" s="1"/>
  <c r="M16" i="7"/>
  <c r="P16" i="7" s="1"/>
  <c r="M22" i="7"/>
  <c r="P22" i="7" s="1"/>
  <c r="M7" i="7"/>
  <c r="M13" i="7"/>
  <c r="P13" i="7" s="1"/>
  <c r="M19" i="7"/>
  <c r="P19" i="7" s="1"/>
  <c r="M25" i="7"/>
  <c r="S25" i="7" s="1"/>
  <c r="R5" i="9"/>
  <c r="P5" i="9"/>
  <c r="N5" i="9"/>
  <c r="G5" i="9"/>
  <c r="I5" i="9"/>
  <c r="K5" i="9"/>
  <c r="T5" i="9"/>
  <c r="Q5" i="9"/>
  <c r="O5" i="9"/>
  <c r="L5" i="9"/>
  <c r="H5" i="9"/>
  <c r="J5" i="9"/>
  <c r="M5" i="9"/>
  <c r="D5" i="9"/>
  <c r="G16" i="7"/>
  <c r="G10" i="7"/>
  <c r="G22" i="7"/>
  <c r="J13" i="7"/>
  <c r="J19" i="7"/>
  <c r="J25" i="7"/>
  <c r="J10" i="7"/>
  <c r="G13" i="7"/>
  <c r="J16" i="7"/>
  <c r="G19" i="7"/>
  <c r="J22" i="7"/>
  <c r="G25" i="7"/>
  <c r="J7" i="7"/>
  <c r="C1" i="10"/>
  <c r="K15" i="11" l="1"/>
  <c r="S7" i="7"/>
  <c r="P7" i="7"/>
  <c r="P25" i="7"/>
  <c r="V25" i="7" s="1"/>
  <c r="S19" i="7"/>
  <c r="V19" i="7" s="1"/>
  <c r="S13" i="7"/>
  <c r="V13" i="7" s="1"/>
  <c r="S22" i="7"/>
  <c r="V22" i="7" s="1"/>
  <c r="S16" i="7"/>
  <c r="V16" i="7" s="1"/>
  <c r="S10" i="7"/>
  <c r="V10" i="7" s="1"/>
  <c r="BO13" i="14"/>
  <c r="F13" i="14" s="1"/>
  <c r="BP16" i="14"/>
  <c r="BQ16" i="14" s="1"/>
  <c r="BR16" i="14" s="1"/>
  <c r="BS16" i="14" s="1"/>
  <c r="BP15" i="14"/>
  <c r="I15" i="14" s="1"/>
  <c r="BS19" i="14"/>
  <c r="BQ19" i="14"/>
  <c r="BO19" i="14"/>
  <c r="BR19" i="14"/>
  <c r="BP19" i="14"/>
  <c r="BS21" i="14"/>
  <c r="BQ21" i="14"/>
  <c r="BO21" i="14"/>
  <c r="BR21" i="14"/>
  <c r="BP21" i="14"/>
  <c r="BO18" i="14"/>
  <c r="BP18" i="14" s="1"/>
  <c r="BQ18" i="14" s="1"/>
  <c r="BR18" i="14" s="1"/>
  <c r="BS18" i="14" s="1"/>
  <c r="BR24" i="14"/>
  <c r="BP24" i="14"/>
  <c r="BS24" i="14"/>
  <c r="BQ24" i="14"/>
  <c r="BO24" i="14"/>
  <c r="F24" i="14" s="1"/>
  <c r="BS27" i="14"/>
  <c r="BQ27" i="14"/>
  <c r="BO27" i="14"/>
  <c r="F27" i="14" s="1"/>
  <c r="BR27" i="14"/>
  <c r="BP27" i="14"/>
  <c r="BS29" i="14"/>
  <c r="BQ29" i="14"/>
  <c r="BO29" i="14"/>
  <c r="BR29" i="14"/>
  <c r="BP29" i="14"/>
  <c r="BS25" i="14"/>
  <c r="BQ25" i="14"/>
  <c r="BO25" i="14"/>
  <c r="F25" i="14" s="1"/>
  <c r="BR25" i="14"/>
  <c r="BP25" i="14"/>
  <c r="BS23" i="14"/>
  <c r="BQ23" i="14"/>
  <c r="BO23" i="14"/>
  <c r="BR23" i="14"/>
  <c r="BP23" i="14"/>
  <c r="BO17" i="14"/>
  <c r="BP17" i="14" s="1"/>
  <c r="BQ17" i="14" s="1"/>
  <c r="BR17" i="14" s="1"/>
  <c r="BS17" i="14" s="1"/>
  <c r="BR22" i="14"/>
  <c r="BP22" i="14"/>
  <c r="BS22" i="14"/>
  <c r="BQ22" i="14"/>
  <c r="BO22" i="14"/>
  <c r="BR26" i="14"/>
  <c r="BP26" i="14"/>
  <c r="BS26" i="14"/>
  <c r="BQ26" i="14"/>
  <c r="BO26" i="14"/>
  <c r="F26" i="14" s="1"/>
  <c r="BR28" i="14"/>
  <c r="BP28" i="14"/>
  <c r="BS28" i="14"/>
  <c r="BQ28" i="14"/>
  <c r="BO28" i="14"/>
  <c r="F28" i="14" s="1"/>
  <c r="BR30" i="14"/>
  <c r="BP30" i="14"/>
  <c r="I30" i="14" s="1"/>
  <c r="BS30" i="14"/>
  <c r="BQ30" i="14"/>
  <c r="BO30" i="14"/>
  <c r="F30" i="14" s="1"/>
  <c r="BR20" i="14"/>
  <c r="BP20" i="14"/>
  <c r="I20" i="14" s="1"/>
  <c r="BS20" i="14"/>
  <c r="R20" i="14" s="1"/>
  <c r="BQ20" i="14"/>
  <c r="L20" i="14" s="1"/>
  <c r="BO20" i="14"/>
  <c r="F20" i="14" s="1"/>
  <c r="F14" i="14"/>
  <c r="F48" i="10"/>
  <c r="F52" i="10"/>
  <c r="F47" i="10"/>
  <c r="F51" i="10"/>
  <c r="F46" i="10"/>
  <c r="F50" i="10"/>
  <c r="F54" i="10"/>
  <c r="F45" i="10"/>
  <c r="F49" i="10"/>
  <c r="F53" i="10"/>
  <c r="I31" i="14"/>
  <c r="V13" i="9"/>
  <c r="F13" i="9" s="1"/>
  <c r="U13" i="9" s="1"/>
  <c r="V8" i="9"/>
  <c r="F8" i="9" s="1"/>
  <c r="U8" i="9" s="1"/>
  <c r="V5" i="9"/>
  <c r="F5" i="9" s="1"/>
  <c r="U5" i="9" s="1"/>
  <c r="O2" i="9"/>
  <c r="G2" i="9"/>
  <c r="J2" i="9"/>
  <c r="R2" i="9"/>
  <c r="Q2" i="9"/>
  <c r="M2" i="9"/>
  <c r="I2" i="9"/>
  <c r="P2" i="9"/>
  <c r="N2" i="9"/>
  <c r="H2" i="9"/>
  <c r="T2" i="9"/>
  <c r="K2" i="9"/>
  <c r="L2" i="9"/>
  <c r="S28" i="7" l="1"/>
  <c r="BP13" i="14"/>
  <c r="BQ13" i="14" s="1"/>
  <c r="BR13" i="14" s="1"/>
  <c r="BS13" i="14" s="1"/>
  <c r="R13" i="14" s="1"/>
  <c r="I16" i="14"/>
  <c r="BQ15" i="14"/>
  <c r="F17" i="14"/>
  <c r="F19" i="14"/>
  <c r="F22" i="14"/>
  <c r="F18" i="14"/>
  <c r="F21" i="14"/>
  <c r="F23" i="14"/>
  <c r="F29" i="14"/>
  <c r="O20" i="14"/>
  <c r="L31" i="14"/>
  <c r="I29" i="14"/>
  <c r="I28" i="14"/>
  <c r="I27" i="14"/>
  <c r="I26" i="14"/>
  <c r="I25" i="14"/>
  <c r="I24" i="14"/>
  <c r="L21" i="14"/>
  <c r="I21" i="14"/>
  <c r="I14" i="14"/>
  <c r="L16" i="14"/>
  <c r="V7" i="9"/>
  <c r="F7" i="9" s="1"/>
  <c r="U7" i="9" s="1"/>
  <c r="P28" i="7"/>
  <c r="V7" i="7"/>
  <c r="V28" i="7" s="1"/>
  <c r="I8" i="14" l="1"/>
  <c r="L13" i="14"/>
  <c r="I13" i="14"/>
  <c r="O13" i="14"/>
  <c r="BR15" i="14"/>
  <c r="L15" i="14"/>
  <c r="O31" i="14"/>
  <c r="R31" i="14"/>
  <c r="L30" i="14"/>
  <c r="L29" i="14"/>
  <c r="L28" i="14"/>
  <c r="L27" i="14"/>
  <c r="L26" i="14"/>
  <c r="L25" i="14"/>
  <c r="L24" i="14"/>
  <c r="I23" i="14"/>
  <c r="I22" i="14"/>
  <c r="O21" i="14"/>
  <c r="R21" i="14"/>
  <c r="I19" i="14"/>
  <c r="I18" i="14"/>
  <c r="I17" i="14"/>
  <c r="L14" i="14"/>
  <c r="O16" i="14"/>
  <c r="R16" i="14"/>
  <c r="V17" i="9"/>
  <c r="F17" i="9" s="1"/>
  <c r="U17" i="9" s="1"/>
  <c r="F15" i="10" s="1"/>
  <c r="V15" i="9"/>
  <c r="F15" i="9" s="1"/>
  <c r="U15" i="9" s="1"/>
  <c r="V18" i="9"/>
  <c r="F18" i="9" s="1"/>
  <c r="U18" i="9" s="1"/>
  <c r="F16" i="10" s="1"/>
  <c r="V16" i="9"/>
  <c r="F16" i="9" s="1"/>
  <c r="U16" i="9" s="1"/>
  <c r="V14" i="9"/>
  <c r="F14" i="9" s="1"/>
  <c r="U14" i="9" s="1"/>
  <c r="V6" i="9"/>
  <c r="F6" i="9" s="1"/>
  <c r="U6" i="9" s="1"/>
  <c r="AW2" i="4"/>
  <c r="BS15" i="14" l="1"/>
  <c r="R15" i="14" s="1"/>
  <c r="O15" i="14"/>
  <c r="R30" i="14"/>
  <c r="O30" i="14"/>
  <c r="O29" i="14"/>
  <c r="R29" i="14"/>
  <c r="O28" i="14"/>
  <c r="R28" i="14"/>
  <c r="R27" i="14"/>
  <c r="O27" i="14"/>
  <c r="O26" i="14"/>
  <c r="R26" i="14"/>
  <c r="R25" i="14"/>
  <c r="O25" i="14"/>
  <c r="R24" i="14"/>
  <c r="O24" i="14"/>
  <c r="L23" i="14"/>
  <c r="L22" i="14"/>
  <c r="L19" i="14"/>
  <c r="L18" i="14"/>
  <c r="L17" i="14"/>
  <c r="O14" i="14"/>
  <c r="R14" i="14"/>
  <c r="O23" i="14" l="1"/>
  <c r="R23" i="14"/>
  <c r="O22" i="14"/>
  <c r="R22" i="14"/>
  <c r="O19" i="14"/>
  <c r="R19" i="14"/>
  <c r="O18" i="14"/>
  <c r="R18" i="14"/>
  <c r="O17" i="14"/>
  <c r="R17" i="14"/>
  <c r="E7" i="18" l="1"/>
  <c r="I7" i="18" s="1"/>
  <c r="F4" i="3"/>
  <c r="H4" i="3" s="1"/>
  <c r="G2" i="18" l="1"/>
  <c r="C8" i="14" s="1"/>
  <c r="AD5" i="1"/>
  <c r="BN7" i="4" l="1"/>
  <c r="E6" i="10" s="1"/>
  <c r="F6" i="10" l="1"/>
  <c r="E4" i="10"/>
  <c r="F4" i="10" s="1"/>
  <c r="E5" i="10"/>
  <c r="F5" i="10" s="1"/>
  <c r="E3" i="10"/>
  <c r="F3" i="10" s="1"/>
  <c r="AU13" i="6"/>
  <c r="AM13" i="6" s="1"/>
  <c r="AU15" i="6"/>
  <c r="AM15" i="6" s="1"/>
  <c r="AU16" i="6"/>
  <c r="AM16" i="6" s="1"/>
  <c r="F8" i="10"/>
  <c r="F7" i="10"/>
  <c r="E16" i="11"/>
  <c r="E22" i="11"/>
  <c r="F22" i="11" s="1"/>
  <c r="F10" i="10"/>
  <c r="BO7" i="4"/>
  <c r="BP7" i="4" s="1"/>
  <c r="F11" i="10"/>
  <c r="F9" i="10"/>
  <c r="BC12" i="14"/>
  <c r="I4" i="4"/>
  <c r="F14" i="10"/>
  <c r="F13" i="10"/>
  <c r="AU11" i="6"/>
  <c r="AM11" i="6" s="1"/>
  <c r="F12" i="10"/>
  <c r="E18" i="11" l="1"/>
  <c r="F18" i="11" s="1"/>
  <c r="F16" i="11"/>
  <c r="K22" i="11"/>
  <c r="BG12" i="14"/>
  <c r="BE12" i="14"/>
  <c r="AM17" i="6"/>
  <c r="AM2" i="6" s="1"/>
  <c r="F8" i="14" s="1"/>
  <c r="E23" i="11"/>
  <c r="CG12" i="14"/>
  <c r="CJ12" i="14"/>
  <c r="F1" i="10"/>
  <c r="L8" i="14" s="1"/>
  <c r="E28" i="11" l="1"/>
  <c r="F23" i="11"/>
  <c r="K16" i="11"/>
  <c r="K18" i="11"/>
  <c r="BF12" i="14"/>
  <c r="BH12" i="14" s="1"/>
  <c r="BK12" i="14"/>
  <c r="BL12" i="14"/>
  <c r="BM12" i="14" s="1"/>
  <c r="BN12" i="14" s="1"/>
  <c r="BJ12" i="14"/>
  <c r="K23" i="11" l="1"/>
  <c r="F28" i="11"/>
  <c r="T6" i="16" s="1"/>
  <c r="BO12" i="14"/>
  <c r="F12" i="14" s="1"/>
  <c r="K26" i="11" l="1"/>
  <c r="K28" i="11" s="1"/>
  <c r="G2" i="11" s="1"/>
  <c r="BP12" i="14"/>
  <c r="BQ12" i="14" s="1"/>
  <c r="BR12" i="14" s="1"/>
  <c r="BS12" i="14" s="1"/>
  <c r="G3" i="11" l="1"/>
  <c r="G6" i="11"/>
  <c r="G7" i="11"/>
  <c r="G4" i="11"/>
  <c r="G5" i="11"/>
  <c r="I12" i="14"/>
  <c r="L12" i="14"/>
  <c r="J2" i="11" l="1"/>
  <c r="O8" i="14" s="1"/>
  <c r="O12" i="14"/>
  <c r="R12" i="14"/>
  <c r="C5" i="14" l="1"/>
  <c r="R8"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RILDO</author>
  </authors>
  <commentList>
    <comment ref="C19" authorId="0" shapeId="0" xr:uid="{00000000-0006-0000-0C00-000001000000}">
      <text>
        <r>
          <rPr>
            <b/>
            <sz val="9"/>
            <color indexed="81"/>
            <rFont val="Tahoma"/>
            <family val="2"/>
          </rPr>
          <t>A colocação desse serviço é opcional. Colocando, aumenta a receita para 11%. Não colocando, mantém em 7%.</t>
        </r>
        <r>
          <rPr>
            <sz val="9"/>
            <color indexed="81"/>
            <rFont val="Tahoma"/>
            <family val="2"/>
          </rPr>
          <t xml:space="preserve">
</t>
        </r>
      </text>
    </comment>
    <comment ref="C24" authorId="0" shapeId="0" xr:uid="{00000000-0006-0000-0C00-000002000000}">
      <text>
        <r>
          <rPr>
            <b/>
            <sz val="9"/>
            <color indexed="81"/>
            <rFont val="Tahoma"/>
            <family val="2"/>
          </rPr>
          <t>É responsável por emissão de Notas, tratativas ao telefone e ajustes administrativos. Será necessário 1 por cidade que a empresa possui linha/sub-linha definida para atendimento do novo serviço.</t>
        </r>
      </text>
    </comment>
    <comment ref="C25" authorId="0" shapeId="0" xr:uid="{00000000-0006-0000-0C00-000003000000}">
      <text>
        <r>
          <rPr>
            <b/>
            <sz val="9"/>
            <color indexed="81"/>
            <rFont val="Tahoma"/>
            <family val="2"/>
          </rPr>
          <t>É o colaborador que recebe a carga e a disponibiliza para ser transportada para o ônibus. Será necessário 1 por cidade definida para atendimento do novo serviço. 
Ele auxilia o 
Despachante de plataforma.</t>
        </r>
      </text>
    </comment>
  </commentList>
</comments>
</file>

<file path=xl/sharedStrings.xml><?xml version="1.0" encoding="utf-8"?>
<sst xmlns="http://schemas.openxmlformats.org/spreadsheetml/2006/main" count="3015" uniqueCount="1047">
  <si>
    <t>Serviço</t>
  </si>
  <si>
    <t>Nº Linha</t>
  </si>
  <si>
    <t>Partida</t>
  </si>
  <si>
    <t>Destino</t>
  </si>
  <si>
    <t>km</t>
  </si>
  <si>
    <t>Serviço Definido</t>
  </si>
  <si>
    <t>Km Total</t>
  </si>
  <si>
    <t>horas</t>
  </si>
  <si>
    <t>horas viagem</t>
  </si>
  <si>
    <t>pontos de apoio</t>
  </si>
  <si>
    <t>PA</t>
  </si>
  <si>
    <t>Assentos</t>
  </si>
  <si>
    <t>Assentos Extras</t>
  </si>
  <si>
    <t>Coef</t>
  </si>
  <si>
    <t>Intercity</t>
  </si>
  <si>
    <t>Convencional</t>
  </si>
  <si>
    <t>Executivo</t>
  </si>
  <si>
    <t>Semi-Leito</t>
  </si>
  <si>
    <t>Leito</t>
  </si>
  <si>
    <t>DD Convencional</t>
  </si>
  <si>
    <t>DD Executive</t>
  </si>
  <si>
    <t>Mínimo de 
Partidas Diárias</t>
  </si>
  <si>
    <t>partida</t>
  </si>
  <si>
    <t>Horas de Viagem</t>
  </si>
  <si>
    <t>Necessidade de 
Ponto de Apoio</t>
  </si>
  <si>
    <t>Carros Necessários</t>
  </si>
  <si>
    <t>PARTIDAS Ida e Volta</t>
  </si>
  <si>
    <t>Hora</t>
  </si>
  <si>
    <t>Nº linha</t>
  </si>
  <si>
    <t>Chegada</t>
  </si>
  <si>
    <t>1º Hr.</t>
  </si>
  <si>
    <t>2º Hr.</t>
  </si>
  <si>
    <t>3º Hr.</t>
  </si>
  <si>
    <t>4º Hr.</t>
  </si>
  <si>
    <t>5º Hr.</t>
  </si>
  <si>
    <t>6º Hr.</t>
  </si>
  <si>
    <t>7º Hr.</t>
  </si>
  <si>
    <t>8º Hr.</t>
  </si>
  <si>
    <t>9º Hr.</t>
  </si>
  <si>
    <t>10º Hr.</t>
  </si>
  <si>
    <t>11º Hr.</t>
  </si>
  <si>
    <t>12º Hr.</t>
  </si>
  <si>
    <t>13º Hr.</t>
  </si>
  <si>
    <t>14º Hr.</t>
  </si>
  <si>
    <t>15º Hr.</t>
  </si>
  <si>
    <t>4h00</t>
  </si>
  <si>
    <t>7h45</t>
  </si>
  <si>
    <t>10h35</t>
  </si>
  <si>
    <t>12h35</t>
  </si>
  <si>
    <t>13h35</t>
  </si>
  <si>
    <t>15h45</t>
  </si>
  <si>
    <t>17h45</t>
  </si>
  <si>
    <t>19h45</t>
  </si>
  <si>
    <t>4h05</t>
  </si>
  <si>
    <t>8h00</t>
  </si>
  <si>
    <t>11h00</t>
  </si>
  <si>
    <t>13h00</t>
  </si>
  <si>
    <t>14h00</t>
  </si>
  <si>
    <t>16h00</t>
  </si>
  <si>
    <t>18h00</t>
  </si>
  <si>
    <t>20h00</t>
  </si>
  <si>
    <t>4h10</t>
  </si>
  <si>
    <t>4h15</t>
  </si>
  <si>
    <t>4h20</t>
  </si>
  <si>
    <t>20h40</t>
  </si>
  <si>
    <t>4h25</t>
  </si>
  <si>
    <t>4h30</t>
  </si>
  <si>
    <t>4h35</t>
  </si>
  <si>
    <t>4h40</t>
  </si>
  <si>
    <t>4h45</t>
  </si>
  <si>
    <t>4h50</t>
  </si>
  <si>
    <t>4h55</t>
  </si>
  <si>
    <t>5h00</t>
  </si>
  <si>
    <t>5h05</t>
  </si>
  <si>
    <t>5h10</t>
  </si>
  <si>
    <t>5h15</t>
  </si>
  <si>
    <t>5h20</t>
  </si>
  <si>
    <t>5h25</t>
  </si>
  <si>
    <t>5h30</t>
  </si>
  <si>
    <t>5h35</t>
  </si>
  <si>
    <t>5h40</t>
  </si>
  <si>
    <t>6h35</t>
  </si>
  <si>
    <t>6h40</t>
  </si>
  <si>
    <t>6h45</t>
  </si>
  <si>
    <t>6h50</t>
  </si>
  <si>
    <t>6h55</t>
  </si>
  <si>
    <t>7h00</t>
  </si>
  <si>
    <t>7h05</t>
  </si>
  <si>
    <t>7h10</t>
  </si>
  <si>
    <t>7h15</t>
  </si>
  <si>
    <t>7h20</t>
  </si>
  <si>
    <t>7h25</t>
  </si>
  <si>
    <t>7h30</t>
  </si>
  <si>
    <t>7h35</t>
  </si>
  <si>
    <t>7h40</t>
  </si>
  <si>
    <t>7h50</t>
  </si>
  <si>
    <t>7h55</t>
  </si>
  <si>
    <t>8h05</t>
  </si>
  <si>
    <t>8h10</t>
  </si>
  <si>
    <t>8h15</t>
  </si>
  <si>
    <t>8h20</t>
  </si>
  <si>
    <t>8h25</t>
  </si>
  <si>
    <t>8h30</t>
  </si>
  <si>
    <t>8h35</t>
  </si>
  <si>
    <t>8h40</t>
  </si>
  <si>
    <t>8h45</t>
  </si>
  <si>
    <t>8h50</t>
  </si>
  <si>
    <t>8h55</t>
  </si>
  <si>
    <t>9h00</t>
  </si>
  <si>
    <t>9h05</t>
  </si>
  <si>
    <t>9h10</t>
  </si>
  <si>
    <t>9h15</t>
  </si>
  <si>
    <t>9h20</t>
  </si>
  <si>
    <t>9h25</t>
  </si>
  <si>
    <t>9h30</t>
  </si>
  <si>
    <t>9h35</t>
  </si>
  <si>
    <t>9h40</t>
  </si>
  <si>
    <t>9h45</t>
  </si>
  <si>
    <t>9h50</t>
  </si>
  <si>
    <t>9h55</t>
  </si>
  <si>
    <t>10h00</t>
  </si>
  <si>
    <t>10h05</t>
  </si>
  <si>
    <t>10h10</t>
  </si>
  <si>
    <t>10h15</t>
  </si>
  <si>
    <t>10h20</t>
  </si>
  <si>
    <t>10h25</t>
  </si>
  <si>
    <t>10h30</t>
  </si>
  <si>
    <t>10h40</t>
  </si>
  <si>
    <t>10h45</t>
  </si>
  <si>
    <t>10h50</t>
  </si>
  <si>
    <t>10h55</t>
  </si>
  <si>
    <t>11h05</t>
  </si>
  <si>
    <t>11h10</t>
  </si>
  <si>
    <t>11h15</t>
  </si>
  <si>
    <t>11h20</t>
  </si>
  <si>
    <t>11h25</t>
  </si>
  <si>
    <t>11h30</t>
  </si>
  <si>
    <t>11h35</t>
  </si>
  <si>
    <t>11h40</t>
  </si>
  <si>
    <t>11h45</t>
  </si>
  <si>
    <t>11h50</t>
  </si>
  <si>
    <t>11h55</t>
  </si>
  <si>
    <t>12h00</t>
  </si>
  <si>
    <t>12h05</t>
  </si>
  <si>
    <t>12h10</t>
  </si>
  <si>
    <t>12h15</t>
  </si>
  <si>
    <t>12h20</t>
  </si>
  <si>
    <t>12h25</t>
  </si>
  <si>
    <t>12h30</t>
  </si>
  <si>
    <t>12h40</t>
  </si>
  <si>
    <t>12h45</t>
  </si>
  <si>
    <t>12h50</t>
  </si>
  <si>
    <t>12h55</t>
  </si>
  <si>
    <t>13h05</t>
  </si>
  <si>
    <t>13h10</t>
  </si>
  <si>
    <t>13h15</t>
  </si>
  <si>
    <t>13h20</t>
  </si>
  <si>
    <t>13h25</t>
  </si>
  <si>
    <t>13h30</t>
  </si>
  <si>
    <t>13h40</t>
  </si>
  <si>
    <t>13h45</t>
  </si>
  <si>
    <t>13h50</t>
  </si>
  <si>
    <t>13h55</t>
  </si>
  <si>
    <t>14h05</t>
  </si>
  <si>
    <t>14h10</t>
  </si>
  <si>
    <t>14h15</t>
  </si>
  <si>
    <t>14h20</t>
  </si>
  <si>
    <t>14h25</t>
  </si>
  <si>
    <t>14h30</t>
  </si>
  <si>
    <t>14h35</t>
  </si>
  <si>
    <t>14h40</t>
  </si>
  <si>
    <t>14h45</t>
  </si>
  <si>
    <t>14h50</t>
  </si>
  <si>
    <t>14h55</t>
  </si>
  <si>
    <t>15h00</t>
  </si>
  <si>
    <t>15h05</t>
  </si>
  <si>
    <t>15h10</t>
  </si>
  <si>
    <t>15h15</t>
  </si>
  <si>
    <t>15h20</t>
  </si>
  <si>
    <t>15h25</t>
  </si>
  <si>
    <t>15h30</t>
  </si>
  <si>
    <t>15h35</t>
  </si>
  <si>
    <t>15h40</t>
  </si>
  <si>
    <t>15h50</t>
  </si>
  <si>
    <t>15h55</t>
  </si>
  <si>
    <t>16h05</t>
  </si>
  <si>
    <t>16h10</t>
  </si>
  <si>
    <t>16h15</t>
  </si>
  <si>
    <t>16h20</t>
  </si>
  <si>
    <t>16h25</t>
  </si>
  <si>
    <t>16h30</t>
  </si>
  <si>
    <t>16h35</t>
  </si>
  <si>
    <t>16h40</t>
  </si>
  <si>
    <t>16h45</t>
  </si>
  <si>
    <t>16h50</t>
  </si>
  <si>
    <t>16h55</t>
  </si>
  <si>
    <t>17h00</t>
  </si>
  <si>
    <t>17h05</t>
  </si>
  <si>
    <t>17h10</t>
  </si>
  <si>
    <t>17h15</t>
  </si>
  <si>
    <t>17h20</t>
  </si>
  <si>
    <t>17h25</t>
  </si>
  <si>
    <t>17h30</t>
  </si>
  <si>
    <t>17h35</t>
  </si>
  <si>
    <t>17h40</t>
  </si>
  <si>
    <t>17h50</t>
  </si>
  <si>
    <t>17h55</t>
  </si>
  <si>
    <t>18h05</t>
  </si>
  <si>
    <t>18h10</t>
  </si>
  <si>
    <t>18h15</t>
  </si>
  <si>
    <t>18h20</t>
  </si>
  <si>
    <t>18h25</t>
  </si>
  <si>
    <t>18h30</t>
  </si>
  <si>
    <t>18h35</t>
  </si>
  <si>
    <t>18h40</t>
  </si>
  <si>
    <t>18h45</t>
  </si>
  <si>
    <t>18h50</t>
  </si>
  <si>
    <t>18h55</t>
  </si>
  <si>
    <t>19h00</t>
  </si>
  <si>
    <t>19h05</t>
  </si>
  <si>
    <t>19h10</t>
  </si>
  <si>
    <t>19h15</t>
  </si>
  <si>
    <t>19h20</t>
  </si>
  <si>
    <t>19h25</t>
  </si>
  <si>
    <t>19h30</t>
  </si>
  <si>
    <t>19h35</t>
  </si>
  <si>
    <t>19h40</t>
  </si>
  <si>
    <t>19h50</t>
  </si>
  <si>
    <t>19h55</t>
  </si>
  <si>
    <t>20h05</t>
  </si>
  <si>
    <t>20h10</t>
  </si>
  <si>
    <t>20h15</t>
  </si>
  <si>
    <t>20h20</t>
  </si>
  <si>
    <t>20h25</t>
  </si>
  <si>
    <t>20h30</t>
  </si>
  <si>
    <t>20h35</t>
  </si>
  <si>
    <t>20h45</t>
  </si>
  <si>
    <t>20h50</t>
  </si>
  <si>
    <t>20h55</t>
  </si>
  <si>
    <t>21h00</t>
  </si>
  <si>
    <t>21h05</t>
  </si>
  <si>
    <t>21h10</t>
  </si>
  <si>
    <t>21h15</t>
  </si>
  <si>
    <t>21h20</t>
  </si>
  <si>
    <t>21h25</t>
  </si>
  <si>
    <t>21h30</t>
  </si>
  <si>
    <t>21h35</t>
  </si>
  <si>
    <t>21h40</t>
  </si>
  <si>
    <t>21h45</t>
  </si>
  <si>
    <t>21h50</t>
  </si>
  <si>
    <t>21h55</t>
  </si>
  <si>
    <t>22h00</t>
  </si>
  <si>
    <t>22h05</t>
  </si>
  <si>
    <t>22h10</t>
  </si>
  <si>
    <t>22h15</t>
  </si>
  <si>
    <t>22h20</t>
  </si>
  <si>
    <t>22h25</t>
  </si>
  <si>
    <t>22h30</t>
  </si>
  <si>
    <t>22h35</t>
  </si>
  <si>
    <t>22h40</t>
  </si>
  <si>
    <t>22h45</t>
  </si>
  <si>
    <t>22h50</t>
  </si>
  <si>
    <t>22h55</t>
  </si>
  <si>
    <t>23h00</t>
  </si>
  <si>
    <t>23h05</t>
  </si>
  <si>
    <t>23h10</t>
  </si>
  <si>
    <t>23h15</t>
  </si>
  <si>
    <t>23h20</t>
  </si>
  <si>
    <t>23h25</t>
  </si>
  <si>
    <t>23h30</t>
  </si>
  <si>
    <t>23h35</t>
  </si>
  <si>
    <t>23h40</t>
  </si>
  <si>
    <t>23h45</t>
  </si>
  <si>
    <t>23h50</t>
  </si>
  <si>
    <t>23h55</t>
  </si>
  <si>
    <t>0h00</t>
  </si>
  <si>
    <t>0h05</t>
  </si>
  <si>
    <t>0h10</t>
  </si>
  <si>
    <t>0h15</t>
  </si>
  <si>
    <t>0h20</t>
  </si>
  <si>
    <t>0h25</t>
  </si>
  <si>
    <t>0h30</t>
  </si>
  <si>
    <t>0h35</t>
  </si>
  <si>
    <t>0h40</t>
  </si>
  <si>
    <t>0h45</t>
  </si>
  <si>
    <t>0h50</t>
  </si>
  <si>
    <t>0h55</t>
  </si>
  <si>
    <t>1h00</t>
  </si>
  <si>
    <t>1h05</t>
  </si>
  <si>
    <t>1h10</t>
  </si>
  <si>
    <t>1h15</t>
  </si>
  <si>
    <t>1h20</t>
  </si>
  <si>
    <t>1h25</t>
  </si>
  <si>
    <t>1h30</t>
  </si>
  <si>
    <t>1h35</t>
  </si>
  <si>
    <t>1h40</t>
  </si>
  <si>
    <t>1h45</t>
  </si>
  <si>
    <t>1h50</t>
  </si>
  <si>
    <t>1h55</t>
  </si>
  <si>
    <t>2h00</t>
  </si>
  <si>
    <t>2h05</t>
  </si>
  <si>
    <t>2h10</t>
  </si>
  <si>
    <t>2h15</t>
  </si>
  <si>
    <t>2h20</t>
  </si>
  <si>
    <t>2h25</t>
  </si>
  <si>
    <t>2h30</t>
  </si>
  <si>
    <t>2h35</t>
  </si>
  <si>
    <t>2h40</t>
  </si>
  <si>
    <t>2h45</t>
  </si>
  <si>
    <t>2h50</t>
  </si>
  <si>
    <t>2h55</t>
  </si>
  <si>
    <t>3h00</t>
  </si>
  <si>
    <t>3h05</t>
  </si>
  <si>
    <t>3h10</t>
  </si>
  <si>
    <t>3h15</t>
  </si>
  <si>
    <t>3h20</t>
  </si>
  <si>
    <t>3h25</t>
  </si>
  <si>
    <t>3h30</t>
  </si>
  <si>
    <t>3h35</t>
  </si>
  <si>
    <t>3h40</t>
  </si>
  <si>
    <t>3h45</t>
  </si>
  <si>
    <t>3h50</t>
  </si>
  <si>
    <t>3h55</t>
  </si>
  <si>
    <t>MÉDIA IDADE DA FROTA</t>
  </si>
  <si>
    <t>Contém veículos</t>
  </si>
  <si>
    <t>Nº Carro</t>
  </si>
  <si>
    <t>PLACA
ATUAL</t>
  </si>
  <si>
    <t>TIPO DE 
VEÍCULO</t>
  </si>
  <si>
    <t>CARROCERIA</t>
  </si>
  <si>
    <t>Modelo</t>
  </si>
  <si>
    <t>CHASSI</t>
  </si>
  <si>
    <t>Diferencial</t>
  </si>
  <si>
    <t>Mês</t>
  </si>
  <si>
    <t>ANO</t>
  </si>
  <si>
    <t xml:space="preserve"> </t>
  </si>
  <si>
    <t>Itens de Entretenimento</t>
  </si>
  <si>
    <t>Total</t>
  </si>
  <si>
    <t>OBSERVAÇÕES</t>
  </si>
  <si>
    <t>Sistema de Som Ambiente</t>
  </si>
  <si>
    <t>Informe ao lado quantos carros em cada serviço possuem o ítem que será ofertado. Lembre-se que a soma tem de ser na quantidade informado logo acima.</t>
  </si>
  <si>
    <t>Sistema de Som c/ Saídas Individuais</t>
  </si>
  <si>
    <t>Sistema de Vídeo</t>
  </si>
  <si>
    <t>Sistema de Monitores Individuais</t>
  </si>
  <si>
    <t>Monitores de Vídeo</t>
  </si>
  <si>
    <t>Sistemas de Internet com WI-FI</t>
  </si>
  <si>
    <t>Itens de Frigobar</t>
  </si>
  <si>
    <t>Preço unidade</t>
  </si>
  <si>
    <t>Escolher apenas 
Três itens por serviço e colocar q quantidade de kits/pacotes que terá disponivel no carro até o reabastecimento.</t>
  </si>
  <si>
    <t>Suco em caixinha</t>
  </si>
  <si>
    <t>Itens de Bebedouro</t>
  </si>
  <si>
    <t>Chocolate Líquido 20 litros</t>
  </si>
  <si>
    <t>Escolha apenas um ítem 
por serviço que opera</t>
  </si>
  <si>
    <t>Água Mineral 20 litros</t>
  </si>
  <si>
    <t>10 litros Sucos Natural</t>
  </si>
  <si>
    <t>20 litros de Refresco em Pó</t>
  </si>
  <si>
    <t>Itens de cafeteira</t>
  </si>
  <si>
    <t xml:space="preserve">Café </t>
  </si>
  <si>
    <t>Capuccino</t>
  </si>
  <si>
    <t>Café com leite</t>
  </si>
  <si>
    <t>Itens de Suqueira</t>
  </si>
  <si>
    <t>Suco de Frutas cítricas 3L</t>
  </si>
  <si>
    <t>Suco de Frutas tropicais 3L</t>
  </si>
  <si>
    <t>Refresco em 3 litros</t>
  </si>
  <si>
    <t>Itens de Forno eletrico</t>
  </si>
  <si>
    <t>Pipoca</t>
  </si>
  <si>
    <t>Escolha à vontade, colocando a quantidade que terá disponível em cada carro operante.</t>
  </si>
  <si>
    <t>Pizza unidade</t>
  </si>
  <si>
    <t>Pastel de Forno,</t>
  </si>
  <si>
    <t>Sanduiche Natural</t>
  </si>
  <si>
    <t>Carros Extras no PA</t>
  </si>
  <si>
    <t>Necessidade mínima</t>
  </si>
  <si>
    <t>---</t>
  </si>
  <si>
    <t>Capacidade</t>
  </si>
  <si>
    <t>MBB</t>
  </si>
  <si>
    <t>SCANIA</t>
  </si>
  <si>
    <t>VOLVO</t>
  </si>
  <si>
    <t>VW</t>
  </si>
  <si>
    <t>IVECO</t>
  </si>
  <si>
    <t>AGRALE</t>
  </si>
  <si>
    <t>Quantidade de Veiculos Operando</t>
  </si>
  <si>
    <t>Média de Utilização de ARLA</t>
  </si>
  <si>
    <t>Valor Total Arla</t>
  </si>
  <si>
    <t>Custo Total em Combustível</t>
  </si>
  <si>
    <t>Necessidade de Manutenções</t>
  </si>
  <si>
    <t>EMPRESA POSSUI CERTIFICADO DE TREINAMENTOS?</t>
  </si>
  <si>
    <t>SIM</t>
  </si>
  <si>
    <t>fator 1</t>
  </si>
  <si>
    <t xml:space="preserve"> no mês de </t>
  </si>
  <si>
    <t>NÃO</t>
  </si>
  <si>
    <t>Linha em Operação 
no mês</t>
  </si>
  <si>
    <t>Manut.
Feitas</t>
  </si>
  <si>
    <t>Quando o Percentual está acima de 35%, 
Atinge necessidade de Manutenção</t>
  </si>
  <si>
    <t>Percentual Final de Manutenção</t>
  </si>
  <si>
    <t>--</t>
  </si>
  <si>
    <t>Caio</t>
  </si>
  <si>
    <t>Neobus</t>
  </si>
  <si>
    <t>Mascarello</t>
  </si>
  <si>
    <t>Comil</t>
  </si>
  <si>
    <t>Busscar</t>
  </si>
  <si>
    <t>VW-Man</t>
  </si>
  <si>
    <t>IDADE</t>
  </si>
  <si>
    <t>CUSTOS</t>
  </si>
  <si>
    <t>Carro</t>
  </si>
  <si>
    <t>Ano</t>
  </si>
  <si>
    <t>$ correspondente ao gasto com manutenção preventiva/corretiva</t>
  </si>
  <si>
    <t>0 km</t>
  </si>
  <si>
    <t>18% de custos + custos de pessoal + custos de administração</t>
  </si>
  <si>
    <t>valr comb</t>
  </si>
  <si>
    <t>percentual</t>
  </si>
  <si>
    <t>VL COMBUST</t>
  </si>
  <si>
    <t>1 a 3 anos</t>
  </si>
  <si>
    <t>22% de custos + custos de pessoal + custos de administração</t>
  </si>
  <si>
    <t>4 a 7 anos</t>
  </si>
  <si>
    <t>29% de custos + custos de pessoal + custos de administração</t>
  </si>
  <si>
    <t>8 a 12 anos</t>
  </si>
  <si>
    <t>39% de custos + custos de pessoal + custos de administração</t>
  </si>
  <si>
    <t>13 a 17 anos</t>
  </si>
  <si>
    <t>52% de custos + custos de pessoal + custos de administração</t>
  </si>
  <si>
    <t>18 anos pra cima</t>
  </si>
  <si>
    <t>65% de custos + custos de pessoal + custos de administração</t>
  </si>
  <si>
    <t>PREFIXO</t>
  </si>
  <si>
    <t>Agrale</t>
  </si>
  <si>
    <t>Iveco</t>
  </si>
  <si>
    <t>Scania</t>
  </si>
  <si>
    <t>Volvo</t>
  </si>
  <si>
    <t>MA 15.0</t>
  </si>
  <si>
    <t>MA 17.0</t>
  </si>
  <si>
    <t>Nome</t>
  </si>
  <si>
    <t>Perfil</t>
  </si>
  <si>
    <t>MODELO</t>
  </si>
  <si>
    <t>Mini ônibus - 8 ton.</t>
  </si>
  <si>
    <t>MA 8.7</t>
  </si>
  <si>
    <t>Micro ônibus - 9 ton.</t>
  </si>
  <si>
    <t>MA 9.2</t>
  </si>
  <si>
    <t>Micro ônibus - 10 ton.</t>
  </si>
  <si>
    <t>MA 10.0</t>
  </si>
  <si>
    <t>Urbano Curto - 15 ton.</t>
  </si>
  <si>
    <t>Urbano Longo - 17 ton.</t>
  </si>
  <si>
    <t>PERFIL</t>
  </si>
  <si>
    <t>Mini ônibus - 5 ton.</t>
  </si>
  <si>
    <t>70C17</t>
  </si>
  <si>
    <t>Urbano - 17 ton.</t>
  </si>
  <si>
    <t>170S28</t>
  </si>
  <si>
    <t>Mercedes Benz</t>
  </si>
  <si>
    <t>LO 916 - 156cv - BlueTec 5</t>
  </si>
  <si>
    <t>Urbano - 15 ton.</t>
  </si>
  <si>
    <t>OF 1519 - 185cv - BlueTec 5</t>
  </si>
  <si>
    <t>OH 1519 - 185cv - BlueTec 5</t>
  </si>
  <si>
    <t>OF 1721 - 208cv - BlueTec 5</t>
  </si>
  <si>
    <t>OF 1724 - 238cv - BlueTec 5</t>
  </si>
  <si>
    <t>Padron 17 ton.</t>
  </si>
  <si>
    <t>O 500 M - 256cv - BlueTec 5</t>
  </si>
  <si>
    <t>Padron Low Entry 17 ton.</t>
  </si>
  <si>
    <t>O 500 U - 256cv - BlueTec 5</t>
  </si>
  <si>
    <t>Articulado Traseiro</t>
  </si>
  <si>
    <t>O 500 MA - 354cv - BlueTec 5</t>
  </si>
  <si>
    <t>Articulado Low Entry</t>
  </si>
  <si>
    <t>O 500 UA - 354cv - BlueTec 5</t>
  </si>
  <si>
    <t>Articulado Traseiro 8X2</t>
  </si>
  <si>
    <t>O 500 MDA - 354cv - BlueTec 5</t>
  </si>
  <si>
    <t>Articulado Low Entry 8X2</t>
  </si>
  <si>
    <t>O 500 UDA - 354cv - BlueTec 5</t>
  </si>
  <si>
    <t>InterCity - 17 ton.</t>
  </si>
  <si>
    <t>OF 1721 L - 208cv - BlueTec 5</t>
  </si>
  <si>
    <t>OF 1724 L - 238cv - BlueTec 5</t>
  </si>
  <si>
    <t>Intercity Traseiro 4x2</t>
  </si>
  <si>
    <t>Rodoviário Leve 4x2</t>
  </si>
  <si>
    <t>O 500 R - 310cv  - BlueTec 5</t>
  </si>
  <si>
    <t>Rodoviário Pesado 4x2</t>
  </si>
  <si>
    <t>O 500 RS - 354cv - BlueTec 5</t>
  </si>
  <si>
    <t>Rodoviário Pesado 6x2</t>
  </si>
  <si>
    <t>O 500 RSD - 354cv - BlueTec 5</t>
  </si>
  <si>
    <t>Rod. Extra Pesado 8x2</t>
  </si>
  <si>
    <t>O 500 RSDD - 400cv - BlueTec 5</t>
  </si>
  <si>
    <t>F 250 4x2 Urbano</t>
  </si>
  <si>
    <t xml:space="preserve">Urbano Bi-Articulado - 17 Ton. </t>
  </si>
  <si>
    <t>F 360 8x2 Urbano</t>
  </si>
  <si>
    <t>Padron</t>
  </si>
  <si>
    <t>K 250 IB 4x2 Urbano</t>
  </si>
  <si>
    <t>Padron Low Entry</t>
  </si>
  <si>
    <t>K 250 UB 4x2 Urbano</t>
  </si>
  <si>
    <t>K 270 UB 4x2 - Etanol</t>
  </si>
  <si>
    <t>Padron 15m Low Entry</t>
  </si>
  <si>
    <t>K 270 UB 6x2 Urbano - Etanol</t>
  </si>
  <si>
    <t>Padron 15m</t>
  </si>
  <si>
    <t>K 310 IB 6x2 Urbano</t>
  </si>
  <si>
    <t>K 310 UB 6x2 Urbano</t>
  </si>
  <si>
    <t>K 310 UA 6x2 Urbano</t>
  </si>
  <si>
    <t>K 310 IA 6x2 Urbano</t>
  </si>
  <si>
    <t>K 310 IA 8x2 Urbano</t>
  </si>
  <si>
    <t>Rodoviário Leve</t>
  </si>
  <si>
    <t>F 250 4x2 Rodoviário</t>
  </si>
  <si>
    <t>F 310 4x2 Rodoviário</t>
  </si>
  <si>
    <t>F 310 6x2 Rodoviário</t>
  </si>
  <si>
    <t xml:space="preserve">K 250 IB 4x2 Rodoviário </t>
  </si>
  <si>
    <t>K 310 IB 4x2 Rodoviário</t>
  </si>
  <si>
    <t>Rodoviário Médio 4x2</t>
  </si>
  <si>
    <t>K 360 IB 4x2 Rodoviário</t>
  </si>
  <si>
    <t>Rodoviário Médio 6x2</t>
  </si>
  <si>
    <t>K 360 IB 6x2 Rodoviário</t>
  </si>
  <si>
    <t>K 400 IB 6x2 Rodoviário</t>
  </si>
  <si>
    <t>Rodoviário Pesado 6x2*4</t>
  </si>
  <si>
    <t>K 400 IB 6x2 - Eixo Direcional</t>
  </si>
  <si>
    <t>K 400 IB 8x2 Rodoviário</t>
  </si>
  <si>
    <t>Rod. Extra Pesado 6x2</t>
  </si>
  <si>
    <t>K 440 IB 6x2 Rodoviário</t>
  </si>
  <si>
    <t>K 440 IB 8x2 Rodoviário</t>
  </si>
  <si>
    <t>Volkswagen</t>
  </si>
  <si>
    <t>Micro ônibus - 8 ton.</t>
  </si>
  <si>
    <t>8 160 OD</t>
  </si>
  <si>
    <t>9 160 OD</t>
  </si>
  <si>
    <t>Midibus - 15 ton.</t>
  </si>
  <si>
    <t>15 190 OD</t>
  </si>
  <si>
    <t>15 190 OD V-Tronic</t>
  </si>
  <si>
    <t>15 230 OT LE</t>
  </si>
  <si>
    <t>Conv./InterCity - 17 ton.</t>
  </si>
  <si>
    <t>17 230 OD</t>
  </si>
  <si>
    <t>17 230 OD V-Tronic</t>
  </si>
  <si>
    <t>17 260 OD</t>
  </si>
  <si>
    <t>17 260 ODS V-Tronic</t>
  </si>
  <si>
    <t>Padron/InterCity</t>
  </si>
  <si>
    <t>17 280 OT</t>
  </si>
  <si>
    <t>18 280 OT - PB</t>
  </si>
  <si>
    <t>18 330 OT</t>
  </si>
  <si>
    <t>26 330 OTA</t>
  </si>
  <si>
    <t>Convencional - 17 ton.</t>
  </si>
  <si>
    <t>B270 F - 4x2 Urbano</t>
  </si>
  <si>
    <t>B250 R - 4x2</t>
  </si>
  <si>
    <t>B250 R LE - 4x2</t>
  </si>
  <si>
    <t>Articulado</t>
  </si>
  <si>
    <t>B 340 M Articulado</t>
  </si>
  <si>
    <t>Articulado Low Floor</t>
  </si>
  <si>
    <t>B 360 S Articulado</t>
  </si>
  <si>
    <t>Biarticulado</t>
  </si>
  <si>
    <t>B 340 M Bi-Articulado</t>
  </si>
  <si>
    <t>Bi-Articulado Low Floor</t>
  </si>
  <si>
    <t>B 360 S Bi-Articulado</t>
  </si>
  <si>
    <t>B270 F - 4x2 Fretamento</t>
  </si>
  <si>
    <t>B310 R 4x2</t>
  </si>
  <si>
    <t>B340 R 4x2</t>
  </si>
  <si>
    <t>B380 R 4x2</t>
  </si>
  <si>
    <t>B380 R 6x2</t>
  </si>
  <si>
    <t>Rodoviário Pesado 8x2</t>
  </si>
  <si>
    <t>B380 R 8x2</t>
  </si>
  <si>
    <t>B420 R 6x2</t>
  </si>
  <si>
    <t>B420 R 8x2</t>
  </si>
  <si>
    <t>B450 R 6x2</t>
  </si>
  <si>
    <t>B450 R 8x2</t>
  </si>
  <si>
    <t>combustivel</t>
  </si>
  <si>
    <t>arla</t>
  </si>
  <si>
    <t>Km percorridas pelos Carros todos Indicados</t>
  </si>
  <si>
    <t>Valor Total em Diesel</t>
  </si>
  <si>
    <t>Média de Consumo 
de Combustivel 
para a Marca</t>
  </si>
  <si>
    <t>KM DA LINHA</t>
  </si>
  <si>
    <t>Nº da Linha</t>
  </si>
  <si>
    <t>X</t>
  </si>
  <si>
    <t>VALORES TOTAIS EM COMBUSTIVEIS</t>
  </si>
  <si>
    <t>Coeficientes ANTT</t>
  </si>
  <si>
    <t>CONTROLES e INFORMAÇÕES</t>
  </si>
  <si>
    <t>CONVENCIONAL</t>
  </si>
  <si>
    <t>EXECUTIVO</t>
  </si>
  <si>
    <t>LEITO</t>
  </si>
  <si>
    <t>Mês de Operação</t>
  </si>
  <si>
    <t>RESULTADOS</t>
  </si>
  <si>
    <t>Embarque</t>
  </si>
  <si>
    <t>Desembarque</t>
  </si>
  <si>
    <t>Km</t>
  </si>
  <si>
    <t>Período</t>
  </si>
  <si>
    <t>Dias Úteis</t>
  </si>
  <si>
    <t>Sabados</t>
  </si>
  <si>
    <t>Dom e Fer</t>
  </si>
  <si>
    <t>01 a 31 Jan</t>
  </si>
  <si>
    <t>01 a 28 Fev</t>
  </si>
  <si>
    <t>01 a 31 Mar</t>
  </si>
  <si>
    <t>01 a 30 Abr</t>
  </si>
  <si>
    <t>01 a 31 Mai</t>
  </si>
  <si>
    <t>01 a 30 Jun</t>
  </si>
  <si>
    <t>01 a 31 Jul</t>
  </si>
  <si>
    <t>01 a 31 Ago</t>
  </si>
  <si>
    <t>01 a 30 Set</t>
  </si>
  <si>
    <t>01 a 31 Out</t>
  </si>
  <si>
    <t>01 a 30 Nov</t>
  </si>
  <si>
    <t>01 a 31 Dez</t>
  </si>
  <si>
    <t>linha / sublinha</t>
  </si>
  <si>
    <t>Linha</t>
  </si>
  <si>
    <t>TOTAL DE  CARROS</t>
  </si>
  <si>
    <t>OPCIONAL 2</t>
  </si>
  <si>
    <t>OPCIONAL 3</t>
  </si>
  <si>
    <t>OPCIONAL 4</t>
  </si>
  <si>
    <t>POSSUI AR CONDICIONADO 
OU CLIMATIZADO</t>
  </si>
  <si>
    <t>OPCIONAL 1</t>
  </si>
  <si>
    <t>POSSUI SIST. DE ÁUDIO, VIDEO  E/OU WI-FI</t>
  </si>
  <si>
    <t xml:space="preserve"> POSSUI 
MANTA e TRAVESSEIRO</t>
  </si>
  <si>
    <t>POSSUI SERVIÇO RODOMOÇA</t>
  </si>
  <si>
    <t>Ordem</t>
  </si>
  <si>
    <t>Duração Viagem</t>
  </si>
  <si>
    <t>Valor do Diesel</t>
  </si>
  <si>
    <t>Receita por Carro</t>
  </si>
  <si>
    <t>SERVIÇO Definido</t>
  </si>
  <si>
    <t>Demanda Mês</t>
  </si>
  <si>
    <t>Total de Receita Bruta</t>
  </si>
  <si>
    <t>ORDEM 
DA LINHA</t>
  </si>
  <si>
    <t>RECEITA LINHA</t>
  </si>
  <si>
    <t>Custo de Combustível+ARLA</t>
  </si>
  <si>
    <t>Custos de Bordo</t>
  </si>
  <si>
    <t>Custos de Manutenção</t>
  </si>
  <si>
    <t>RELATÓRIO  OPERACIONAL</t>
  </si>
  <si>
    <t>PRECISA MELHORAR</t>
  </si>
  <si>
    <t>ATENDE SATISFATORIAMENTE</t>
  </si>
  <si>
    <t>SATISFEITO</t>
  </si>
  <si>
    <t>ACIMA DAS EXPECTATIVAS</t>
  </si>
  <si>
    <t>MUITO SATISFEITO</t>
  </si>
  <si>
    <t>SITUAÇÃO DA OPERAÇÃO DA LINHA PELA ESTRUTURA COLOCADA</t>
  </si>
  <si>
    <t>Nº DA LINHA</t>
  </si>
  <si>
    <t>Resultado Operacional para o Mês</t>
  </si>
  <si>
    <t>vagas</t>
  </si>
  <si>
    <t>Rua Valdomiro Fagundes, 322, Jd. São Francisco - Minerapolis</t>
  </si>
  <si>
    <t>Rua Sérgio Guedes, 355 - Jd. Beatriz - Montes Claros</t>
  </si>
  <si>
    <t>Rua Plinio Campos, 789 - Jd. Xavier - Pedrante</t>
  </si>
  <si>
    <t>Alameda Gutemberg, 2251 - Centro - Minerapolis</t>
  </si>
  <si>
    <t>Rua Manoel Fontes, 325 - Jd. Pantanal - Miraporanga</t>
  </si>
  <si>
    <t>Rua José Alves, 645 - Jd. Ponte Alta - Pedrante</t>
  </si>
  <si>
    <t>Rua Pedro Gama, 413 - Jd. Aurora - Minerapolis</t>
  </si>
  <si>
    <t>SELECIONE A GARAGEM</t>
  </si>
  <si>
    <t>Endereço de Garagem</t>
  </si>
  <si>
    <t>Preço do Serviço por Carro</t>
  </si>
  <si>
    <t>Água Mineral  200ml</t>
  </si>
  <si>
    <t>Água Mineral  500ml</t>
  </si>
  <si>
    <t>Guaraná Natural 300 ml</t>
  </si>
  <si>
    <t>Água Gaseificada 200ml</t>
  </si>
  <si>
    <t>Água Gaseificada 500ml</t>
  </si>
  <si>
    <t>Xarope de Groselha</t>
  </si>
  <si>
    <t>Refrigerante 300ml</t>
  </si>
  <si>
    <t>Refrigerante 600 ml</t>
  </si>
  <si>
    <t xml:space="preserve">Bolo Gelado </t>
  </si>
  <si>
    <t>Chocolate líquido 200ml</t>
  </si>
  <si>
    <t>Chá Mate 200ml</t>
  </si>
  <si>
    <t>Sucos 200 ml</t>
  </si>
  <si>
    <t>Bombom Trufado</t>
  </si>
  <si>
    <t>Suco de Soja Ades 250 ml</t>
  </si>
  <si>
    <t>Achocolatado 250 ml</t>
  </si>
  <si>
    <t>Pão com geleia</t>
  </si>
  <si>
    <t>Pão com Goiabada</t>
  </si>
  <si>
    <t>Bolo Ana Maria</t>
  </si>
  <si>
    <t>Barra Ceral Nestlê</t>
  </si>
  <si>
    <t>Sanduíche Natural</t>
  </si>
  <si>
    <t>Nos itens abaixo, selecione apenas se o carro possuir os itens como suqueira, cafeteira, bebedouro refrigerado, forno elétrico.
No máximo TRÊS itens devem ser escolhidos. Os itens abaixo estão em pacotes fechados, devendo apenas ao empresário selecionar para que sejaabastecido em Pontos de Apoio:</t>
  </si>
  <si>
    <t>Itens Diferenciais de Bordo</t>
  </si>
  <si>
    <t>SEMI-LEITO</t>
  </si>
  <si>
    <t>1 dia</t>
  </si>
  <si>
    <t>2 dias</t>
  </si>
  <si>
    <t>3 dias</t>
  </si>
  <si>
    <t>4 dias</t>
  </si>
  <si>
    <t>5 dias</t>
  </si>
  <si>
    <t>6 dias</t>
  </si>
  <si>
    <t>7 dias</t>
  </si>
  <si>
    <t>15 dias</t>
  </si>
  <si>
    <t>Mês Completo</t>
  </si>
  <si>
    <t>PERÍODO</t>
  </si>
  <si>
    <t>10 dias</t>
  </si>
  <si>
    <t>Selecione apenas um dos campos ao lado</t>
  </si>
  <si>
    <t>SIM/NÃO</t>
  </si>
  <si>
    <t>dias operando segundo aba RECEBIVEIS</t>
  </si>
  <si>
    <t>DIAS DE CONSUMO / OPERAÇÃO</t>
  </si>
  <si>
    <t>Custo Salarial Mensal:</t>
  </si>
  <si>
    <t>Encargos Sociais e Trabalhistas</t>
  </si>
  <si>
    <t>Benefícios Trabalhistas</t>
  </si>
  <si>
    <t>13º Salario</t>
  </si>
  <si>
    <t>Férias Proporcionais</t>
  </si>
  <si>
    <t>Recolhimento de FGTS</t>
  </si>
  <si>
    <t>PLANILHA SALARIAL</t>
  </si>
  <si>
    <t>Ref.</t>
  </si>
  <si>
    <t>Cargos</t>
  </si>
  <si>
    <t>Nº Ideal pela 
frota da empresa</t>
  </si>
  <si>
    <t>Nº de Funcionários
Disponibilizados</t>
  </si>
  <si>
    <t>Turnos</t>
  </si>
  <si>
    <t>Carga Horária Diária(h)</t>
  </si>
  <si>
    <t>Piso Salarial da Categoria</t>
  </si>
  <si>
    <t>Salário Pago pela Empresa</t>
  </si>
  <si>
    <t>Total de Despezas 
com Pagamentos</t>
  </si>
  <si>
    <t xml:space="preserve"> -   </t>
  </si>
  <si>
    <t>Setor Operacional</t>
  </si>
  <si>
    <t>Motorista (Categoria D)</t>
  </si>
  <si>
    <t>Motorista de Micro-Ônibus</t>
  </si>
  <si>
    <t xml:space="preserve">Horas Extras Equipe de Rua </t>
  </si>
  <si>
    <t>Sugeridos</t>
  </si>
  <si>
    <t>Disponibilizados</t>
  </si>
  <si>
    <t>Total de Funcionários:</t>
  </si>
  <si>
    <t>Atendente Guichê Rodoviária</t>
  </si>
  <si>
    <t>Despachante Plataforma Rodoviária</t>
  </si>
  <si>
    <t>ITENS DE FRIGOBAR</t>
  </si>
  <si>
    <t>ITENS DIFERENCIAIS DE BORDO</t>
  </si>
  <si>
    <t>LINHA</t>
  </si>
  <si>
    <t>Serviço definido</t>
  </si>
  <si>
    <t>Carros com Serviço acima</t>
  </si>
  <si>
    <t>Pontos necessários</t>
  </si>
  <si>
    <t>PONTUAÇÃO</t>
  </si>
  <si>
    <t>Carros</t>
  </si>
  <si>
    <t>Pontuação Necessária pela qtde de carros</t>
  </si>
  <si>
    <t>Qtde de Serviços ofertados</t>
  </si>
  <si>
    <t>Pontuação Alcançada pela qtde de carros</t>
  </si>
  <si>
    <t>PONTOS ADQUIRIDOS</t>
  </si>
  <si>
    <t>Pontuação Alcançada pelo Ano dos Carros</t>
  </si>
  <si>
    <t>Idade média dos carros</t>
  </si>
  <si>
    <t>PONTUAÇÃO TOTAL</t>
  </si>
  <si>
    <t>NUMERO LINHA</t>
  </si>
  <si>
    <t>PARTIDA</t>
  </si>
  <si>
    <t>CHEGADA</t>
  </si>
  <si>
    <t>KM</t>
  </si>
  <si>
    <t>Valor Total de Custos</t>
  </si>
  <si>
    <t>Irizar</t>
  </si>
  <si>
    <t>Defina abaixo Opção de dias de Operação</t>
  </si>
  <si>
    <t>Demanda 1º Serviço</t>
  </si>
  <si>
    <t>VERSÃO</t>
  </si>
  <si>
    <t>Motoristas</t>
  </si>
  <si>
    <t>20 dias</t>
  </si>
  <si>
    <t>25 dias</t>
  </si>
  <si>
    <t>Total de Custos (Serviços de Bordo e Diferenciais na viagem)</t>
  </si>
  <si>
    <t>Semi-Urbano</t>
  </si>
  <si>
    <r>
      <t>Caso o veículo possua</t>
    </r>
    <r>
      <rPr>
        <b/>
        <sz val="12"/>
        <color theme="0"/>
        <rFont val="Arial Narrow"/>
        <family val="2"/>
      </rPr>
      <t xml:space="preserve"> ITENS DE ENTRETENIMENTO</t>
    </r>
    <r>
      <rPr>
        <b/>
        <sz val="12"/>
        <color indexed="43"/>
        <rFont val="Arial Narrow"/>
        <family val="2"/>
      </rPr>
      <t xml:space="preserve">, responda </t>
    </r>
    <r>
      <rPr>
        <b/>
        <sz val="12"/>
        <color theme="0"/>
        <rFont val="Arial Narrow"/>
        <family val="2"/>
      </rPr>
      <t>A QUANTIDADE DE CARROS</t>
    </r>
    <r>
      <rPr>
        <b/>
        <sz val="12"/>
        <color indexed="43"/>
        <rFont val="Arial Narrow"/>
        <family val="2"/>
      </rPr>
      <t xml:space="preserve"> que são oferecidos. Os valores abaixo referem-se ao mês de trabalho:</t>
    </r>
  </si>
  <si>
    <r>
      <t xml:space="preserve">Caso o veículo possua </t>
    </r>
    <r>
      <rPr>
        <b/>
        <sz val="14"/>
        <color rgb="FF0000FF"/>
        <rFont val="Arial Narrow"/>
        <family val="2"/>
      </rPr>
      <t>FRIGOBAR</t>
    </r>
    <r>
      <rPr>
        <b/>
        <sz val="14"/>
        <color indexed="43"/>
        <rFont val="Arial Narrow"/>
        <family val="2"/>
      </rPr>
      <t>, responda quais itens são oferecidos(máximo três) ,colocando a 
quantidade nas cédulas Brancas.   Lembrando que serão renovadas a cada parada em Pontos de Apoio :</t>
    </r>
  </si>
  <si>
    <t>Carros em Operação nas Linhas</t>
  </si>
  <si>
    <t>Carros Colocados pela Empresa</t>
  </si>
  <si>
    <t>qtde de carros NECESSÁRIOS</t>
  </si>
  <si>
    <t>5h45</t>
  </si>
  <si>
    <t>5h50</t>
  </si>
  <si>
    <t>5h55</t>
  </si>
  <si>
    <t>6h00</t>
  </si>
  <si>
    <t>6h05</t>
  </si>
  <si>
    <t>6h10</t>
  </si>
  <si>
    <t>6h15</t>
  </si>
  <si>
    <t>6h20</t>
  </si>
  <si>
    <t>6h25</t>
  </si>
  <si>
    <t>6h30</t>
  </si>
  <si>
    <t>Av. Bahia, 279 - Cidade Salmen - Rondonópolis</t>
  </si>
  <si>
    <t>1º serviço</t>
  </si>
  <si>
    <t>2º serviço</t>
  </si>
  <si>
    <t>SEMI-URBANO</t>
  </si>
  <si>
    <t>INTERCITY</t>
  </si>
  <si>
    <t>Via Carioca - Barra das Pedras</t>
  </si>
  <si>
    <t>Via Carioca - Minerapolis</t>
  </si>
  <si>
    <t>Via Carioca - Miraporanga</t>
  </si>
  <si>
    <t>Via Carioca - Pedroso</t>
  </si>
  <si>
    <t>Via Carioca - Pedra Nova</t>
  </si>
  <si>
    <t>Via Carioca - Campos dos Goytacazes</t>
  </si>
  <si>
    <t>Via Carioca - Montes Claros</t>
  </si>
  <si>
    <t>Via Carioca - Pedrante</t>
  </si>
  <si>
    <t>Via Sul - Barra das Pedras</t>
  </si>
  <si>
    <t>Via Sul - Pedra Nova</t>
  </si>
  <si>
    <t>Via Sul - Foz do Iguaçu</t>
  </si>
  <si>
    <t>Via Norte - Barra das Pedras</t>
  </si>
  <si>
    <t>Pacifica TR - Barra das Pedras</t>
  </si>
  <si>
    <t>Pacifica TR - Minerapolis</t>
  </si>
  <si>
    <t>Pacifica TR - Vitória da Conquista</t>
  </si>
  <si>
    <t>Pacifica TR - Mossoró</t>
  </si>
  <si>
    <t>Panorama TR - Pedrante</t>
  </si>
  <si>
    <t>Panorama TR - Minerapolis</t>
  </si>
  <si>
    <t>Panorama TR - Rondonópolis</t>
  </si>
  <si>
    <t>Bela Vista TR - Pedra Nova</t>
  </si>
  <si>
    <t>Concórdia TR - Campo Verde</t>
  </si>
  <si>
    <t>Viação Record - Sabará do Sul</t>
  </si>
  <si>
    <t>Viação Record - Minerapolis</t>
  </si>
  <si>
    <t>Transluxo TR - Sabará do Sul</t>
  </si>
  <si>
    <t>Transluxo TR - Barra das Pedras</t>
  </si>
  <si>
    <t>Rodoviário Expresso - Nova Xingu</t>
  </si>
  <si>
    <t>Rodoviário Expresso - Barra das Pedras</t>
  </si>
  <si>
    <t>R. João Conrado Cruz, 55 - Bairro João Cabral - Mossoró</t>
  </si>
  <si>
    <t>Rua Fausto Marcondes, 337 - Jd. Taquaral - Campo Verde</t>
  </si>
  <si>
    <t>Motorista (Categoria E)</t>
  </si>
  <si>
    <t>Desp. com Pessoal que opera as linhas</t>
  </si>
  <si>
    <t>Isso é decorrente da satisfação da população. 
Pode ser por não gostarem da frota que sua empresa possui, 
por não terem acesso a Internet, por não acharem justo motorista com dupla função, etc.
São detalhes que influenciam nessa demanda. Por isso, é importante a gestão presente nas manutenções, na criação de empregos, na melhoria do atendimento.
Essa é a nossa sugestão para melhoria na empresa...</t>
  </si>
  <si>
    <t>Isso é decorrente da satisfação da população.
A população não anda muito contente com a operação de sua empresa, 
mas você pode melhorar esse percentual trabalhando melhor a gestão da empresa, 
colocando acessórios, melhorando os investimentos na equipe da empresa. Talvez seja interessante observar se colaboradores não andam estressados por dupla função...Investigue, melhore seus processos! Boa sorte...</t>
  </si>
  <si>
    <t>Isso é decorrente da satisfação da população. 
Porém, dê uma atenção ao quadro de colaboradores...Talvez haja sobrecarga de serviços por ter menos pessoas do que as indicadas como necessárias....
Esse percentual acima de 100% se dá quando a população prefere  utilizar o transporte público a utilizar carros, taxi ou serviços de aplicativos, por exemplo. 
A população está contente com o serviço que sua empresa presta. 
Mas atente-se a nossa dica sobre cuidar dos colaboradores....</t>
  </si>
  <si>
    <t>Isso é decorrente da satisfação da população.
Esse percentual acima se dá quando a população prefere 
utilizar o transporte público à utilização de carros ou de taxi, serviços de aplicativos, por exemplo. 
A população está muito contente com o serviço que sua empresa presta e com a preocupação que ela tem com quadro de funcionários! 
Deve ter muita gente querendo entrar nela para trabalhar!!!!!!
Continue com essa jornada e parabéns pelo atendimento!</t>
  </si>
  <si>
    <t>Vlr. Pas. 1º Serviço</t>
  </si>
  <si>
    <t>Vlr. Pas. 2º Serviço</t>
  </si>
  <si>
    <t>Rua Alfredo Serzedlo, 2369 - Distrito Industrial - Pedroso</t>
  </si>
  <si>
    <t>Rua Tavares Sobrinho , 535 - Jd. Planalto - Barra Das Pedras</t>
  </si>
  <si>
    <t>Rua Dos Crisântemos, 422, Jd. Das Figueiras - Miraporanga</t>
  </si>
  <si>
    <t>Rua Dos Pintasilvos, 313 - Pque Área Verde - Pedroso</t>
  </si>
  <si>
    <t>Rua Almir De Souza, 223 - Centro - Pedra Nova</t>
  </si>
  <si>
    <t>Rua Dona Matilda, 235 - Centro - Campos Dos Goytacazes</t>
  </si>
  <si>
    <t>Av. Central, 81 – Jardim Excelsior - Barra Das Pedras</t>
  </si>
  <si>
    <t>Rua Dos Nobres, 465 - Jd. Nova Vale - Pedra Nova</t>
  </si>
  <si>
    <t xml:space="preserve"> Av. Plínio Barreto, Nº 1245 - Centro - Foz Do Iguaçu</t>
  </si>
  <si>
    <t>Rua Espósito Gonçalves, 322 - Centro - Barra Das Pedras</t>
  </si>
  <si>
    <t>Rua Celso Aguiar Menezes, 2221 - Jd. Almirante - Barra Das Pedras</t>
  </si>
  <si>
    <t>Rua Xavantes,124 - Bairro Brasil - Vitória Da Conquista</t>
  </si>
  <si>
    <t>Rua Dos Prazeres, 551 - Jd. Monte Alves - Pedra Nova</t>
  </si>
  <si>
    <t>R. Pedro Pereira, 1450 - Bairro N. Sª Lurdes - Santa Maria</t>
  </si>
  <si>
    <t>Praça Doze De Outubro, Nº 12 - Bairro Praça Xii  - Sabará Do Sul</t>
  </si>
  <si>
    <t>Estrada Do Potássio, Nº 100 - Bairro Jardim Do Potássio  - Minerapolis</t>
  </si>
  <si>
    <t>Rua Da Cachoeira, Nº 100 - Bairro Emboabas - Sabará Do Sul</t>
  </si>
  <si>
    <t>Rua Bento Gonçalves, 150 - Bairro Jardim Campanário  - Barra Das Pedras</t>
  </si>
  <si>
    <t>Av . Armando Barcelos, 321 - Jd Mercante - Nova Xingu</t>
  </si>
  <si>
    <t>Av. Serra Do Roncador, 250 - Bairro Bandeiras - Barra Das Pedras</t>
  </si>
  <si>
    <t>Av. Presidente Vargas, 775 - Centro - Barra Das Pedras</t>
  </si>
  <si>
    <t>Concórdia TR - Santa Maria</t>
  </si>
  <si>
    <t>Marcopolo</t>
  </si>
  <si>
    <t>Qto?</t>
  </si>
  <si>
    <t>Demanda 2º Serviço (LEITO)</t>
  </si>
  <si>
    <t>Atendente Rodomoça</t>
  </si>
  <si>
    <t>Pacifica TR - Gov. Valadares</t>
  </si>
  <si>
    <t>Rodovia BR 116 - Km 414 S/N - Jardim do Trevo - Gov. Valadares</t>
  </si>
  <si>
    <t>Dur. Viagem</t>
  </si>
  <si>
    <t>Avenida Principal, 740 – Centro – Barreiras</t>
  </si>
  <si>
    <t>Panorama TR - Barreiras</t>
  </si>
  <si>
    <t/>
  </si>
  <si>
    <t>Panorama TR - Miraporanga</t>
  </si>
  <si>
    <t>Receita Bruta Operação Rodoviária</t>
  </si>
  <si>
    <t>Receita Bruta Operação Carga</t>
  </si>
  <si>
    <t>Assistente Administrativo para Cargas</t>
  </si>
  <si>
    <t>Assistente Despachante para Cargas</t>
  </si>
  <si>
    <r>
      <t xml:space="preserve">SERVIÇO DE CARGA </t>
    </r>
    <r>
      <rPr>
        <sz val="6"/>
        <color theme="0"/>
        <rFont val="Trebuchet MS"/>
        <family val="2"/>
      </rPr>
      <t>RODOVIÁRIA</t>
    </r>
  </si>
  <si>
    <t>DEFINA</t>
  </si>
  <si>
    <t>Nº LINHA</t>
  </si>
  <si>
    <t>EMBARQUE</t>
  </si>
  <si>
    <t>DESEMBARQUE</t>
  </si>
  <si>
    <t>RECEITA ORIUNDA 
DO SERVIÇO</t>
  </si>
  <si>
    <r>
      <rPr>
        <b/>
        <i/>
        <sz val="11"/>
        <rFont val="Arial Narrow"/>
        <family val="2"/>
      </rPr>
      <t xml:space="preserve">Motorista de Coleta </t>
    </r>
    <r>
      <rPr>
        <b/>
        <i/>
        <sz val="10"/>
        <rFont val="Arial Narrow"/>
        <family val="2"/>
      </rPr>
      <t>(VUC/Caminhão Porte Pequeno)</t>
    </r>
  </si>
  <si>
    <r>
      <rPr>
        <b/>
        <i/>
        <sz val="11"/>
        <rFont val="Arial Narrow"/>
        <family val="2"/>
      </rPr>
      <t xml:space="preserve">Ajudante de Coleta </t>
    </r>
    <r>
      <rPr>
        <b/>
        <i/>
        <sz val="10"/>
        <rFont val="Arial Narrow"/>
        <family val="2"/>
      </rPr>
      <t>(VUC/Caminhão Porte Pequeno)</t>
    </r>
  </si>
  <si>
    <t>RECEITA DE PASSAGEIROS 
DA LINHA/SUB-LINHA</t>
  </si>
  <si>
    <t>OPTOU PELO SERVIÇO DE CARGAS NA LINHA</t>
  </si>
  <si>
    <t>OPTA PELO SERVIÇO DE COLETA E ENTREGA NA LINHA?</t>
  </si>
  <si>
    <t>% aplicado no 
SERVIÇO DE ENTREGAS</t>
  </si>
  <si>
    <t>Nº Cidades que atendem Serviço de Carga na Partida</t>
  </si>
  <si>
    <t>Nº Cidades que antedem Serviço de Carga no Destino Final</t>
  </si>
  <si>
    <t>2 LINHAS</t>
  </si>
  <si>
    <t>3 LINHAS</t>
  </si>
  <si>
    <t>4 LINHAS</t>
  </si>
  <si>
    <t>5 LINHAS</t>
  </si>
  <si>
    <t>6 LINHAS</t>
  </si>
  <si>
    <t>7 LINHAS</t>
  </si>
  <si>
    <t>8 LINHAS</t>
  </si>
  <si>
    <t>9 LINHAS</t>
  </si>
  <si>
    <t>10 LINHAS</t>
  </si>
  <si>
    <t>11 LINHAS</t>
  </si>
  <si>
    <t>12 LINHAS</t>
  </si>
  <si>
    <t>13 LINHAS</t>
  </si>
  <si>
    <t>14 LINHAS</t>
  </si>
  <si>
    <t>15 LINHAS</t>
  </si>
  <si>
    <t>16 LINHAS</t>
  </si>
  <si>
    <t>17 LINHAS</t>
  </si>
  <si>
    <t>18 LINHAS</t>
  </si>
  <si>
    <t>19 LINHAS</t>
  </si>
  <si>
    <t>20 LINHAS</t>
  </si>
  <si>
    <t>21 LINHAS</t>
  </si>
  <si>
    <t>22 LINHAS</t>
  </si>
  <si>
    <t>23 LINHAS</t>
  </si>
  <si>
    <t>24 LINHAS</t>
  </si>
  <si>
    <t>25 LINHAS</t>
  </si>
  <si>
    <t>26 LINHAS</t>
  </si>
  <si>
    <t>27 LINHAS</t>
  </si>
  <si>
    <t>28 LINHAS</t>
  </si>
  <si>
    <t>29 LINHAS</t>
  </si>
  <si>
    <t>30 LINHAS</t>
  </si>
  <si>
    <t>1 LINHA</t>
  </si>
  <si>
    <t>x</t>
  </si>
  <si>
    <t>Nº Cidades que disponibilizam serviço de coleta e entrega na Partida</t>
  </si>
  <si>
    <t>Nº Cidades que disponibilizam serviço de coleta e entrega no Destino Final</t>
  </si>
  <si>
    <t>TOTAL RECEITA</t>
  </si>
  <si>
    <t xml:space="preserve">Deverá ter </t>
  </si>
  <si>
    <t>carros para serviço.</t>
  </si>
  <si>
    <t>PACIFICA</t>
  </si>
  <si>
    <t>PANORAMA</t>
  </si>
  <si>
    <t>CONCÓRDIA</t>
  </si>
  <si>
    <t>TRANSLUXO</t>
  </si>
  <si>
    <t>Rodoviário Expresso - Minerápolis</t>
  </si>
  <si>
    <t>Clique aqui e Selecione a Empresa</t>
  </si>
  <si>
    <t>VIA_CARIOCA</t>
  </si>
  <si>
    <t>VIA_SUL</t>
  </si>
  <si>
    <t>VIA_NORTE</t>
  </si>
  <si>
    <t>Pacifica TR - Franca</t>
  </si>
  <si>
    <t>Av. Sete de Setembro, 152 - Jardim América - Franca</t>
  </si>
  <si>
    <t>BELA_VISTA</t>
  </si>
  <si>
    <t>Bela Vista TR - Minerápolis</t>
  </si>
  <si>
    <t>Rua Sérgio Visconde, 421 - Jd. Romano - Minerápolis</t>
  </si>
  <si>
    <t>Via Carioca - Uberaba</t>
  </si>
  <si>
    <t>Av. Jovita Pinheiro, 680 - Cidade Ozanan - Uberaba</t>
  </si>
  <si>
    <t>Urbano</t>
  </si>
  <si>
    <t>URBANO</t>
  </si>
  <si>
    <t>PADRON</t>
  </si>
  <si>
    <t>Cobrador</t>
  </si>
  <si>
    <t>Intervalo para mais de 15 viagens</t>
  </si>
  <si>
    <t>de hora em hora</t>
  </si>
  <si>
    <t>de 50 em 50 min</t>
  </si>
  <si>
    <t>de 55 em 55 min</t>
  </si>
  <si>
    <t>de 1h20 em 1h20</t>
  </si>
  <si>
    <t>de 1h15 em 1h15</t>
  </si>
  <si>
    <t>de 1h10 em 1h10</t>
  </si>
  <si>
    <t>de 1h05 em 1h05</t>
  </si>
  <si>
    <t>de 45 em 45 min</t>
  </si>
  <si>
    <t>de 40 em 40 min</t>
  </si>
  <si>
    <t>de 35 em 35 min</t>
  </si>
  <si>
    <t>de 30 em 30 min</t>
  </si>
  <si>
    <t>de 25 em 25 min</t>
  </si>
  <si>
    <t>de 20 em 20 min</t>
  </si>
  <si>
    <t>de 15 em 15 min</t>
  </si>
  <si>
    <t>de 10 em 10 min</t>
  </si>
  <si>
    <t>de 5 em 5 min</t>
  </si>
  <si>
    <t>ORDEM</t>
  </si>
  <si>
    <t>Copie e cole as informações da planilha passada pelo Detran      (SOMENTE OS CARROS QUE OPERAM AS LINHAS DO SEGMENTO RODOVIÁRIO / SUBURBANO)</t>
  </si>
  <si>
    <t>N° da LINHA</t>
  </si>
  <si>
    <t>SELECIONE A EMPRESA</t>
  </si>
  <si>
    <t>APÓS SELECIONAR A EMPRESA, ESCOLHA A GARAGEM</t>
  </si>
  <si>
    <t>Pacifica TR - Florilândia</t>
  </si>
  <si>
    <t>Bela Vista TR - Leopoldina</t>
  </si>
  <si>
    <t>Rua Jorge Ferraz, 121 - Jd. Campanário - Leopoldina</t>
  </si>
  <si>
    <t>Bela Vista TR - Padre Anchieta</t>
  </si>
  <si>
    <t xml:space="preserve"> Av. Belga de Castro, nº 217 - Centro - Padre Anchieta</t>
  </si>
  <si>
    <t>Concórdia TR - Romana</t>
  </si>
  <si>
    <t>Rua Bras Cubas, 252 - Centro - Romana</t>
  </si>
  <si>
    <t>RODOVIÁRIO_EXPRESSO</t>
  </si>
  <si>
    <t>Transluxo TR - Minerápolis</t>
  </si>
  <si>
    <t>Transluxo TR - Miraporanga</t>
  </si>
  <si>
    <t>Transluxo TR - Graciosa</t>
  </si>
  <si>
    <t>Av. Vale do Silício, 486 - Vila dos Níqueis - Minerápolis</t>
  </si>
  <si>
    <t>Rua Bento Farisiano, 455 – Jardim Amazonas - Miraporanga</t>
  </si>
  <si>
    <t>Rua Padre Paulo Ricardo, 1420, Parque Rafael - Graciosa</t>
  </si>
  <si>
    <t>Viação Record - Barra das Pedras</t>
  </si>
  <si>
    <t>Viação Record - Miraporanga</t>
  </si>
  <si>
    <t>Viação Record - Canaviais</t>
  </si>
  <si>
    <t>Rua Itabirito, 137 – Jardim Santa Fé – Barra das Pedras</t>
  </si>
  <si>
    <t>Rua Gávea, 455 – Parque América - Miraporanga</t>
  </si>
  <si>
    <t>Alameda das Industrias, setor Sul, 100 – Distrito Industrial - Canaviais</t>
  </si>
  <si>
    <t>Rodoviário Expresso - Taiacupeba</t>
  </si>
  <si>
    <t>Rodoviário Expresso - São Lucas</t>
  </si>
  <si>
    <t>Rua Saulo Castro, 125 - Jd. Amparo - São Lucas</t>
  </si>
  <si>
    <t>Concórdia TR - Taiacupeba</t>
  </si>
  <si>
    <t>Rua Francisco Leitão, 321 - Centro - Taiacupeba</t>
  </si>
  <si>
    <t>Rua Ernesto Farias, 256 - Jd. Industrial - Taiacupeba</t>
  </si>
  <si>
    <t>Viação_RECORD</t>
  </si>
  <si>
    <t>Panorama TR - Barra das Pedras</t>
  </si>
  <si>
    <t>Rua Cesário Dau, 75 - Jd. Félix - Barra das Pedras</t>
  </si>
  <si>
    <t>ITAPUÃ</t>
  </si>
  <si>
    <t>Rua Tenório Silva, 223 - Santa Paula - Santa Ifigênia</t>
  </si>
  <si>
    <t>NATIVIDADE</t>
  </si>
  <si>
    <t>Transportes Coletivos ITAPUÃ - Sta. Ifigênia</t>
  </si>
  <si>
    <t>Rua Dom Cabral, 151 - Centro  - São Lucas</t>
  </si>
  <si>
    <t>Rua Marechal Destrick, 228 - Centro - Minerápolis</t>
  </si>
  <si>
    <t>Auto Viação Natividade - Florilândia</t>
  </si>
  <si>
    <t>Rua João Pinheiro, 1105 - Vila Cocaia - Florilândia</t>
  </si>
  <si>
    <t>Auto Viação Natividade - Rondon</t>
  </si>
  <si>
    <t>Av. Marechal, 1955 - Jd. Balneário - Rondon</t>
  </si>
  <si>
    <t>Rua Maria de Calvenari, 325 - Jd. Figueiroa - Pedrante</t>
  </si>
  <si>
    <t>Avenida Mariana Morais, 995 - Centro  - Miraporanga</t>
  </si>
  <si>
    <t>Auto Ônibus NITERÓI- Pedrante</t>
  </si>
  <si>
    <t>Auto Ônibus NITERÓI - São  Lucas</t>
  </si>
  <si>
    <t>Auto Ônibus NITERÓI - Minerápolis</t>
  </si>
  <si>
    <t>Auto_Ônibus_NITERÓI</t>
  </si>
  <si>
    <t>Auto Ônibus NITERÓI - Pedrante</t>
  </si>
  <si>
    <t>Setembro - 2023</t>
  </si>
  <si>
    <t>Outubro - 2023</t>
  </si>
  <si>
    <t>Viação Record - Minerápolis II</t>
  </si>
  <si>
    <t>a definir</t>
  </si>
  <si>
    <t>Viação TUPI - Pedroso</t>
  </si>
  <si>
    <t>TUPI</t>
  </si>
  <si>
    <t>Novembro - 2023</t>
  </si>
  <si>
    <t>Dezembro - 2023</t>
  </si>
  <si>
    <t>Janeiro - 2024</t>
  </si>
  <si>
    <t>Fevereiro - 2024</t>
  </si>
  <si>
    <t>01 a 29 Fev</t>
  </si>
  <si>
    <t>Março - 2024</t>
  </si>
  <si>
    <t>Abril - 2024</t>
  </si>
  <si>
    <t>Maio - 2024</t>
  </si>
  <si>
    <t>Junho - 2024</t>
  </si>
  <si>
    <t>Julho - 2024</t>
  </si>
  <si>
    <t>Agosto - 2024</t>
  </si>
  <si>
    <t>Setembro - 2024</t>
  </si>
  <si>
    <t>Outubro - 2024</t>
  </si>
  <si>
    <t>Novembro - 2024</t>
  </si>
  <si>
    <t>Dezembro - 2024</t>
  </si>
  <si>
    <t>Janeiro - 2025</t>
  </si>
  <si>
    <t>Fevereiro - 2025</t>
  </si>
  <si>
    <t>Março - 2025</t>
  </si>
  <si>
    <t>Abril - 2025</t>
  </si>
  <si>
    <t>Maio - 2025</t>
  </si>
  <si>
    <t>Junho - 2025</t>
  </si>
  <si>
    <t>Julho - 2025</t>
  </si>
  <si>
    <t>Agosto - 2025</t>
  </si>
  <si>
    <t>Setembro - 2025</t>
  </si>
  <si>
    <t>Outubro - 2025</t>
  </si>
  <si>
    <t>Novembro - 2025</t>
  </si>
  <si>
    <t>Dezembro - 2025</t>
  </si>
  <si>
    <t>Janeiro - 2026</t>
  </si>
  <si>
    <t>Fevereiro - 2026</t>
  </si>
  <si>
    <t>Março - 2026</t>
  </si>
  <si>
    <t>Abril - 2026</t>
  </si>
  <si>
    <t>Maio - 2026</t>
  </si>
  <si>
    <t>Junho - 2026</t>
  </si>
  <si>
    <t>Julho - 2026</t>
  </si>
  <si>
    <t>Agosto - 2026</t>
  </si>
  <si>
    <t>Setembro - 2026</t>
  </si>
  <si>
    <t>Outubro - 2026</t>
  </si>
  <si>
    <t>Novembro - 2026</t>
  </si>
  <si>
    <t>Dezembro - 2026</t>
  </si>
  <si>
    <t>Janeiro - 2027</t>
  </si>
  <si>
    <t>Fevereiro - 2027</t>
  </si>
  <si>
    <t>Março - 2027</t>
  </si>
  <si>
    <t>Abril - 2027</t>
  </si>
  <si>
    <t>Maio - 2027</t>
  </si>
  <si>
    <t>Junho - 2027</t>
  </si>
  <si>
    <t>Julho - 2027</t>
  </si>
  <si>
    <t>Agosto - 2027</t>
  </si>
  <si>
    <t>Setembro - 2027</t>
  </si>
  <si>
    <t>Outubro - 2027</t>
  </si>
  <si>
    <t>Novembro - 2027</t>
  </si>
  <si>
    <t>Dezembro - 2027</t>
  </si>
  <si>
    <t>Janeiro - 2028</t>
  </si>
  <si>
    <t>Fevereiro - 2028</t>
  </si>
  <si>
    <t>Março - 2028</t>
  </si>
  <si>
    <t>Abril - 2028</t>
  </si>
  <si>
    <t>Maio - 2028</t>
  </si>
  <si>
    <t>Junho - 2028</t>
  </si>
  <si>
    <t>Julho - 2028</t>
  </si>
  <si>
    <t>Agosto - 2028</t>
  </si>
  <si>
    <t>Setembro - 2028</t>
  </si>
  <si>
    <t>Outubro - 2028</t>
  </si>
  <si>
    <t>Novembro - 2028</t>
  </si>
  <si>
    <t>Dezembro - 2028</t>
  </si>
  <si>
    <t>Janeiro - 2029</t>
  </si>
  <si>
    <t>Fevereiro - 2029</t>
  </si>
  <si>
    <t>Março - 2029</t>
  </si>
  <si>
    <t>Abril - 2029</t>
  </si>
  <si>
    <t>Maio - 2029</t>
  </si>
  <si>
    <t>Junho - 2029</t>
  </si>
  <si>
    <t>Julho - 2029</t>
  </si>
  <si>
    <t>Agosto - 2029</t>
  </si>
  <si>
    <t>Setembro - 2029</t>
  </si>
  <si>
    <t>Outubro - 2029</t>
  </si>
  <si>
    <t>Novembro - 2029</t>
  </si>
  <si>
    <t>Dezembro - 2029</t>
  </si>
  <si>
    <t>Janeiro - 2030</t>
  </si>
  <si>
    <t>Fevereiro - 2030</t>
  </si>
  <si>
    <t>Março - 2030</t>
  </si>
  <si>
    <t>Abril - 2030</t>
  </si>
  <si>
    <t>Maio - 2030</t>
  </si>
  <si>
    <t>Junho - 2030</t>
  </si>
  <si>
    <t>Julho - 2030</t>
  </si>
  <si>
    <t>Agosto - 2030</t>
  </si>
  <si>
    <t>Setembro - 2030</t>
  </si>
  <si>
    <t>Outubro - 2030</t>
  </si>
  <si>
    <t>Novembro - 2030</t>
  </si>
  <si>
    <t>Dezembro - 2030</t>
  </si>
  <si>
    <t>VERSÃO  - Outubro 2023 a Setembro 2030</t>
  </si>
  <si>
    <t>CARROS + VELHOS</t>
  </si>
  <si>
    <t>202.6-2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</si>
</sst>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quot;R$&quot;* #,##0.00_);_(&quot;R$&quot;* \(#,##0.00\);_(&quot;R$&quot;* &quot;-&quot;??_);_(@_)"/>
    <numFmt numFmtId="165" formatCode="_(* #,##0.00_);_(* \(#,##0.00\);_(* &quot;-&quot;??_);_(@_)"/>
    <numFmt numFmtId="166" formatCode="0000"/>
    <numFmt numFmtId="167" formatCode="00"/>
    <numFmt numFmtId="168" formatCode="_(&quot;R$ &quot;* #,##0.00_);_(&quot;R$ &quot;* \(#,##0.00\);_(&quot;R$ &quot;* &quot;-&quot;??_);_(@_)"/>
    <numFmt numFmtId="169" formatCode="_-* #,##0.0_-;\-* #,##0.0_-;_-* &quot;-&quot;??_-;_-@_-"/>
    <numFmt numFmtId="170" formatCode="0.000"/>
    <numFmt numFmtId="171" formatCode="mmmm"/>
    <numFmt numFmtId="172" formatCode="0.0%"/>
    <numFmt numFmtId="173" formatCode="0.0000"/>
    <numFmt numFmtId="174" formatCode="* #,##0.00\ ;\-* #,##0.00\ ;* \-#\ ;@\ "/>
    <numFmt numFmtId="175" formatCode="_-&quot;R$&quot;\ * #,##0_-;\-&quot;R$&quot;\ * #,##0_-;_-&quot;R$&quot;\ * &quot;-&quot;??_-;_-@_-"/>
    <numFmt numFmtId="176" formatCode="000"/>
    <numFmt numFmtId="177" formatCode="0;[Red]0"/>
    <numFmt numFmtId="178" formatCode="000,000"/>
    <numFmt numFmtId="179" formatCode="&quot;R$&quot;\ #,##0.00"/>
    <numFmt numFmtId="180" formatCode="dd\ \ mmm\ \ yyyy"/>
  </numFmts>
  <fonts count="228" x14ac:knownFonts="1">
    <font>
      <sz val="11"/>
      <color theme="1"/>
      <name val="Calibri"/>
      <family val="2"/>
      <scheme val="minor"/>
    </font>
    <font>
      <sz val="11"/>
      <color theme="1"/>
      <name val="Arial Narrow"/>
      <family val="2"/>
    </font>
    <font>
      <sz val="11"/>
      <color theme="1"/>
      <name val="Arial Narrow"/>
      <family val="2"/>
    </font>
    <font>
      <sz val="11"/>
      <color theme="1"/>
      <name val="Calibri"/>
      <family val="2"/>
      <scheme val="minor"/>
    </font>
    <font>
      <b/>
      <i/>
      <sz val="20"/>
      <color indexed="13"/>
      <name val="Trebuchet MS"/>
      <family val="2"/>
    </font>
    <font>
      <sz val="10"/>
      <name val="Trebuchet MS"/>
      <family val="2"/>
    </font>
    <font>
      <sz val="9"/>
      <name val="Trebuchet MS"/>
      <family val="2"/>
    </font>
    <font>
      <sz val="11"/>
      <color theme="1"/>
      <name val="Trebuchet MS"/>
      <family val="2"/>
    </font>
    <font>
      <sz val="9"/>
      <color theme="1"/>
      <name val="Trebuchet MS"/>
      <family val="2"/>
    </font>
    <font>
      <sz val="10"/>
      <color theme="1"/>
      <name val="Trebuchet MS"/>
      <family val="2"/>
    </font>
    <font>
      <sz val="10"/>
      <color rgb="FFFFC000"/>
      <name val="Arial Narrow"/>
      <family val="2"/>
    </font>
    <font>
      <b/>
      <sz val="10"/>
      <color rgb="FFFF0000"/>
      <name val="Arial Narrow"/>
      <family val="2"/>
    </font>
    <font>
      <sz val="12"/>
      <color theme="1"/>
      <name val="Arial Narrow"/>
      <family val="2"/>
    </font>
    <font>
      <b/>
      <i/>
      <sz val="14"/>
      <color theme="1"/>
      <name val="Arial Narrow"/>
      <family val="2"/>
    </font>
    <font>
      <b/>
      <i/>
      <sz val="12"/>
      <color theme="1"/>
      <name val="Arial Narrow"/>
      <family val="2"/>
    </font>
    <font>
      <sz val="22"/>
      <color rgb="FFFFFF00"/>
      <name val="Trebuchet MS"/>
      <family val="2"/>
    </font>
    <font>
      <b/>
      <sz val="16"/>
      <color rgb="FFFFC000"/>
      <name val="Trebuchet MS"/>
      <family val="2"/>
    </font>
    <font>
      <sz val="11"/>
      <color rgb="FF7030A0"/>
      <name val="Trebuchet MS"/>
      <family val="2"/>
    </font>
    <font>
      <i/>
      <sz val="10"/>
      <color rgb="FF7030A0"/>
      <name val="Trebuchet MS"/>
      <family val="2"/>
    </font>
    <font>
      <b/>
      <i/>
      <sz val="10"/>
      <color rgb="FF7030A0"/>
      <name val="Trebuchet MS"/>
      <family val="2"/>
    </font>
    <font>
      <sz val="9"/>
      <color rgb="FFFFFF00"/>
      <name val="Trebuchet MS"/>
      <family val="2"/>
    </font>
    <font>
      <sz val="8"/>
      <name val="Trebuchet MS"/>
      <family val="2"/>
    </font>
    <font>
      <b/>
      <i/>
      <sz val="11"/>
      <color rgb="FF7030A0"/>
      <name val="Trebuchet MS"/>
      <family val="2"/>
    </font>
    <font>
      <sz val="14"/>
      <color rgb="FFFFFF00"/>
      <name val="Trebuchet MS"/>
      <family val="2"/>
    </font>
    <font>
      <sz val="12"/>
      <color indexed="55"/>
      <name val="Trebuchet MS"/>
      <family val="2"/>
    </font>
    <font>
      <sz val="12"/>
      <name val="Trebuchet MS"/>
      <family val="2"/>
    </font>
    <font>
      <b/>
      <sz val="18"/>
      <color indexed="55"/>
      <name val="Trebuchet MS"/>
      <family val="2"/>
    </font>
    <font>
      <b/>
      <sz val="15"/>
      <color indexed="55"/>
      <name val="Trebuchet MS"/>
      <family val="2"/>
    </font>
    <font>
      <b/>
      <sz val="14"/>
      <color theme="1"/>
      <name val="Trebuchet MS"/>
      <family val="2"/>
    </font>
    <font>
      <sz val="11"/>
      <color indexed="8"/>
      <name val="Trebuchet MS"/>
      <family val="2"/>
    </font>
    <font>
      <b/>
      <sz val="10"/>
      <color indexed="8"/>
      <name val="Trebuchet MS"/>
      <family val="2"/>
    </font>
    <font>
      <sz val="16"/>
      <name val="Trebuchet MS"/>
      <family val="2"/>
    </font>
    <font>
      <sz val="10"/>
      <color theme="1"/>
      <name val="Arial Narrow"/>
      <family val="2"/>
    </font>
    <font>
      <b/>
      <sz val="18"/>
      <name val="Trebuchet MS"/>
      <family val="2"/>
    </font>
    <font>
      <b/>
      <sz val="12"/>
      <name val="Trebuchet MS"/>
      <family val="2"/>
    </font>
    <font>
      <b/>
      <sz val="7"/>
      <color theme="1" tint="0.499984740745262"/>
      <name val="Trebuchet MS"/>
      <family val="2"/>
    </font>
    <font>
      <sz val="6"/>
      <color rgb="FFFFFF00"/>
      <name val="Calibri"/>
      <family val="2"/>
      <scheme val="minor"/>
    </font>
    <font>
      <b/>
      <sz val="8"/>
      <color theme="0"/>
      <name val="Trebuchet MS"/>
      <family val="2"/>
    </font>
    <font>
      <b/>
      <sz val="7"/>
      <color theme="0"/>
      <name val="Trebuchet MS"/>
      <family val="2"/>
    </font>
    <font>
      <sz val="8"/>
      <color rgb="FFFFFF00"/>
      <name val="Trebuchet MS"/>
      <family val="2"/>
    </font>
    <font>
      <b/>
      <sz val="11"/>
      <name val="Trebuchet MS"/>
      <family val="2"/>
    </font>
    <font>
      <b/>
      <sz val="8"/>
      <name val="Trebuchet MS"/>
      <family val="2"/>
    </font>
    <font>
      <sz val="8"/>
      <color rgb="FF000064"/>
      <name val="Arial Narrow"/>
      <family val="2"/>
    </font>
    <font>
      <b/>
      <sz val="10"/>
      <color indexed="9"/>
      <name val="Tahoma"/>
      <family val="2"/>
    </font>
    <font>
      <b/>
      <sz val="10"/>
      <name val="Trebuchet MS"/>
      <family val="2"/>
    </font>
    <font>
      <b/>
      <sz val="10"/>
      <name val="Tahoma"/>
      <family val="2"/>
    </font>
    <font>
      <b/>
      <sz val="11"/>
      <color rgb="FFFFFF00"/>
      <name val="Trebuchet MS"/>
      <family val="2"/>
    </font>
    <font>
      <b/>
      <sz val="10"/>
      <color rgb="FFFFFF00"/>
      <name val="Trebuchet MS"/>
      <family val="2"/>
    </font>
    <font>
      <sz val="10"/>
      <color theme="0"/>
      <name val="Trebuchet MS"/>
      <family val="2"/>
    </font>
    <font>
      <sz val="10"/>
      <color theme="2"/>
      <name val="Trebuchet MS"/>
      <family val="2"/>
    </font>
    <font>
      <sz val="12"/>
      <color rgb="FF0070C0"/>
      <name val="Trebuchet MS"/>
      <family val="2"/>
    </font>
    <font>
      <sz val="10"/>
      <color rgb="FF0070C0"/>
      <name val="Trebuchet MS"/>
      <family val="2"/>
    </font>
    <font>
      <sz val="10"/>
      <color rgb="FFFFFF00"/>
      <name val="Trebuchet MS"/>
      <family val="2"/>
    </font>
    <font>
      <sz val="10"/>
      <color rgb="FFFFFF00"/>
      <name val="Arial Narrow"/>
      <family val="2"/>
    </font>
    <font>
      <sz val="9"/>
      <color rgb="FFFFFF00"/>
      <name val="Arial Narrow"/>
      <family val="2"/>
    </font>
    <font>
      <sz val="10"/>
      <color theme="9" tint="0.59999389629810485"/>
      <name val="Arial Narrow"/>
      <family val="2"/>
    </font>
    <font>
      <sz val="5"/>
      <color theme="1"/>
      <name val="Arial Narrow"/>
      <family val="2"/>
    </font>
    <font>
      <sz val="11"/>
      <color theme="1"/>
      <name val="Arial Narrow"/>
      <family val="2"/>
    </font>
    <font>
      <sz val="11"/>
      <color theme="9" tint="0.59999389629810485"/>
      <name val="Arial Narrow"/>
      <family val="2"/>
    </font>
    <font>
      <b/>
      <i/>
      <sz val="16"/>
      <color theme="1"/>
      <name val="Arial Narrow"/>
      <family val="2"/>
    </font>
    <font>
      <b/>
      <i/>
      <sz val="10"/>
      <name val="Trebuchet MS"/>
      <family val="2"/>
    </font>
    <font>
      <i/>
      <sz val="14"/>
      <name val="Trebuchet MS"/>
      <family val="2"/>
    </font>
    <font>
      <b/>
      <sz val="16"/>
      <name val="Trebuchet MS"/>
      <family val="2"/>
    </font>
    <font>
      <sz val="12"/>
      <color rgb="FFFFFF00"/>
      <name val="Calibri"/>
      <family val="2"/>
    </font>
    <font>
      <sz val="11"/>
      <color rgb="FFFFFF00"/>
      <name val="Calibri"/>
      <family val="2"/>
    </font>
    <font>
      <b/>
      <sz val="14"/>
      <color theme="1"/>
      <name val="Arial Narrow"/>
      <family val="2"/>
    </font>
    <font>
      <b/>
      <i/>
      <sz val="26"/>
      <color theme="1"/>
      <name val="Arial Narrow"/>
      <family val="2"/>
    </font>
    <font>
      <sz val="7.5"/>
      <color indexed="8"/>
      <name val="Trebuchet MS"/>
      <family val="2"/>
    </font>
    <font>
      <sz val="10"/>
      <color indexed="55"/>
      <name val="Trebuchet MS"/>
      <family val="2"/>
    </font>
    <font>
      <b/>
      <sz val="11"/>
      <color indexed="9"/>
      <name val="Trebuchet MS"/>
      <family val="2"/>
    </font>
    <font>
      <b/>
      <sz val="11"/>
      <color indexed="13"/>
      <name val="Trebuchet MS"/>
      <family val="2"/>
    </font>
    <font>
      <b/>
      <sz val="11"/>
      <color indexed="8"/>
      <name val="Trebuchet MS"/>
      <family val="2"/>
    </font>
    <font>
      <b/>
      <sz val="11"/>
      <color indexed="8"/>
      <name val="Calibri"/>
      <family val="2"/>
    </font>
    <font>
      <b/>
      <sz val="12"/>
      <color theme="1"/>
      <name val="Arial Narrow"/>
      <family val="2"/>
    </font>
    <font>
      <b/>
      <sz val="7"/>
      <color theme="1"/>
      <name val="Trebuchet MS"/>
      <family val="2"/>
    </font>
    <font>
      <b/>
      <i/>
      <sz val="20"/>
      <color theme="1"/>
      <name val="Arial Narrow"/>
      <family val="2"/>
    </font>
    <font>
      <b/>
      <i/>
      <sz val="20"/>
      <color rgb="FFFFC000"/>
      <name val="Trebuchet MS"/>
      <family val="2"/>
    </font>
    <font>
      <sz val="10"/>
      <color rgb="FF000064"/>
      <name val="Arial Narrow"/>
      <family val="2"/>
    </font>
    <font>
      <sz val="12"/>
      <color rgb="FF000064"/>
      <name val="Arial Narrow"/>
      <family val="2"/>
    </font>
    <font>
      <sz val="14"/>
      <color theme="0"/>
      <name val="Arial Narrow"/>
      <family val="2"/>
    </font>
    <font>
      <sz val="10"/>
      <color theme="0"/>
      <name val="Arial Narrow"/>
      <family val="2"/>
    </font>
    <font>
      <sz val="10"/>
      <color theme="7" tint="-0.499984740745262"/>
      <name val="Arial Narrow"/>
      <family val="2"/>
    </font>
    <font>
      <sz val="10"/>
      <color theme="9" tint="0.39997558519241921"/>
      <name val="Arial Narrow"/>
      <family val="2"/>
    </font>
    <font>
      <b/>
      <i/>
      <sz val="11"/>
      <color theme="1"/>
      <name val="Arial Narrow"/>
      <family val="2"/>
    </font>
    <font>
      <sz val="14"/>
      <color theme="1"/>
      <name val="Arial Narrow"/>
      <family val="2"/>
    </font>
    <font>
      <sz val="14"/>
      <color rgb="FFFFFF00"/>
      <name val="Arial Narrow"/>
      <family val="2"/>
    </font>
    <font>
      <b/>
      <sz val="11"/>
      <color theme="1"/>
      <name val="Arial Narrow"/>
      <family val="2"/>
    </font>
    <font>
      <b/>
      <i/>
      <sz val="36"/>
      <color theme="1"/>
      <name val="Arial Narrow"/>
      <family val="2"/>
    </font>
    <font>
      <b/>
      <sz val="11"/>
      <color rgb="FFFFFF00"/>
      <name val="Arial Narrow"/>
      <family val="2"/>
    </font>
    <font>
      <sz val="12"/>
      <color theme="1"/>
      <name val="Trebuchet MS"/>
      <family val="2"/>
    </font>
    <font>
      <i/>
      <sz val="12"/>
      <name val="Arial Narrow"/>
      <family val="2"/>
    </font>
    <font>
      <i/>
      <sz val="12"/>
      <color theme="1"/>
      <name val="Arial Narrow"/>
      <family val="2"/>
    </font>
    <font>
      <b/>
      <i/>
      <sz val="20"/>
      <color rgb="FF0070C0"/>
      <name val="Trebuchet MS"/>
      <family val="2"/>
    </font>
    <font>
      <b/>
      <i/>
      <sz val="18"/>
      <color theme="2"/>
      <name val="Trebuchet MS"/>
      <family val="2"/>
    </font>
    <font>
      <b/>
      <sz val="12"/>
      <color indexed="8"/>
      <name val="Arial Narrow"/>
      <family val="2"/>
    </font>
    <font>
      <b/>
      <sz val="12"/>
      <color indexed="43"/>
      <name val="Arial Narrow"/>
      <family val="2"/>
    </font>
    <font>
      <b/>
      <sz val="12"/>
      <color theme="0"/>
      <name val="Arial Narrow"/>
      <family val="2"/>
    </font>
    <font>
      <sz val="12"/>
      <color theme="1" tint="0.14999847407452621"/>
      <name val="Arial Narrow"/>
      <family val="2"/>
    </font>
    <font>
      <sz val="12"/>
      <color indexed="9"/>
      <name val="Arial Narrow"/>
      <family val="2"/>
    </font>
    <font>
      <sz val="12"/>
      <name val="Arial Narrow"/>
      <family val="2"/>
    </font>
    <font>
      <sz val="12"/>
      <color theme="0"/>
      <name val="Arial Narrow"/>
      <family val="2"/>
    </font>
    <font>
      <b/>
      <sz val="14"/>
      <color indexed="43"/>
      <name val="Arial Narrow"/>
      <family val="2"/>
    </font>
    <font>
      <b/>
      <sz val="14"/>
      <color rgb="FF0000FF"/>
      <name val="Arial Narrow"/>
      <family val="2"/>
    </font>
    <font>
      <sz val="12"/>
      <color theme="1" tint="0.249977111117893"/>
      <name val="Arial Narrow"/>
      <family val="2"/>
    </font>
    <font>
      <b/>
      <i/>
      <sz val="18"/>
      <color indexed="8"/>
      <name val="Arial Narrow"/>
      <family val="2"/>
    </font>
    <font>
      <sz val="16"/>
      <color theme="1"/>
      <name val="Arial Narrow"/>
      <family val="2"/>
    </font>
    <font>
      <i/>
      <sz val="16"/>
      <color theme="1"/>
      <name val="Arial Narrow"/>
      <family val="2"/>
    </font>
    <font>
      <b/>
      <i/>
      <sz val="26"/>
      <color indexed="9"/>
      <name val="Arial Narrow"/>
      <family val="2"/>
    </font>
    <font>
      <b/>
      <i/>
      <sz val="14"/>
      <name val="Trebuchet MS"/>
      <family val="2"/>
    </font>
    <font>
      <b/>
      <i/>
      <sz val="11"/>
      <name val="Trebuchet MS"/>
      <family val="2"/>
    </font>
    <font>
      <b/>
      <i/>
      <sz val="11"/>
      <color rgb="FFFFFF00"/>
      <name val="Trebuchet MS"/>
      <family val="2"/>
    </font>
    <font>
      <sz val="10"/>
      <color theme="1" tint="0.14999847407452621"/>
      <name val="Trebuchet MS"/>
      <family val="2"/>
    </font>
    <font>
      <i/>
      <sz val="22"/>
      <color theme="1"/>
      <name val="Arial Narrow"/>
      <family val="2"/>
    </font>
    <font>
      <i/>
      <sz val="11"/>
      <name val="Arial Narrow"/>
      <family val="2"/>
    </font>
    <font>
      <i/>
      <sz val="11"/>
      <color indexed="43"/>
      <name val="Arial Narrow"/>
      <family val="2"/>
    </font>
    <font>
      <i/>
      <sz val="11"/>
      <color indexed="58"/>
      <name val="Arial Narrow"/>
      <family val="2"/>
    </font>
    <font>
      <i/>
      <sz val="11"/>
      <color rgb="FF333333"/>
      <name val="Arial Narrow"/>
      <family val="2"/>
    </font>
    <font>
      <b/>
      <i/>
      <sz val="11"/>
      <color indexed="9"/>
      <name val="Arial Narrow"/>
      <family val="2"/>
    </font>
    <font>
      <b/>
      <i/>
      <sz val="11"/>
      <name val="Arial Narrow"/>
      <family val="2"/>
    </font>
    <font>
      <b/>
      <i/>
      <sz val="16"/>
      <name val="Arial Narrow"/>
      <family val="2"/>
    </font>
    <font>
      <sz val="11"/>
      <color theme="0"/>
      <name val="Arial Narrow"/>
      <family val="2"/>
    </font>
    <font>
      <b/>
      <i/>
      <sz val="11"/>
      <color indexed="10"/>
      <name val="Arial Narrow"/>
      <family val="2"/>
    </font>
    <font>
      <b/>
      <i/>
      <sz val="11"/>
      <color rgb="FF002060"/>
      <name val="Arial Narrow"/>
      <family val="2"/>
    </font>
    <font>
      <b/>
      <i/>
      <sz val="12"/>
      <color indexed="12"/>
      <name val="Arial Narrow"/>
      <family val="2"/>
    </font>
    <font>
      <i/>
      <sz val="12"/>
      <color indexed="18"/>
      <name val="Arial Narrow"/>
      <family val="2"/>
    </font>
    <font>
      <b/>
      <i/>
      <sz val="16"/>
      <color rgb="FF002060"/>
      <name val="Arial Narrow"/>
      <family val="2"/>
    </font>
    <font>
      <b/>
      <i/>
      <sz val="11"/>
      <color theme="0"/>
      <name val="Arial Narrow"/>
      <family val="2"/>
    </font>
    <font>
      <i/>
      <sz val="11"/>
      <color theme="1" tint="0.249977111117893"/>
      <name val="Arial Narrow"/>
      <family val="2"/>
    </font>
    <font>
      <i/>
      <sz val="18"/>
      <color theme="1" tint="0.249977111117893"/>
      <name val="Arial Narrow"/>
      <family val="2"/>
    </font>
    <font>
      <b/>
      <i/>
      <sz val="18"/>
      <name val="Arial Narrow"/>
      <family val="2"/>
    </font>
    <font>
      <sz val="16"/>
      <color rgb="FF00FF99"/>
      <name val="Trebuchet MS"/>
      <family val="2"/>
    </font>
    <font>
      <sz val="8"/>
      <color theme="0"/>
      <name val="Arial Narrow"/>
      <family val="2"/>
    </font>
    <font>
      <i/>
      <sz val="26"/>
      <color theme="1"/>
      <name val="Arial Narrow"/>
      <family val="2"/>
    </font>
    <font>
      <b/>
      <i/>
      <sz val="14"/>
      <color theme="2"/>
      <name val="Trebuchet MS"/>
      <family val="2"/>
    </font>
    <font>
      <b/>
      <i/>
      <sz val="16"/>
      <name val="Trebuchet MS"/>
      <family val="2"/>
    </font>
    <font>
      <sz val="11"/>
      <color rgb="FFFFFF00"/>
      <name val="Trebuchet MS"/>
      <family val="2"/>
    </font>
    <font>
      <sz val="12"/>
      <color theme="1"/>
      <name val="Calibri"/>
      <family val="2"/>
      <scheme val="minor"/>
    </font>
    <font>
      <b/>
      <sz val="48"/>
      <color rgb="FF0000FF"/>
      <name val="Trebuchet MS"/>
      <family val="2"/>
    </font>
    <font>
      <b/>
      <i/>
      <sz val="24"/>
      <color indexed="10"/>
      <name val="Arial Narrow"/>
      <family val="2"/>
    </font>
    <font>
      <b/>
      <i/>
      <sz val="18"/>
      <color theme="1"/>
      <name val="Arial Narrow"/>
      <family val="2"/>
    </font>
    <font>
      <b/>
      <i/>
      <sz val="12"/>
      <color theme="0" tint="-0.499984740745262"/>
      <name val="Arial Narrow"/>
      <family val="2"/>
    </font>
    <font>
      <sz val="12"/>
      <color rgb="FFFF0000"/>
      <name val="Trebuchet MS"/>
      <family val="2"/>
    </font>
    <font>
      <sz val="7"/>
      <color theme="1"/>
      <name val="Arial Narrow"/>
      <family val="2"/>
    </font>
    <font>
      <b/>
      <i/>
      <sz val="22"/>
      <name val="Arial Narrow"/>
      <family val="2"/>
    </font>
    <font>
      <sz val="14"/>
      <color indexed="9"/>
      <name val="Arial Narrow"/>
      <family val="2"/>
    </font>
    <font>
      <i/>
      <sz val="14"/>
      <color indexed="9"/>
      <name val="Arial Narrow"/>
      <family val="2"/>
    </font>
    <font>
      <i/>
      <sz val="14"/>
      <color rgb="FFFFFF00"/>
      <name val="Arial Narrow"/>
      <family val="2"/>
    </font>
    <font>
      <b/>
      <sz val="12"/>
      <color indexed="9"/>
      <name val="Arial Narrow"/>
      <family val="2"/>
    </font>
    <font>
      <b/>
      <sz val="12"/>
      <color rgb="FFFFFF00"/>
      <name val="Arial Narrow"/>
      <family val="2"/>
    </font>
    <font>
      <b/>
      <i/>
      <sz val="12"/>
      <color rgb="FFFF99FF"/>
      <name val="Trebuchet MS"/>
      <family val="2"/>
    </font>
    <font>
      <sz val="11"/>
      <color rgb="FFFF0000"/>
      <name val="Trebuchet MS"/>
      <family val="2"/>
    </font>
    <font>
      <i/>
      <sz val="10"/>
      <color rgb="FFFF0000"/>
      <name val="Trebuchet MS"/>
      <family val="2"/>
    </font>
    <font>
      <b/>
      <i/>
      <sz val="10"/>
      <color rgb="FFFF0000"/>
      <name val="Trebuchet MS"/>
      <family val="2"/>
    </font>
    <font>
      <b/>
      <i/>
      <sz val="11"/>
      <color rgb="FFFF0000"/>
      <name val="Trebuchet MS"/>
      <family val="2"/>
    </font>
    <font>
      <sz val="11"/>
      <color theme="2"/>
      <name val="Trebuchet MS"/>
      <family val="2"/>
    </font>
    <font>
      <b/>
      <sz val="14"/>
      <name val="Trebuchet MS"/>
      <family val="2"/>
    </font>
    <font>
      <sz val="10"/>
      <color rgb="FF000000"/>
      <name val="Trebuchet MS"/>
      <family val="2"/>
    </font>
    <font>
      <sz val="10"/>
      <color indexed="9"/>
      <name val="Arial Narrow"/>
      <family val="2"/>
    </font>
    <font>
      <sz val="12"/>
      <color theme="2"/>
      <name val="Trebuchet MS"/>
      <family val="2"/>
    </font>
    <font>
      <sz val="12"/>
      <name val="Calibri"/>
      <family val="2"/>
      <scheme val="minor"/>
    </font>
    <font>
      <sz val="12"/>
      <color rgb="FFFFC000"/>
      <name val="Calibri"/>
      <family val="2"/>
      <scheme val="minor"/>
    </font>
    <font>
      <sz val="14"/>
      <name val="Calibri"/>
      <family val="2"/>
      <scheme val="minor"/>
    </font>
    <font>
      <b/>
      <sz val="20"/>
      <color rgb="FF0000FF"/>
      <name val="Calibri"/>
      <family val="2"/>
      <scheme val="minor"/>
    </font>
    <font>
      <sz val="13"/>
      <name val="Calibri"/>
      <family val="2"/>
      <scheme val="minor"/>
    </font>
    <font>
      <b/>
      <sz val="20"/>
      <color rgb="FFFF0000"/>
      <name val="Calibri"/>
      <family val="2"/>
      <scheme val="minor"/>
    </font>
    <font>
      <b/>
      <sz val="20"/>
      <color rgb="FF9900CC"/>
      <name val="Calibri"/>
      <family val="2"/>
      <scheme val="minor"/>
    </font>
    <font>
      <sz val="18"/>
      <color rgb="FF0000FF"/>
      <name val="Calibri"/>
      <family val="2"/>
      <scheme val="minor"/>
    </font>
    <font>
      <sz val="14"/>
      <color rgb="FFFFC000"/>
      <name val="Calibri"/>
      <family val="2"/>
      <scheme val="minor"/>
    </font>
    <font>
      <sz val="8"/>
      <color rgb="FFFFFF00"/>
      <name val="Arial Narrow"/>
      <family val="2"/>
    </font>
    <font>
      <sz val="7"/>
      <name val="Trebuchet MS"/>
      <family val="2"/>
    </font>
    <font>
      <i/>
      <sz val="11"/>
      <color theme="2"/>
      <name val="Arial Narrow"/>
      <family val="2"/>
    </font>
    <font>
      <b/>
      <i/>
      <sz val="18"/>
      <color rgb="FFFFFF66"/>
      <name val="Trebuchet MS"/>
      <family val="2"/>
    </font>
    <font>
      <b/>
      <i/>
      <sz val="18"/>
      <color rgb="FF00FF00"/>
      <name val="Trebuchet MS"/>
      <family val="2"/>
    </font>
    <font>
      <b/>
      <i/>
      <sz val="15"/>
      <color theme="1" tint="0.14999847407452621"/>
      <name val="Arial Narrow"/>
      <family val="2"/>
    </font>
    <font>
      <b/>
      <i/>
      <sz val="16"/>
      <color rgb="FF0000FF"/>
      <name val="Arial Narrow"/>
      <family val="2"/>
    </font>
    <font>
      <b/>
      <sz val="9"/>
      <color indexed="81"/>
      <name val="Tahoma"/>
      <family val="2"/>
    </font>
    <font>
      <sz val="7.5"/>
      <color theme="0"/>
      <name val="Trebuchet MS"/>
      <family val="2"/>
    </font>
    <font>
      <sz val="7.5"/>
      <color theme="1"/>
      <name val="Trebuchet MS"/>
      <family val="2"/>
    </font>
    <font>
      <sz val="7"/>
      <color theme="0"/>
      <name val="Trebuchet MS"/>
      <family val="2"/>
    </font>
    <font>
      <sz val="6"/>
      <color theme="0"/>
      <name val="Trebuchet MS"/>
      <family val="2"/>
    </font>
    <font>
      <b/>
      <sz val="10"/>
      <color rgb="FFFFFF00"/>
      <name val="Arial Narrow"/>
      <family val="2"/>
    </font>
    <font>
      <b/>
      <i/>
      <sz val="13"/>
      <color rgb="FF0070C0"/>
      <name val="Trebuchet MS"/>
      <family val="2"/>
    </font>
    <font>
      <b/>
      <i/>
      <sz val="16"/>
      <color rgb="FFFFFF00"/>
      <name val="Arial Narrow"/>
      <family val="2"/>
    </font>
    <font>
      <b/>
      <sz val="20"/>
      <name val="Arial Narrow"/>
      <family val="2"/>
    </font>
    <font>
      <b/>
      <sz val="28"/>
      <name val="Arial Narrow"/>
      <family val="2"/>
    </font>
    <font>
      <b/>
      <sz val="14"/>
      <name val="Arial Narrow"/>
      <family val="2"/>
    </font>
    <font>
      <b/>
      <i/>
      <sz val="20"/>
      <name val="Arial Narrow"/>
      <family val="2"/>
    </font>
    <font>
      <b/>
      <sz val="12"/>
      <name val="Arial Narrow"/>
      <family val="2"/>
    </font>
    <font>
      <b/>
      <i/>
      <sz val="10"/>
      <name val="Arial Narrow"/>
      <family val="2"/>
    </font>
    <font>
      <b/>
      <i/>
      <sz val="15"/>
      <color theme="1"/>
      <name val="Arial Narrow"/>
      <family val="2"/>
    </font>
    <font>
      <sz val="9"/>
      <color indexed="81"/>
      <name val="Tahoma"/>
      <family val="2"/>
    </font>
    <font>
      <sz val="16"/>
      <color rgb="FF00B0F0"/>
      <name val="Trebuchet MS"/>
      <family val="2"/>
    </font>
    <font>
      <sz val="11"/>
      <color rgb="FF0070C0"/>
      <name val="Arial Narrow"/>
      <family val="2"/>
    </font>
    <font>
      <b/>
      <sz val="14"/>
      <color rgb="FF00B0F0"/>
      <name val="Arial Narrow"/>
      <family val="2"/>
    </font>
    <font>
      <sz val="11"/>
      <color rgb="FF00B0F0"/>
      <name val="Arial Narrow"/>
      <family val="2"/>
    </font>
    <font>
      <sz val="6"/>
      <color indexed="9"/>
      <name val="Trebuchet MS"/>
      <family val="2"/>
    </font>
    <font>
      <b/>
      <sz val="12"/>
      <color theme="2"/>
      <name val="Trebuchet MS"/>
      <family val="2"/>
    </font>
    <font>
      <b/>
      <i/>
      <sz val="24"/>
      <color rgb="FFC00000"/>
      <name val="Arial Narrow"/>
      <family val="2"/>
    </font>
    <font>
      <sz val="8"/>
      <color rgb="FFFFFF00"/>
      <name val="Calibri"/>
      <family val="2"/>
      <scheme val="minor"/>
    </font>
    <font>
      <sz val="11"/>
      <color rgb="FFFFC000"/>
      <name val="Trebuchet MS"/>
      <family val="2"/>
    </font>
    <font>
      <b/>
      <i/>
      <sz val="16"/>
      <color rgb="FF00FF00"/>
      <name val="Trebuchet MS"/>
      <family val="2"/>
    </font>
    <font>
      <b/>
      <sz val="10"/>
      <color theme="2"/>
      <name val="Arial Narrow"/>
      <family val="2"/>
    </font>
    <font>
      <sz val="10"/>
      <color theme="2"/>
      <name val="Arial Narrow"/>
      <family val="2"/>
    </font>
    <font>
      <i/>
      <sz val="16"/>
      <name val="Arial Narrow"/>
      <family val="2"/>
    </font>
    <font>
      <b/>
      <i/>
      <sz val="20"/>
      <name val="Trebuchet MS"/>
      <family val="2"/>
    </font>
    <font>
      <b/>
      <sz val="16"/>
      <color theme="1"/>
      <name val="Arial Narrow"/>
      <family val="2"/>
    </font>
    <font>
      <sz val="10"/>
      <color theme="2"/>
      <name val="Mandatory"/>
      <family val="3"/>
    </font>
    <font>
      <b/>
      <i/>
      <sz val="10"/>
      <color theme="2"/>
      <name val="Arial Narrow"/>
      <family val="2"/>
    </font>
    <font>
      <b/>
      <i/>
      <sz val="12"/>
      <color theme="2"/>
      <name val="Trebuchet MS"/>
      <family val="2"/>
    </font>
    <font>
      <sz val="11"/>
      <color theme="2"/>
      <name val="Calibri"/>
      <family val="2"/>
      <scheme val="minor"/>
    </font>
    <font>
      <sz val="12"/>
      <color theme="2"/>
      <name val="Calibri"/>
      <family val="2"/>
      <scheme val="minor"/>
    </font>
    <font>
      <b/>
      <i/>
      <sz val="16"/>
      <color theme="2"/>
      <name val="Trebuchet MS"/>
      <family val="2"/>
    </font>
    <font>
      <b/>
      <sz val="12"/>
      <color rgb="FF000099"/>
      <name val="Trebuchet MS"/>
      <family val="2"/>
    </font>
    <font>
      <sz val="12"/>
      <color indexed="8"/>
      <name val="Arial Narrow"/>
      <family val="2"/>
    </font>
    <font>
      <sz val="12"/>
      <color indexed="8"/>
      <name val="Trebuchet MS"/>
      <family val="2"/>
    </font>
    <font>
      <b/>
      <sz val="16"/>
      <color rgb="FF000099"/>
      <name val="Trebuchet MS"/>
      <family val="2"/>
    </font>
    <font>
      <b/>
      <sz val="225"/>
      <color rgb="FFC00000"/>
      <name val="Arial"/>
      <family val="2"/>
    </font>
    <font>
      <sz val="10"/>
      <color rgb="FFFFFF66"/>
      <name val="Trebuchet MS"/>
      <family val="2"/>
    </font>
    <font>
      <i/>
      <sz val="10"/>
      <color theme="0"/>
      <name val="Arial Narrow"/>
      <family val="2"/>
    </font>
    <font>
      <i/>
      <sz val="12"/>
      <color theme="0"/>
      <name val="Arial Narrow"/>
      <family val="2"/>
    </font>
    <font>
      <b/>
      <i/>
      <sz val="12"/>
      <color theme="0"/>
      <name val="Trebuchet MS"/>
      <family val="2"/>
    </font>
    <font>
      <b/>
      <sz val="10"/>
      <color theme="0"/>
      <name val="Arial Narrow"/>
      <family val="2"/>
    </font>
    <font>
      <sz val="11"/>
      <color theme="2"/>
      <name val="Arial Narrow"/>
      <family val="2"/>
    </font>
    <font>
      <sz val="11"/>
      <color rgb="FF00FF00"/>
      <name val="Arial Narrow"/>
      <family val="2"/>
    </font>
    <font>
      <sz val="10"/>
      <color rgb="FF00FF00"/>
      <name val="Arial Narrow"/>
      <family val="2"/>
    </font>
    <font>
      <b/>
      <i/>
      <sz val="11"/>
      <color rgb="FF00FF00"/>
      <name val="Arial Narrow"/>
      <family val="2"/>
    </font>
    <font>
      <b/>
      <sz val="11"/>
      <color indexed="55"/>
      <name val="Trebuchet MS"/>
      <family val="2"/>
    </font>
    <font>
      <b/>
      <sz val="14"/>
      <color indexed="55"/>
      <name val="Arial Narrow"/>
      <family val="2"/>
    </font>
  </fonts>
  <fills count="80">
    <fill>
      <patternFill patternType="none"/>
    </fill>
    <fill>
      <patternFill patternType="gray125"/>
    </fill>
    <fill>
      <patternFill patternType="solid">
        <fgColor rgb="FF002060"/>
        <bgColor indexed="64"/>
      </patternFill>
    </fill>
    <fill>
      <patternFill patternType="solid">
        <fgColor theme="1"/>
        <bgColor indexed="64"/>
      </patternFill>
    </fill>
    <fill>
      <patternFill patternType="solid">
        <fgColor indexed="63"/>
        <bgColor indexed="64"/>
      </patternFill>
    </fill>
    <fill>
      <patternFill patternType="solid">
        <fgColor indexed="49"/>
        <bgColor indexed="64"/>
      </patternFill>
    </fill>
    <fill>
      <patternFill patternType="solid">
        <fgColor rgb="FF7030A0"/>
        <bgColor indexed="64"/>
      </patternFill>
    </fill>
    <fill>
      <patternFill patternType="solid">
        <fgColor theme="1" tint="0.14999847407452621"/>
        <bgColor indexed="64"/>
      </patternFill>
    </fill>
    <fill>
      <patternFill patternType="solid">
        <fgColor theme="2" tint="-0.749992370372631"/>
        <bgColor indexed="64"/>
      </patternFill>
    </fill>
    <fill>
      <patternFill patternType="solid">
        <fgColor rgb="FFFFC000"/>
        <bgColor indexed="64"/>
      </patternFill>
    </fill>
    <fill>
      <patternFill patternType="solid">
        <fgColor theme="0"/>
        <bgColor indexed="64"/>
      </patternFill>
    </fill>
    <fill>
      <patternFill patternType="solid">
        <fgColor theme="2" tint="-0.499984740745262"/>
        <bgColor indexed="64"/>
      </patternFill>
    </fill>
    <fill>
      <patternFill patternType="solid">
        <fgColor indexed="8"/>
        <bgColor indexed="64"/>
      </patternFill>
    </fill>
    <fill>
      <patternFill patternType="solid">
        <fgColor indexed="48"/>
        <bgColor indexed="64"/>
      </patternFill>
    </fill>
    <fill>
      <patternFill patternType="solid">
        <fgColor indexed="18"/>
        <bgColor indexed="64"/>
      </patternFill>
    </fill>
    <fill>
      <patternFill patternType="solid">
        <fgColor indexed="10"/>
        <bgColor indexed="64"/>
      </patternFill>
    </fill>
    <fill>
      <patternFill patternType="solid">
        <fgColor indexed="60"/>
        <bgColor indexed="64"/>
      </patternFill>
    </fill>
    <fill>
      <patternFill patternType="solid">
        <fgColor indexed="12"/>
        <bgColor indexed="64"/>
      </patternFill>
    </fill>
    <fill>
      <patternFill patternType="solid">
        <fgColor rgb="FFFF9900"/>
        <bgColor indexed="64"/>
      </patternFill>
    </fill>
    <fill>
      <patternFill patternType="solid">
        <fgColor theme="5" tint="0.39997558519241921"/>
        <bgColor indexed="64"/>
      </patternFill>
    </fill>
    <fill>
      <patternFill patternType="solid">
        <fgColor indexed="43"/>
        <bgColor indexed="64"/>
      </patternFill>
    </fill>
    <fill>
      <patternFill patternType="solid">
        <fgColor theme="0" tint="-0.34998626667073579"/>
        <bgColor indexed="64"/>
      </patternFill>
    </fill>
    <fill>
      <patternFill patternType="solid">
        <fgColor rgb="FF003300"/>
        <bgColor indexed="64"/>
      </patternFill>
    </fill>
    <fill>
      <patternFill patternType="solid">
        <fgColor theme="3" tint="-0.249977111117893"/>
        <bgColor indexed="64"/>
      </patternFill>
    </fill>
    <fill>
      <patternFill patternType="solid">
        <fgColor indexed="19"/>
        <bgColor indexed="64"/>
      </patternFill>
    </fill>
    <fill>
      <patternFill patternType="solid">
        <fgColor indexed="16"/>
        <bgColor indexed="64"/>
      </patternFill>
    </fill>
    <fill>
      <patternFill patternType="solid">
        <fgColor theme="7" tint="-0.249977111117893"/>
        <bgColor indexed="64"/>
      </patternFill>
    </fill>
    <fill>
      <patternFill patternType="solid">
        <fgColor theme="0" tint="-0.249977111117893"/>
        <bgColor indexed="64"/>
      </patternFill>
    </fill>
    <fill>
      <patternFill patternType="solid">
        <fgColor rgb="FF800000"/>
        <bgColor indexed="64"/>
      </patternFill>
    </fill>
    <fill>
      <patternFill patternType="solid">
        <fgColor rgb="FF990000"/>
        <bgColor indexed="64"/>
      </patternFill>
    </fill>
    <fill>
      <patternFill patternType="solid">
        <fgColor rgb="FF000064"/>
        <bgColor indexed="64"/>
      </patternFill>
    </fill>
    <fill>
      <patternFill patternType="solid">
        <fgColor rgb="FF660066"/>
        <bgColor indexed="64"/>
      </patternFill>
    </fill>
    <fill>
      <patternFill patternType="solid">
        <fgColor theme="0" tint="-4.9989318521683403E-2"/>
        <bgColor indexed="64"/>
      </patternFill>
    </fill>
    <fill>
      <patternFill patternType="solid">
        <fgColor indexed="16"/>
        <bgColor indexed="28"/>
      </patternFill>
    </fill>
    <fill>
      <patternFill patternType="solid">
        <fgColor indexed="10"/>
        <bgColor indexed="37"/>
      </patternFill>
    </fill>
    <fill>
      <patternFill patternType="solid">
        <fgColor indexed="9"/>
        <bgColor indexed="26"/>
      </patternFill>
    </fill>
    <fill>
      <patternFill patternType="solid">
        <fgColor indexed="41"/>
        <bgColor indexed="31"/>
      </patternFill>
    </fill>
    <fill>
      <patternFill patternType="solid">
        <fgColor indexed="23"/>
        <bgColor indexed="55"/>
      </patternFill>
    </fill>
    <fill>
      <patternFill patternType="solid">
        <fgColor rgb="FF5C0000"/>
        <bgColor indexed="28"/>
      </patternFill>
    </fill>
    <fill>
      <patternFill patternType="solid">
        <fgColor theme="2" tint="-0.249977111117893"/>
        <bgColor indexed="64"/>
      </patternFill>
    </fill>
    <fill>
      <patternFill patternType="solid">
        <fgColor rgb="FF00FF0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1" tint="0.249977111117893"/>
        <bgColor indexed="64"/>
      </patternFill>
    </fill>
    <fill>
      <patternFill patternType="solid">
        <fgColor indexed="22"/>
        <bgColor indexed="64"/>
      </patternFill>
    </fill>
    <fill>
      <patternFill patternType="solid">
        <fgColor rgb="FFFFFF99"/>
        <bgColor indexed="64"/>
      </patternFill>
    </fill>
    <fill>
      <patternFill patternType="solid">
        <fgColor rgb="FF00B050"/>
        <bgColor indexed="64"/>
      </patternFill>
    </fill>
    <fill>
      <patternFill patternType="solid">
        <fgColor theme="4" tint="-0.249977111117893"/>
        <bgColor indexed="64"/>
      </patternFill>
    </fill>
    <fill>
      <patternFill patternType="solid">
        <fgColor theme="3" tint="-0.499984740745262"/>
        <bgColor indexed="64"/>
      </patternFill>
    </fill>
    <fill>
      <patternFill patternType="solid">
        <fgColor rgb="FFFFFF00"/>
        <bgColor indexed="64"/>
      </patternFill>
    </fill>
    <fill>
      <patternFill patternType="solid">
        <fgColor theme="1" tint="4.9989318521683403E-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rgb="FF3074C6"/>
        <bgColor indexed="64"/>
      </patternFill>
    </fill>
    <fill>
      <patternFill patternType="solid">
        <fgColor rgb="FF235591"/>
        <bgColor indexed="64"/>
      </patternFill>
    </fill>
    <fill>
      <patternFill patternType="solid">
        <fgColor rgb="FF153357"/>
        <bgColor indexed="64"/>
      </patternFill>
    </fill>
    <fill>
      <patternFill patternType="solid">
        <fgColor theme="4" tint="0.59999389629810485"/>
        <bgColor indexed="64"/>
      </patternFill>
    </fill>
    <fill>
      <patternFill patternType="solid">
        <fgColor rgb="FFC00000"/>
        <bgColor indexed="64"/>
      </patternFill>
    </fill>
    <fill>
      <patternFill patternType="solid">
        <fgColor indexed="9"/>
        <bgColor indexed="64"/>
      </patternFill>
    </fill>
    <fill>
      <patternFill patternType="solid">
        <fgColor theme="2" tint="-0.89999084444715716"/>
        <bgColor indexed="64"/>
      </patternFill>
    </fill>
    <fill>
      <patternFill patternType="solid">
        <fgColor indexed="45"/>
        <bgColor indexed="64"/>
      </patternFill>
    </fill>
    <fill>
      <patternFill patternType="solid">
        <fgColor rgb="FF1C1C1C"/>
        <bgColor indexed="64"/>
      </patternFill>
    </fill>
    <fill>
      <patternFill patternType="solid">
        <fgColor theme="1" tint="0.499984740745262"/>
        <bgColor indexed="64"/>
      </patternFill>
    </fill>
    <fill>
      <patternFill patternType="solid">
        <fgColor rgb="FF0070C0"/>
        <bgColor indexed="64"/>
      </patternFill>
    </fill>
    <fill>
      <patternFill patternType="solid">
        <fgColor rgb="FF7E6000"/>
        <bgColor indexed="64"/>
      </patternFill>
    </fill>
    <fill>
      <patternFill patternType="solid">
        <fgColor rgb="FF00B0F0"/>
        <bgColor indexed="64"/>
      </patternFill>
    </fill>
    <fill>
      <patternFill patternType="solid">
        <fgColor theme="4" tint="-0.499984740745262"/>
        <bgColor indexed="64"/>
      </patternFill>
    </fill>
    <fill>
      <patternFill patternType="solid">
        <fgColor rgb="FF080808"/>
        <bgColor indexed="64"/>
      </patternFill>
    </fill>
    <fill>
      <patternFill patternType="solid">
        <fgColor rgb="FFE46D0A"/>
        <bgColor indexed="64"/>
      </patternFill>
    </fill>
    <fill>
      <patternFill patternType="solid">
        <fgColor rgb="FFD8D8D8"/>
        <bgColor indexed="64"/>
      </patternFill>
    </fill>
    <fill>
      <patternFill patternType="solid">
        <fgColor rgb="FFFF0000"/>
        <bgColor indexed="64"/>
      </patternFill>
    </fill>
    <fill>
      <patternFill patternType="solid">
        <fgColor theme="2"/>
        <bgColor indexed="64"/>
      </patternFill>
    </fill>
    <fill>
      <patternFill patternType="solid">
        <fgColor rgb="FF673105"/>
        <bgColor indexed="64"/>
      </patternFill>
    </fill>
    <fill>
      <patternFill patternType="solid">
        <fgColor rgb="FF000066"/>
        <bgColor indexed="64"/>
      </patternFill>
    </fill>
    <fill>
      <patternFill patternType="solid">
        <fgColor rgb="FF85DFFF"/>
        <bgColor indexed="64"/>
      </patternFill>
    </fill>
    <fill>
      <patternFill patternType="solid">
        <fgColor rgb="FF00287D"/>
        <bgColor indexed="64"/>
      </patternFill>
    </fill>
    <fill>
      <patternFill patternType="solid">
        <fgColor rgb="FF993300"/>
        <bgColor indexed="64"/>
      </patternFill>
    </fill>
  </fills>
  <borders count="97">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bottom style="thin">
        <color indexed="64"/>
      </bottom>
      <diagonal/>
    </border>
    <border>
      <left style="thin">
        <color auto="1"/>
      </left>
      <right/>
      <top style="medium">
        <color indexed="64"/>
      </top>
      <bottom/>
      <diagonal/>
    </border>
    <border>
      <left/>
      <right style="thin">
        <color auto="1"/>
      </right>
      <top style="medium">
        <color indexed="64"/>
      </top>
      <bottom/>
      <diagonal/>
    </border>
    <border>
      <left style="thin">
        <color indexed="64"/>
      </left>
      <right style="hair">
        <color indexed="64"/>
      </right>
      <top/>
      <bottom/>
      <diagonal/>
    </border>
    <border>
      <left style="hair">
        <color indexed="64"/>
      </left>
      <right style="hair">
        <color indexed="64"/>
      </right>
      <top/>
      <bottom/>
      <diagonal/>
    </border>
    <border>
      <left/>
      <right/>
      <top style="thin">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medium">
        <color indexed="64"/>
      </right>
      <top style="thin">
        <color indexed="64"/>
      </top>
      <bottom style="thin">
        <color indexed="64"/>
      </bottom>
      <diagonal/>
    </border>
    <border>
      <left style="medium">
        <color indexed="64"/>
      </left>
      <right style="thin">
        <color auto="1"/>
      </right>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dotted">
        <color indexed="64"/>
      </bottom>
      <diagonal/>
    </border>
    <border>
      <left style="thick">
        <color indexed="64"/>
      </left>
      <right style="thin">
        <color indexed="64"/>
      </right>
      <top/>
      <bottom style="dotted">
        <color indexed="64"/>
      </bottom>
      <diagonal/>
    </border>
    <border>
      <left style="thin">
        <color indexed="64"/>
      </left>
      <right style="thick">
        <color indexed="64"/>
      </right>
      <top/>
      <bottom style="dotted">
        <color indexed="64"/>
      </bottom>
      <diagonal/>
    </border>
    <border>
      <left style="thick">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ck">
        <color indexed="64"/>
      </right>
      <top style="dotted">
        <color indexed="64"/>
      </top>
      <bottom style="dotted">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thick">
        <color rgb="FFFFFF00"/>
      </bottom>
      <diagonal/>
    </border>
    <border>
      <left style="thin">
        <color indexed="64"/>
      </left>
      <right/>
      <top/>
      <bottom style="dotted">
        <color indexed="64"/>
      </bottom>
      <diagonal/>
    </border>
    <border>
      <left/>
      <right style="thin">
        <color indexed="64"/>
      </right>
      <top/>
      <bottom style="dotted">
        <color indexed="64"/>
      </bottom>
      <diagonal/>
    </border>
    <border>
      <left style="thick">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ck">
        <color indexed="64"/>
      </left>
      <right style="medium">
        <color theme="1" tint="0.14996795556505021"/>
      </right>
      <top style="medium">
        <color theme="1" tint="0.14996795556505021"/>
      </top>
      <bottom style="medium">
        <color theme="1" tint="0.14996795556505021"/>
      </bottom>
      <diagonal/>
    </border>
    <border>
      <left style="medium">
        <color theme="1" tint="0.14996795556505021"/>
      </left>
      <right style="medium">
        <color theme="1" tint="0.14996795556505021"/>
      </right>
      <top style="medium">
        <color theme="1" tint="0.14996795556505021"/>
      </top>
      <bottom style="medium">
        <color theme="1" tint="0.14996795556505021"/>
      </bottom>
      <diagonal/>
    </border>
    <border>
      <left style="medium">
        <color theme="1" tint="0.14996795556505021"/>
      </left>
      <right style="thick">
        <color indexed="64"/>
      </right>
      <top style="medium">
        <color theme="1" tint="0.14996795556505021"/>
      </top>
      <bottom style="medium">
        <color theme="1" tint="0.14996795556505021"/>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top/>
      <bottom style="medium">
        <color indexed="64"/>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theme="2"/>
      </left>
      <right/>
      <top style="thin">
        <color theme="2"/>
      </top>
      <bottom/>
      <diagonal/>
    </border>
    <border>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right/>
      <top/>
      <bottom style="thin">
        <color theme="2"/>
      </bottom>
      <diagonal/>
    </border>
    <border>
      <left/>
      <right style="thin">
        <color theme="2"/>
      </right>
      <top/>
      <bottom style="thin">
        <color theme="2"/>
      </bottom>
      <diagonal/>
    </border>
    <border>
      <left/>
      <right/>
      <top style="medium">
        <color indexed="64"/>
      </top>
      <bottom style="medium">
        <color indexed="64"/>
      </bottom>
      <diagonal/>
    </border>
    <border>
      <left style="thin">
        <color indexed="64"/>
      </left>
      <right style="thin">
        <color indexed="64"/>
      </right>
      <top/>
      <bottom style="thin">
        <color theme="1" tint="0.24994659260841701"/>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style="thin">
        <color theme="1" tint="0.499984740745262"/>
      </top>
      <bottom style="thin">
        <color theme="1" tint="0.499984740745262"/>
      </bottom>
      <diagonal/>
    </border>
    <border>
      <left style="thin">
        <color auto="1"/>
      </left>
      <right style="thin">
        <color auto="1"/>
      </right>
      <top style="thin">
        <color theme="1" tint="0.499984740745262"/>
      </top>
      <bottom style="thin">
        <color theme="1" tint="0.499984740745262"/>
      </bottom>
      <diagonal/>
    </border>
    <border>
      <left style="thin">
        <color auto="1"/>
      </left>
      <right/>
      <top style="thin">
        <color theme="1" tint="0.499984740745262"/>
      </top>
      <bottom style="thin">
        <color theme="1" tint="0.499984740745262"/>
      </bottom>
      <diagonal/>
    </border>
    <border>
      <left/>
      <right style="thin">
        <color auto="1"/>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medium">
        <color theme="1"/>
      </right>
      <top style="thin">
        <color theme="1" tint="0.499984740745262"/>
      </top>
      <bottom style="thin">
        <color theme="1" tint="0.499984740745262"/>
      </bottom>
      <diagonal/>
    </border>
    <border>
      <left style="medium">
        <color indexed="64"/>
      </left>
      <right style="thin">
        <color auto="1"/>
      </right>
      <top style="thin">
        <color theme="1" tint="0.499984740745262"/>
      </top>
      <bottom style="medium">
        <color theme="1"/>
      </bottom>
      <diagonal/>
    </border>
    <border>
      <left style="thin">
        <color auto="1"/>
      </left>
      <right style="thin">
        <color auto="1"/>
      </right>
      <top style="thin">
        <color theme="1" tint="0.499984740745262"/>
      </top>
      <bottom style="medium">
        <color theme="1"/>
      </bottom>
      <diagonal/>
    </border>
    <border>
      <left style="thin">
        <color auto="1"/>
      </left>
      <right/>
      <top style="thin">
        <color theme="1" tint="0.499984740745262"/>
      </top>
      <bottom style="medium">
        <color theme="1"/>
      </bottom>
      <diagonal/>
    </border>
    <border>
      <left/>
      <right style="thin">
        <color auto="1"/>
      </right>
      <top style="thin">
        <color theme="1" tint="0.499984740745262"/>
      </top>
      <bottom style="medium">
        <color theme="1"/>
      </bottom>
      <diagonal/>
    </border>
    <border>
      <left/>
      <right/>
      <top style="thin">
        <color theme="1" tint="0.499984740745262"/>
      </top>
      <bottom style="medium">
        <color theme="1"/>
      </bottom>
      <diagonal/>
    </border>
    <border>
      <left/>
      <right style="medium">
        <color theme="1"/>
      </right>
      <top style="thin">
        <color theme="1" tint="0.499984740745262"/>
      </top>
      <bottom style="medium">
        <color theme="1"/>
      </bottom>
      <diagonal/>
    </border>
    <border>
      <left style="medium">
        <color indexed="64"/>
      </left>
      <right style="thin">
        <color auto="1"/>
      </right>
      <top/>
      <bottom style="thin">
        <color theme="1" tint="0.499984740745262"/>
      </bottom>
      <diagonal/>
    </border>
    <border>
      <left style="thin">
        <color auto="1"/>
      </left>
      <right/>
      <top/>
      <bottom style="thin">
        <color theme="1" tint="0.499984740745262"/>
      </bottom>
      <diagonal/>
    </border>
    <border>
      <left/>
      <right style="thin">
        <color auto="1"/>
      </right>
      <top/>
      <bottom style="thin">
        <color theme="1" tint="0.499984740745262"/>
      </bottom>
      <diagonal/>
    </border>
    <border>
      <left/>
      <right/>
      <top/>
      <bottom style="thin">
        <color theme="1" tint="0.499984740745262"/>
      </bottom>
      <diagonal/>
    </border>
  </borders>
  <cellStyleXfs count="4">
    <xf numFmtId="0" fontId="0" fillId="0" borderId="0"/>
    <xf numFmtId="165"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cellStyleXfs>
  <cellXfs count="797">
    <xf numFmtId="0" fontId="0" fillId="0" borderId="0" xfId="0"/>
    <xf numFmtId="0" fontId="10" fillId="3" borderId="0" xfId="0" applyFont="1" applyFill="1" applyAlignment="1" applyProtection="1">
      <alignment horizontal="center" vertical="center"/>
      <protection locked="0"/>
    </xf>
    <xf numFmtId="0" fontId="10" fillId="3" borderId="9" xfId="0" applyFont="1" applyFill="1" applyBorder="1" applyAlignment="1">
      <alignment horizontal="center" vertical="center" wrapText="1"/>
    </xf>
    <xf numFmtId="0" fontId="10" fillId="3" borderId="0" xfId="0" applyFont="1" applyFill="1" applyAlignment="1">
      <alignment horizontal="center" vertical="center" wrapText="1"/>
    </xf>
    <xf numFmtId="0" fontId="0" fillId="6" borderId="0" xfId="0" applyFill="1"/>
    <xf numFmtId="0" fontId="15" fillId="8" borderId="0" xfId="0" applyFont="1" applyFill="1" applyAlignment="1">
      <alignment horizontal="left" vertical="center" indent="1"/>
    </xf>
    <xf numFmtId="0" fontId="17" fillId="6" borderId="0" xfId="0" applyFont="1" applyFill="1"/>
    <xf numFmtId="0" fontId="18" fillId="6" borderId="0" xfId="0" applyFont="1" applyFill="1" applyAlignment="1">
      <alignment vertical="center"/>
    </xf>
    <xf numFmtId="166" fontId="18" fillId="6" borderId="0" xfId="0" applyNumberFormat="1" applyFont="1" applyFill="1" applyAlignment="1">
      <alignment vertical="center"/>
    </xf>
    <xf numFmtId="167" fontId="17" fillId="6" borderId="0" xfId="0" applyNumberFormat="1" applyFont="1" applyFill="1"/>
    <xf numFmtId="0" fontId="19" fillId="6" borderId="0" xfId="0" applyFont="1" applyFill="1" applyAlignment="1">
      <alignment horizontal="center" vertical="center"/>
    </xf>
    <xf numFmtId="0" fontId="6" fillId="11" borderId="0" xfId="0" applyFont="1" applyFill="1" applyAlignment="1">
      <alignment horizontal="left" indent="1"/>
    </xf>
    <xf numFmtId="0" fontId="20" fillId="2" borderId="0" xfId="0" applyFont="1" applyFill="1" applyAlignment="1">
      <alignment horizontal="center"/>
    </xf>
    <xf numFmtId="0" fontId="21" fillId="11" borderId="0" xfId="0" applyFont="1" applyFill="1" applyAlignment="1">
      <alignment horizontal="center"/>
    </xf>
    <xf numFmtId="0" fontId="6" fillId="10" borderId="14" xfId="0" applyFont="1" applyFill="1" applyBorder="1" applyAlignment="1">
      <alignment horizontal="left" indent="1"/>
    </xf>
    <xf numFmtId="0" fontId="6" fillId="10" borderId="15" xfId="0" applyFont="1" applyFill="1" applyBorder="1" applyAlignment="1">
      <alignment horizontal="center"/>
    </xf>
    <xf numFmtId="0" fontId="18" fillId="6" borderId="0" xfId="0" applyFont="1" applyFill="1" applyAlignment="1">
      <alignment horizontal="center" vertical="center"/>
    </xf>
    <xf numFmtId="166" fontId="22" fillId="6" borderId="15" xfId="0" applyNumberFormat="1" applyFont="1" applyFill="1" applyBorder="1" applyAlignment="1">
      <alignment horizontal="center" vertical="center"/>
    </xf>
    <xf numFmtId="0" fontId="0" fillId="6" borderId="0" xfId="0" applyFill="1" applyAlignment="1">
      <alignment horizontal="center"/>
    </xf>
    <xf numFmtId="0" fontId="5" fillId="3" borderId="0" xfId="0" applyFont="1" applyFill="1" applyAlignment="1">
      <alignment horizontal="center" vertical="center" wrapText="1"/>
    </xf>
    <xf numFmtId="0" fontId="9" fillId="3" borderId="0" xfId="0" applyFont="1" applyFill="1" applyAlignment="1">
      <alignment horizontal="center" vertical="center" wrapText="1"/>
    </xf>
    <xf numFmtId="0" fontId="6" fillId="10" borderId="32" xfId="0" applyFont="1" applyFill="1" applyBorder="1" applyAlignment="1">
      <alignment horizontal="center" vertical="center" wrapText="1"/>
    </xf>
    <xf numFmtId="0" fontId="40" fillId="10" borderId="32" xfId="0" applyFont="1" applyFill="1" applyBorder="1" applyAlignment="1">
      <alignment horizontal="center" vertical="center" wrapText="1"/>
    </xf>
    <xf numFmtId="172" fontId="41" fillId="10" borderId="33" xfId="3" applyNumberFormat="1" applyFont="1" applyFill="1" applyBorder="1" applyAlignment="1" applyProtection="1">
      <alignment horizontal="center" vertical="center" wrapText="1"/>
    </xf>
    <xf numFmtId="172" fontId="41" fillId="10" borderId="32" xfId="3" applyNumberFormat="1" applyFont="1" applyFill="1" applyBorder="1" applyAlignment="1" applyProtection="1">
      <alignment horizontal="center" vertical="center" wrapText="1"/>
    </xf>
    <xf numFmtId="172" fontId="41" fillId="10" borderId="34" xfId="3" applyNumberFormat="1" applyFont="1" applyFill="1" applyBorder="1" applyAlignment="1" applyProtection="1">
      <alignment horizontal="center" vertical="center" wrapText="1"/>
    </xf>
    <xf numFmtId="172" fontId="41" fillId="10" borderId="35" xfId="3" applyNumberFormat="1" applyFont="1" applyFill="1" applyBorder="1" applyAlignment="1" applyProtection="1">
      <alignment horizontal="center" vertical="center" wrapText="1"/>
    </xf>
    <xf numFmtId="172" fontId="41" fillId="10" borderId="36" xfId="3" applyNumberFormat="1" applyFont="1" applyFill="1" applyBorder="1" applyAlignment="1" applyProtection="1">
      <alignment horizontal="center" vertical="center" wrapText="1"/>
    </xf>
    <xf numFmtId="172" fontId="41" fillId="10" borderId="37" xfId="3" applyNumberFormat="1" applyFont="1" applyFill="1" applyBorder="1" applyAlignment="1" applyProtection="1">
      <alignment horizontal="center" vertical="center" wrapText="1"/>
    </xf>
    <xf numFmtId="0" fontId="42" fillId="30" borderId="0" xfId="0" applyFont="1" applyFill="1" applyAlignment="1">
      <alignment horizontal="left" vertical="center" wrapText="1"/>
    </xf>
    <xf numFmtId="9" fontId="42" fillId="30" borderId="0" xfId="3" applyFont="1" applyFill="1" applyAlignment="1">
      <alignment horizontal="left" vertical="center" wrapText="1"/>
    </xf>
    <xf numFmtId="0" fontId="42" fillId="30" borderId="41" xfId="0" applyFont="1" applyFill="1" applyBorder="1" applyAlignment="1">
      <alignment horizontal="left" vertical="center" wrapText="1"/>
    </xf>
    <xf numFmtId="9" fontId="42" fillId="30" borderId="41" xfId="3" applyFont="1" applyFill="1" applyBorder="1" applyAlignment="1">
      <alignment horizontal="left" vertical="center" wrapText="1"/>
    </xf>
    <xf numFmtId="0" fontId="35" fillId="27" borderId="23" xfId="0" applyFont="1" applyFill="1" applyBorder="1" applyAlignment="1">
      <alignment horizontal="center" vertical="center" wrapText="1"/>
    </xf>
    <xf numFmtId="0" fontId="35" fillId="27" borderId="0" xfId="0" applyFont="1" applyFill="1" applyAlignment="1">
      <alignment horizontal="center" vertical="center" wrapText="1"/>
    </xf>
    <xf numFmtId="0" fontId="33" fillId="27" borderId="38" xfId="0" applyFont="1" applyFill="1" applyBorder="1" applyAlignment="1">
      <alignment vertical="center" wrapText="1"/>
    </xf>
    <xf numFmtId="172" fontId="40" fillId="10" borderId="42" xfId="3" applyNumberFormat="1" applyFont="1" applyFill="1" applyBorder="1" applyAlignment="1" applyProtection="1">
      <alignment horizontal="center" vertical="center" wrapText="1"/>
    </xf>
    <xf numFmtId="10" fontId="40" fillId="10" borderId="43" xfId="3" applyNumberFormat="1" applyFont="1" applyFill="1" applyBorder="1" applyAlignment="1" applyProtection="1">
      <alignment horizontal="center" vertical="center" wrapText="1"/>
    </xf>
    <xf numFmtId="0" fontId="37" fillId="10" borderId="44" xfId="0" applyFont="1" applyFill="1" applyBorder="1" applyAlignment="1">
      <alignment horizontal="right" vertical="center" wrapText="1"/>
    </xf>
    <xf numFmtId="0" fontId="37" fillId="10" borderId="24" xfId="0" applyFont="1" applyFill="1" applyBorder="1" applyAlignment="1">
      <alignment horizontal="right" vertical="center" wrapText="1"/>
    </xf>
    <xf numFmtId="0" fontId="37" fillId="10" borderId="45" xfId="0" applyFont="1" applyFill="1" applyBorder="1" applyAlignment="1">
      <alignment horizontal="right" vertical="center" wrapText="1"/>
    </xf>
    <xf numFmtId="0" fontId="38" fillId="10" borderId="46" xfId="0" applyFont="1" applyFill="1" applyBorder="1" applyAlignment="1">
      <alignment horizontal="right" vertical="center" wrapText="1"/>
    </xf>
    <xf numFmtId="0" fontId="37" fillId="10" borderId="44" xfId="0" applyFont="1" applyFill="1" applyBorder="1" applyAlignment="1">
      <alignment horizontal="center" wrapText="1"/>
    </xf>
    <xf numFmtId="0" fontId="37" fillId="10" borderId="24" xfId="0" applyFont="1" applyFill="1" applyBorder="1" applyAlignment="1">
      <alignment horizontal="center" wrapText="1"/>
    </xf>
    <xf numFmtId="0" fontId="40" fillId="33" borderId="0" xfId="0" applyFont="1" applyFill="1" applyAlignment="1">
      <alignment horizontal="left"/>
    </xf>
    <xf numFmtId="0" fontId="44" fillId="35" borderId="48" xfId="0" applyFont="1" applyFill="1" applyBorder="1" applyAlignment="1">
      <alignment horizontal="left"/>
    </xf>
    <xf numFmtId="0" fontId="30" fillId="35" borderId="48" xfId="0" applyFont="1" applyFill="1" applyBorder="1" applyAlignment="1">
      <alignment horizontal="left" vertical="center"/>
    </xf>
    <xf numFmtId="0" fontId="45" fillId="35" borderId="48" xfId="0" applyFont="1" applyFill="1" applyBorder="1" applyAlignment="1">
      <alignment horizontal="left" vertical="center"/>
    </xf>
    <xf numFmtId="0" fontId="40" fillId="36" borderId="48" xfId="0" applyFont="1" applyFill="1" applyBorder="1" applyAlignment="1">
      <alignment horizontal="left"/>
    </xf>
    <xf numFmtId="0" fontId="43" fillId="37" borderId="48" xfId="0" applyFont="1" applyFill="1" applyBorder="1" applyAlignment="1">
      <alignment horizontal="left" vertical="center"/>
    </xf>
    <xf numFmtId="174" fontId="40" fillId="33" borderId="0" xfId="0" applyNumberFormat="1" applyFont="1" applyFill="1" applyAlignment="1">
      <alignment horizontal="left"/>
    </xf>
    <xf numFmtId="0" fontId="40" fillId="35" borderId="48" xfId="0" applyFont="1" applyFill="1" applyBorder="1" applyAlignment="1">
      <alignment horizontal="left"/>
    </xf>
    <xf numFmtId="0" fontId="45" fillId="36" borderId="48" xfId="0" applyFont="1" applyFill="1" applyBorder="1" applyAlignment="1">
      <alignment horizontal="left" vertical="center"/>
    </xf>
    <xf numFmtId="0" fontId="46" fillId="33" borderId="0" xfId="0" applyFont="1" applyFill="1" applyAlignment="1">
      <alignment horizontal="left"/>
    </xf>
    <xf numFmtId="0" fontId="47" fillId="33" borderId="0" xfId="0" applyFont="1" applyFill="1" applyAlignment="1">
      <alignment horizontal="left" vertical="center"/>
    </xf>
    <xf numFmtId="0" fontId="46" fillId="38" borderId="0" xfId="0" applyFont="1" applyFill="1" applyAlignment="1">
      <alignment horizontal="left"/>
    </xf>
    <xf numFmtId="0" fontId="30" fillId="21" borderId="49" xfId="0" applyFont="1" applyFill="1" applyBorder="1" applyAlignment="1" applyProtection="1">
      <alignment horizontal="center" vertical="center" wrapText="1"/>
      <protection locked="0"/>
    </xf>
    <xf numFmtId="0" fontId="30" fillId="21" borderId="50" xfId="0" applyFont="1" applyFill="1" applyBorder="1" applyAlignment="1" applyProtection="1">
      <alignment horizontal="center" vertical="center" wrapText="1"/>
      <protection locked="0"/>
    </xf>
    <xf numFmtId="0" fontId="30" fillId="21" borderId="51" xfId="0" applyFont="1" applyFill="1" applyBorder="1" applyAlignment="1" applyProtection="1">
      <alignment horizontal="center" vertical="center" wrapText="1"/>
      <protection locked="0"/>
    </xf>
    <xf numFmtId="0" fontId="37" fillId="10" borderId="46" xfId="0" applyFont="1" applyFill="1" applyBorder="1" applyAlignment="1">
      <alignment horizontal="center" wrapText="1"/>
    </xf>
    <xf numFmtId="0" fontId="32" fillId="42" borderId="0" xfId="0" applyFont="1" applyFill="1" applyAlignment="1">
      <alignment horizontal="center" vertical="center"/>
    </xf>
    <xf numFmtId="0" fontId="57" fillId="42" borderId="0" xfId="0" applyFont="1" applyFill="1" applyAlignment="1">
      <alignment horizontal="center" vertical="center"/>
    </xf>
    <xf numFmtId="2" fontId="58" fillId="42" borderId="0" xfId="0" applyNumberFormat="1" applyFont="1" applyFill="1" applyAlignment="1">
      <alignment horizontal="center" vertical="center"/>
    </xf>
    <xf numFmtId="0" fontId="58" fillId="42" borderId="0" xfId="0" applyFont="1" applyFill="1" applyAlignment="1">
      <alignment horizontal="center" vertical="center"/>
    </xf>
    <xf numFmtId="173" fontId="58" fillId="42" borderId="0" xfId="0" applyNumberFormat="1" applyFont="1" applyFill="1" applyAlignment="1">
      <alignment horizontal="center" vertical="center"/>
    </xf>
    <xf numFmtId="0" fontId="53" fillId="42" borderId="0" xfId="0" applyFont="1" applyFill="1" applyAlignment="1">
      <alignment horizontal="center" vertical="center"/>
    </xf>
    <xf numFmtId="0" fontId="13" fillId="42" borderId="0" xfId="0" applyFont="1" applyFill="1" applyAlignment="1">
      <alignment horizontal="center" vertical="center"/>
    </xf>
    <xf numFmtId="0" fontId="5" fillId="7" borderId="0" xfId="0" applyFont="1" applyFill="1" applyAlignment="1">
      <alignment vertical="center"/>
    </xf>
    <xf numFmtId="0" fontId="57" fillId="32" borderId="0" xfId="0" applyFont="1" applyFill="1" applyAlignment="1">
      <alignment horizontal="center" vertical="center"/>
    </xf>
    <xf numFmtId="0" fontId="74" fillId="3" borderId="0" xfId="0" applyFont="1" applyFill="1" applyAlignment="1">
      <alignment horizontal="center" vertical="center" wrapText="1"/>
    </xf>
    <xf numFmtId="170" fontId="74" fillId="3" borderId="0" xfId="0" applyNumberFormat="1" applyFont="1" applyFill="1" applyAlignment="1">
      <alignment horizontal="center" vertical="center" wrapText="1"/>
    </xf>
    <xf numFmtId="10" fontId="74" fillId="3" borderId="0" xfId="3" applyNumberFormat="1" applyFont="1" applyFill="1" applyBorder="1" applyAlignment="1" applyProtection="1">
      <alignment horizontal="center" vertical="center" wrapText="1"/>
    </xf>
    <xf numFmtId="0" fontId="74" fillId="3" borderId="0" xfId="0" applyFont="1" applyFill="1" applyAlignment="1">
      <alignment horizontal="center" vertical="center"/>
    </xf>
    <xf numFmtId="0" fontId="77" fillId="30" borderId="0" xfId="0" applyFont="1" applyFill="1" applyAlignment="1">
      <alignment vertical="center"/>
    </xf>
    <xf numFmtId="9" fontId="77" fillId="30" borderId="0" xfId="3" applyFont="1" applyFill="1" applyAlignment="1">
      <alignment vertical="center"/>
    </xf>
    <xf numFmtId="0" fontId="78" fillId="30" borderId="24" xfId="0" applyFont="1" applyFill="1" applyBorder="1" applyAlignment="1">
      <alignment horizontal="right"/>
    </xf>
    <xf numFmtId="0" fontId="78" fillId="30" borderId="39" xfId="0" applyFont="1" applyFill="1" applyBorder="1"/>
    <xf numFmtId="0" fontId="79" fillId="31" borderId="14" xfId="0" applyFont="1" applyFill="1" applyBorder="1" applyAlignment="1">
      <alignment horizontal="center" vertical="center"/>
    </xf>
    <xf numFmtId="0" fontId="80" fillId="31" borderId="14" xfId="0" applyFont="1" applyFill="1" applyBorder="1" applyAlignment="1">
      <alignment horizontal="center" vertical="center" wrapText="1"/>
    </xf>
    <xf numFmtId="0" fontId="53" fillId="30" borderId="14" xfId="0" applyFont="1" applyFill="1" applyBorder="1" applyAlignment="1">
      <alignment horizontal="center" vertical="center" wrapText="1"/>
    </xf>
    <xf numFmtId="0" fontId="81" fillId="30" borderId="0" xfId="0" applyFont="1" applyFill="1" applyAlignment="1">
      <alignment vertical="center"/>
    </xf>
    <xf numFmtId="0" fontId="78" fillId="30" borderId="40" xfId="0" applyFont="1" applyFill="1" applyBorder="1" applyAlignment="1">
      <alignment horizontal="right"/>
    </xf>
    <xf numFmtId="0" fontId="78" fillId="30" borderId="4" xfId="0" applyFont="1" applyFill="1" applyBorder="1"/>
    <xf numFmtId="0" fontId="10" fillId="30" borderId="0" xfId="0" applyFont="1" applyFill="1" applyAlignment="1">
      <alignment horizontal="center" vertical="center" wrapText="1"/>
    </xf>
    <xf numFmtId="0" fontId="82" fillId="30" borderId="0" xfId="0" applyFont="1" applyFill="1" applyAlignment="1">
      <alignment vertical="center"/>
    </xf>
    <xf numFmtId="3" fontId="57" fillId="10" borderId="14" xfId="0" applyNumberFormat="1" applyFont="1" applyFill="1" applyBorder="1" applyAlignment="1">
      <alignment horizontal="center" vertical="center"/>
    </xf>
    <xf numFmtId="0" fontId="57" fillId="10" borderId="14" xfId="0" applyFont="1" applyFill="1" applyBorder="1" applyAlignment="1">
      <alignment horizontal="center" vertical="center"/>
    </xf>
    <xf numFmtId="0" fontId="83" fillId="10" borderId="14" xfId="0" applyFont="1" applyFill="1" applyBorder="1" applyAlignment="1">
      <alignment horizontal="center" vertical="center"/>
    </xf>
    <xf numFmtId="164" fontId="57" fillId="10" borderId="14" xfId="0" applyNumberFormat="1" applyFont="1" applyFill="1" applyBorder="1" applyAlignment="1">
      <alignment vertical="center"/>
    </xf>
    <xf numFmtId="173" fontId="10" fillId="30" borderId="0" xfId="0" applyNumberFormat="1" applyFont="1" applyFill="1" applyAlignment="1">
      <alignment horizontal="center" vertical="center"/>
    </xf>
    <xf numFmtId="164" fontId="82" fillId="30" borderId="0" xfId="2" applyFont="1" applyFill="1" applyAlignment="1">
      <alignment vertical="center"/>
    </xf>
    <xf numFmtId="1" fontId="10" fillId="30" borderId="0" xfId="0" applyNumberFormat="1" applyFont="1" applyFill="1" applyAlignment="1">
      <alignment horizontal="center" vertical="center"/>
    </xf>
    <xf numFmtId="0" fontId="77" fillId="30" borderId="41" xfId="0" applyFont="1" applyFill="1" applyBorder="1" applyAlignment="1">
      <alignment vertical="center"/>
    </xf>
    <xf numFmtId="0" fontId="77" fillId="30" borderId="0" xfId="0" applyFont="1" applyFill="1" applyAlignment="1">
      <alignment horizontal="center" vertical="center"/>
    </xf>
    <xf numFmtId="164" fontId="90" fillId="10" borderId="14" xfId="2" applyFont="1" applyFill="1" applyBorder="1" applyAlignment="1">
      <alignment vertical="center"/>
    </xf>
    <xf numFmtId="164" fontId="91" fillId="10" borderId="14" xfId="0" applyNumberFormat="1" applyFont="1" applyFill="1" applyBorder="1" applyAlignment="1">
      <alignment vertical="center"/>
    </xf>
    <xf numFmtId="0" fontId="30" fillId="21" borderId="9" xfId="0" applyFont="1" applyFill="1" applyBorder="1" applyAlignment="1" applyProtection="1">
      <alignment horizontal="center" vertical="center" wrapText="1"/>
      <protection locked="0"/>
    </xf>
    <xf numFmtId="0" fontId="56" fillId="32" borderId="0" xfId="0" applyFont="1" applyFill="1" applyAlignment="1">
      <alignment horizontal="center" vertical="center"/>
    </xf>
    <xf numFmtId="0" fontId="14" fillId="32" borderId="0" xfId="0" applyFont="1" applyFill="1" applyAlignment="1">
      <alignment horizontal="center" vertical="center"/>
    </xf>
    <xf numFmtId="3" fontId="57" fillId="32" borderId="0" xfId="0" applyNumberFormat="1" applyFont="1" applyFill="1" applyAlignment="1">
      <alignment horizontal="center" vertical="center"/>
    </xf>
    <xf numFmtId="0" fontId="13" fillId="32" borderId="0" xfId="0" applyFont="1" applyFill="1" applyAlignment="1">
      <alignment horizontal="center" vertical="center"/>
    </xf>
    <xf numFmtId="0" fontId="55" fillId="42" borderId="0" xfId="0" applyFont="1" applyFill="1" applyAlignment="1">
      <alignment horizontal="center" vertical="center"/>
    </xf>
    <xf numFmtId="0" fontId="94" fillId="51" borderId="10" xfId="0" applyFont="1" applyFill="1" applyBorder="1" applyAlignment="1" applyProtection="1">
      <alignment horizontal="center" vertical="center"/>
      <protection locked="0"/>
    </xf>
    <xf numFmtId="0" fontId="94" fillId="9" borderId="10" xfId="0" applyFont="1" applyFill="1" applyBorder="1" applyAlignment="1" applyProtection="1">
      <alignment horizontal="center" vertical="center"/>
      <protection locked="0"/>
    </xf>
    <xf numFmtId="0" fontId="4" fillId="2" borderId="1"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110" fillId="52" borderId="0" xfId="0" applyFont="1" applyFill="1" applyAlignment="1">
      <alignment horizontal="center" vertical="center"/>
    </xf>
    <xf numFmtId="0" fontId="110" fillId="52" borderId="0" xfId="0" applyFont="1" applyFill="1" applyAlignment="1">
      <alignment horizontal="center" vertical="center" wrapText="1"/>
    </xf>
    <xf numFmtId="0" fontId="52" fillId="52" borderId="0" xfId="0" applyFont="1" applyFill="1" applyAlignment="1">
      <alignment horizontal="center" vertical="center"/>
    </xf>
    <xf numFmtId="0" fontId="113" fillId="3" borderId="0" xfId="0" applyFont="1" applyFill="1" applyAlignment="1">
      <alignment horizontal="center" vertical="center"/>
    </xf>
    <xf numFmtId="0" fontId="114" fillId="3" borderId="0" xfId="0" applyFont="1" applyFill="1" applyAlignment="1">
      <alignment horizontal="center" vertical="center"/>
    </xf>
    <xf numFmtId="0" fontId="115" fillId="3" borderId="0" xfId="0" applyFont="1" applyFill="1" applyAlignment="1">
      <alignment horizontal="center" vertical="center"/>
    </xf>
    <xf numFmtId="0" fontId="116" fillId="3" borderId="0" xfId="0" applyFont="1" applyFill="1" applyAlignment="1">
      <alignment horizontal="right" vertical="center"/>
    </xf>
    <xf numFmtId="0" fontId="116" fillId="3" borderId="0" xfId="0" applyFont="1" applyFill="1" applyAlignment="1">
      <alignment horizontal="center" vertical="center"/>
    </xf>
    <xf numFmtId="165" fontId="114" fillId="3" borderId="0" xfId="0" applyNumberFormat="1" applyFont="1" applyFill="1" applyAlignment="1">
      <alignment horizontal="center" vertical="center"/>
    </xf>
    <xf numFmtId="168" fontId="115" fillId="3" borderId="0" xfId="0" applyNumberFormat="1" applyFont="1" applyFill="1" applyAlignment="1">
      <alignment horizontal="center" vertical="center"/>
    </xf>
    <xf numFmtId="168" fontId="113" fillId="3" borderId="0" xfId="0" applyNumberFormat="1" applyFont="1" applyFill="1" applyAlignment="1">
      <alignment horizontal="center" vertical="center"/>
    </xf>
    <xf numFmtId="168" fontId="116" fillId="3" borderId="0" xfId="0" applyNumberFormat="1" applyFont="1" applyFill="1" applyAlignment="1">
      <alignment horizontal="center" vertical="center"/>
    </xf>
    <xf numFmtId="176" fontId="118" fillId="61" borderId="30" xfId="0" applyNumberFormat="1" applyFont="1" applyFill="1" applyBorder="1" applyAlignment="1">
      <alignment horizontal="center" vertical="center"/>
    </xf>
    <xf numFmtId="0" fontId="118" fillId="61" borderId="9" xfId="0" applyFont="1" applyFill="1" applyBorder="1" applyAlignment="1">
      <alignment horizontal="center" vertical="center"/>
    </xf>
    <xf numFmtId="168" fontId="123" fillId="61" borderId="9" xfId="0" applyNumberFormat="1" applyFont="1" applyFill="1" applyBorder="1" applyAlignment="1">
      <alignment horizontal="center" vertical="center"/>
    </xf>
    <xf numFmtId="168" fontId="124" fillId="63" borderId="9" xfId="0" applyNumberFormat="1" applyFont="1" applyFill="1" applyBorder="1" applyAlignment="1" applyProtection="1">
      <alignment horizontal="center" vertical="center"/>
      <protection locked="0"/>
    </xf>
    <xf numFmtId="176" fontId="122" fillId="9" borderId="64" xfId="0" applyNumberFormat="1" applyFont="1" applyFill="1" applyBorder="1" applyAlignment="1">
      <alignment horizontal="left" vertical="center" indent="1"/>
    </xf>
    <xf numFmtId="0" fontId="122" fillId="9" borderId="11" xfId="0" applyFont="1" applyFill="1" applyBorder="1" applyAlignment="1">
      <alignment horizontal="left" vertical="center" indent="1"/>
    </xf>
    <xf numFmtId="0" fontId="122" fillId="9" borderId="31" xfId="0" applyFont="1" applyFill="1" applyBorder="1" applyAlignment="1">
      <alignment horizontal="left" vertical="center" indent="1"/>
    </xf>
    <xf numFmtId="1" fontId="119" fillId="42" borderId="9" xfId="0" applyNumberFormat="1" applyFont="1" applyFill="1" applyBorder="1" applyAlignment="1" applyProtection="1">
      <alignment horizontal="center" vertical="center"/>
      <protection locked="0"/>
    </xf>
    <xf numFmtId="1" fontId="119" fillId="43" borderId="9" xfId="0" applyNumberFormat="1" applyFont="1" applyFill="1" applyBorder="1" applyAlignment="1" applyProtection="1">
      <alignment horizontal="center" vertical="center"/>
      <protection locked="0"/>
    </xf>
    <xf numFmtId="0" fontId="126" fillId="64" borderId="11" xfId="0" applyFont="1" applyFill="1" applyBorder="1" applyAlignment="1">
      <alignment vertical="center"/>
    </xf>
    <xf numFmtId="0" fontId="127" fillId="3" borderId="0" xfId="0" applyFont="1" applyFill="1" applyAlignment="1">
      <alignment horizontal="center" vertical="center"/>
    </xf>
    <xf numFmtId="0" fontId="128" fillId="30" borderId="0" xfId="0" applyFont="1" applyFill="1" applyAlignment="1">
      <alignment horizontal="center" vertical="center"/>
    </xf>
    <xf numFmtId="177" fontId="129" fillId="20" borderId="65" xfId="0" applyNumberFormat="1" applyFont="1" applyFill="1" applyBorder="1" applyAlignment="1">
      <alignment horizontal="center" vertical="center"/>
    </xf>
    <xf numFmtId="0" fontId="130" fillId="62" borderId="9" xfId="0" applyFont="1" applyFill="1" applyBorder="1" applyAlignment="1" applyProtection="1">
      <alignment horizontal="center" vertical="center"/>
      <protection locked="0"/>
    </xf>
    <xf numFmtId="0" fontId="30" fillId="21" borderId="67" xfId="0" applyFont="1" applyFill="1" applyBorder="1" applyAlignment="1" applyProtection="1">
      <alignment horizontal="center" vertical="center" wrapText="1"/>
      <protection locked="0"/>
    </xf>
    <xf numFmtId="0" fontId="30" fillId="21" borderId="27" xfId="0" applyFont="1" applyFill="1" applyBorder="1" applyAlignment="1" applyProtection="1">
      <alignment horizontal="center" vertical="center" wrapText="1"/>
      <protection locked="0"/>
    </xf>
    <xf numFmtId="0" fontId="30" fillId="21" borderId="28" xfId="0" applyFont="1" applyFill="1" applyBorder="1" applyAlignment="1" applyProtection="1">
      <alignment horizontal="center" vertical="center" wrapText="1"/>
      <protection locked="0"/>
    </xf>
    <xf numFmtId="0" fontId="25" fillId="13" borderId="0" xfId="0" applyFont="1" applyFill="1" applyAlignment="1">
      <alignment vertical="center" wrapText="1"/>
    </xf>
    <xf numFmtId="0" fontId="25" fillId="13" borderId="0" xfId="0" applyFont="1" applyFill="1" applyAlignment="1">
      <alignment horizontal="center" vertical="center" wrapText="1"/>
    </xf>
    <xf numFmtId="0" fontId="50" fillId="13" borderId="0" xfId="0" applyFont="1" applyFill="1" applyAlignment="1">
      <alignment vertical="center" wrapText="1"/>
    </xf>
    <xf numFmtId="0" fontId="69" fillId="4" borderId="5" xfId="0" applyFont="1" applyFill="1" applyBorder="1" applyAlignment="1">
      <alignment horizontal="center" vertical="center"/>
    </xf>
    <xf numFmtId="166" fontId="69" fillId="4" borderId="6" xfId="0" applyNumberFormat="1" applyFont="1" applyFill="1" applyBorder="1" applyAlignment="1">
      <alignment horizontal="center" vertical="center"/>
    </xf>
    <xf numFmtId="0" fontId="5" fillId="13" borderId="0" xfId="0" applyFont="1" applyFill="1" applyAlignment="1">
      <alignment horizontal="center" vertical="center" wrapText="1"/>
    </xf>
    <xf numFmtId="0" fontId="51" fillId="13" borderId="0" xfId="0" applyFont="1" applyFill="1" applyAlignment="1">
      <alignment horizontal="center" vertical="center" wrapText="1"/>
    </xf>
    <xf numFmtId="167" fontId="50" fillId="13" borderId="0" xfId="0" applyNumberFormat="1" applyFont="1" applyFill="1" applyAlignment="1">
      <alignment vertical="center" wrapText="1"/>
    </xf>
    <xf numFmtId="167" fontId="25" fillId="13" borderId="0" xfId="0" applyNumberFormat="1" applyFont="1" applyFill="1" applyAlignment="1">
      <alignment vertical="center" wrapText="1"/>
    </xf>
    <xf numFmtId="0" fontId="7" fillId="20" borderId="5" xfId="0" applyFont="1" applyFill="1" applyBorder="1" applyAlignment="1" applyProtection="1">
      <alignment horizontal="center" vertical="center" wrapText="1"/>
      <protection locked="0"/>
    </xf>
    <xf numFmtId="166" fontId="7" fillId="20" borderId="5" xfId="0" applyNumberFormat="1" applyFont="1" applyFill="1" applyBorder="1" applyAlignment="1" applyProtection="1">
      <alignment horizontal="center" vertical="center" wrapText="1"/>
      <protection locked="0"/>
    </xf>
    <xf numFmtId="0" fontId="7" fillId="10" borderId="9" xfId="0" applyFont="1" applyFill="1" applyBorder="1" applyAlignment="1" applyProtection="1">
      <alignment horizontal="center" vertical="center" wrapText="1"/>
      <protection locked="0"/>
    </xf>
    <xf numFmtId="0" fontId="132" fillId="32" borderId="0" xfId="0" applyFont="1" applyFill="1" applyAlignment="1">
      <alignment horizontal="center" vertical="center"/>
    </xf>
    <xf numFmtId="0" fontId="112" fillId="32" borderId="0" xfId="0" applyFont="1" applyFill="1" applyAlignment="1">
      <alignment horizontal="right" vertical="center"/>
    </xf>
    <xf numFmtId="0" fontId="6" fillId="10" borderId="20" xfId="0" applyFont="1" applyFill="1" applyBorder="1" applyAlignment="1" applyProtection="1">
      <alignment horizontal="center"/>
      <protection locked="0"/>
    </xf>
    <xf numFmtId="0" fontId="6" fillId="10" borderId="21" xfId="0" applyFont="1" applyFill="1" applyBorder="1" applyAlignment="1" applyProtection="1">
      <alignment horizontal="center"/>
      <protection locked="0"/>
    </xf>
    <xf numFmtId="166" fontId="6" fillId="10" borderId="14" xfId="0" applyNumberFormat="1" applyFont="1" applyFill="1" applyBorder="1" applyAlignment="1">
      <alignment horizontal="center"/>
    </xf>
    <xf numFmtId="0" fontId="125" fillId="9" borderId="11" xfId="0" applyFont="1" applyFill="1" applyBorder="1" applyAlignment="1" applyProtection="1">
      <alignment horizontal="left" vertical="center" indent="1"/>
      <protection locked="0"/>
    </xf>
    <xf numFmtId="0" fontId="126" fillId="64" borderId="11" xfId="0" applyFont="1" applyFill="1" applyBorder="1" applyAlignment="1" applyProtection="1">
      <alignment vertical="center"/>
      <protection locked="0"/>
    </xf>
    <xf numFmtId="0" fontId="7" fillId="50" borderId="0" xfId="0" applyFont="1" applyFill="1" applyAlignment="1">
      <alignment horizontal="center" vertical="center"/>
    </xf>
    <xf numFmtId="0" fontId="135" fillId="50" borderId="0" xfId="0" applyFont="1" applyFill="1" applyAlignment="1">
      <alignment horizontal="center" vertical="center"/>
    </xf>
    <xf numFmtId="0" fontId="0" fillId="50" borderId="0" xfId="0" applyFill="1" applyAlignment="1">
      <alignment horizontal="center" vertical="center"/>
    </xf>
    <xf numFmtId="0" fontId="136" fillId="50" borderId="0" xfId="0" applyFont="1" applyFill="1" applyAlignment="1">
      <alignment horizontal="left" vertical="center" indent="1"/>
    </xf>
    <xf numFmtId="0" fontId="0" fillId="3" borderId="0" xfId="0" applyFill="1"/>
    <xf numFmtId="0" fontId="111" fillId="7" borderId="0" xfId="0" applyFont="1" applyFill="1" applyAlignment="1">
      <alignment horizontal="center" vertical="center"/>
    </xf>
    <xf numFmtId="0" fontId="109" fillId="68" borderId="0" xfId="0" applyFont="1" applyFill="1" applyAlignment="1">
      <alignment horizontal="center" vertical="center"/>
    </xf>
    <xf numFmtId="0" fontId="73" fillId="42" borderId="9" xfId="0" applyFont="1" applyFill="1" applyBorder="1" applyAlignment="1" applyProtection="1">
      <alignment horizontal="center" vertical="center"/>
      <protection locked="0"/>
    </xf>
    <xf numFmtId="0" fontId="73" fillId="43" borderId="9" xfId="0" applyFont="1" applyFill="1" applyBorder="1" applyAlignment="1" applyProtection="1">
      <alignment horizontal="center" vertical="center"/>
      <protection locked="0"/>
    </xf>
    <xf numFmtId="164" fontId="139" fillId="32" borderId="0" xfId="0" applyNumberFormat="1" applyFont="1" applyFill="1" applyAlignment="1">
      <alignment vertical="center"/>
    </xf>
    <xf numFmtId="0" fontId="73" fillId="43" borderId="54" xfId="0" applyFont="1" applyFill="1" applyBorder="1" applyAlignment="1" applyProtection="1">
      <alignment horizontal="center" vertical="center"/>
      <protection locked="0"/>
    </xf>
    <xf numFmtId="0" fontId="141" fillId="13" borderId="0" xfId="0" applyFont="1" applyFill="1" applyAlignment="1">
      <alignment horizontal="center" vertical="center" wrapText="1"/>
    </xf>
    <xf numFmtId="0" fontId="143" fillId="32" borderId="0" xfId="0" applyFont="1" applyFill="1" applyAlignment="1">
      <alignment horizontal="center" vertical="center" wrapText="1"/>
    </xf>
    <xf numFmtId="0" fontId="98" fillId="56" borderId="57" xfId="0" applyFont="1" applyFill="1" applyBorder="1" applyAlignment="1">
      <alignment horizontal="center" vertical="center"/>
    </xf>
    <xf numFmtId="0" fontId="98" fillId="57" borderId="57" xfId="0" applyFont="1" applyFill="1" applyBorder="1" applyAlignment="1">
      <alignment horizontal="center" vertical="center"/>
    </xf>
    <xf numFmtId="166" fontId="98" fillId="57" borderId="5" xfId="0" applyNumberFormat="1" applyFont="1" applyFill="1" applyBorder="1" applyAlignment="1">
      <alignment horizontal="center" vertical="center" wrapText="1"/>
    </xf>
    <xf numFmtId="166" fontId="98" fillId="58" borderId="5" xfId="0" applyNumberFormat="1" applyFont="1" applyFill="1" applyBorder="1" applyAlignment="1">
      <alignment horizontal="center" vertical="center" wrapText="1"/>
    </xf>
    <xf numFmtId="0" fontId="98" fillId="49" borderId="10" xfId="0" applyFont="1" applyFill="1" applyBorder="1" applyAlignment="1">
      <alignment vertical="center"/>
    </xf>
    <xf numFmtId="0" fontId="98" fillId="49" borderId="11" xfId="0" applyFont="1" applyFill="1" applyBorder="1" applyAlignment="1">
      <alignment vertical="center"/>
    </xf>
    <xf numFmtId="0" fontId="103" fillId="4" borderId="0" xfId="0" applyFont="1" applyFill="1" applyAlignment="1">
      <alignment vertical="center"/>
    </xf>
    <xf numFmtId="0" fontId="12" fillId="4" borderId="0" xfId="0" applyFont="1" applyFill="1" applyAlignment="1">
      <alignment vertical="center"/>
    </xf>
    <xf numFmtId="0" fontId="97" fillId="4" borderId="0" xfId="0" applyFont="1" applyFill="1" applyAlignment="1">
      <alignment vertical="center"/>
    </xf>
    <xf numFmtId="0" fontId="12" fillId="4" borderId="0" xfId="0" applyFont="1" applyFill="1" applyAlignment="1">
      <alignment horizontal="center" vertical="center"/>
    </xf>
    <xf numFmtId="169" fontId="97" fillId="4" borderId="0" xfId="1" applyNumberFormat="1" applyFont="1" applyFill="1" applyAlignment="1" applyProtection="1">
      <alignment vertical="center"/>
    </xf>
    <xf numFmtId="0" fontId="12" fillId="4" borderId="9" xfId="0" applyFont="1" applyFill="1" applyBorder="1" applyAlignment="1">
      <alignment horizontal="center" vertical="center"/>
    </xf>
    <xf numFmtId="175" fontId="32" fillId="4" borderId="9" xfId="2" applyNumberFormat="1" applyFont="1" applyFill="1" applyBorder="1" applyAlignment="1" applyProtection="1">
      <alignment horizontal="center" vertical="center"/>
    </xf>
    <xf numFmtId="175" fontId="32" fillId="4" borderId="0" xfId="2" applyNumberFormat="1" applyFont="1" applyFill="1" applyBorder="1" applyAlignment="1" applyProtection="1">
      <alignment horizontal="center" vertical="center"/>
    </xf>
    <xf numFmtId="175" fontId="142" fillId="4" borderId="9" xfId="2" applyNumberFormat="1" applyFont="1" applyFill="1" applyBorder="1" applyAlignment="1" applyProtection="1">
      <alignment horizontal="center" vertical="center"/>
    </xf>
    <xf numFmtId="0" fontId="98" fillId="49" borderId="12" xfId="0" applyFont="1" applyFill="1" applyBorder="1" applyAlignment="1">
      <alignment vertical="center"/>
    </xf>
    <xf numFmtId="1" fontId="26" fillId="4" borderId="0" xfId="0" applyNumberFormat="1" applyFont="1" applyFill="1" applyAlignment="1">
      <alignment horizontal="center" vertical="center" wrapText="1"/>
    </xf>
    <xf numFmtId="1" fontId="26" fillId="4" borderId="3" xfId="0" applyNumberFormat="1" applyFont="1" applyFill="1" applyBorder="1" applyAlignment="1">
      <alignment horizontal="center" vertical="center" wrapText="1"/>
    </xf>
    <xf numFmtId="1" fontId="144" fillId="70" borderId="0" xfId="0" applyNumberFormat="1" applyFont="1" applyFill="1" applyAlignment="1">
      <alignment horizontal="center" vertical="center" wrapText="1"/>
    </xf>
    <xf numFmtId="1" fontId="85" fillId="70" borderId="0" xfId="0" applyNumberFormat="1" applyFont="1" applyFill="1" applyAlignment="1">
      <alignment horizontal="center" vertical="center" wrapText="1"/>
    </xf>
    <xf numFmtId="1" fontId="26" fillId="4" borderId="1" xfId="0" applyNumberFormat="1" applyFont="1" applyFill="1" applyBorder="1" applyAlignment="1">
      <alignment horizontal="center" vertical="center" wrapText="1"/>
    </xf>
    <xf numFmtId="1" fontId="145" fillId="70" borderId="3" xfId="0" applyNumberFormat="1" applyFont="1" applyFill="1" applyBorder="1" applyAlignment="1">
      <alignment horizontal="center" vertical="center" wrapText="1"/>
    </xf>
    <xf numFmtId="1" fontId="146" fillId="70" borderId="3" xfId="0" applyNumberFormat="1" applyFont="1" applyFill="1" applyBorder="1" applyAlignment="1">
      <alignment horizontal="center" vertical="center" wrapText="1"/>
    </xf>
    <xf numFmtId="0" fontId="150" fillId="6" borderId="0" xfId="0" applyFont="1" applyFill="1"/>
    <xf numFmtId="166" fontId="151" fillId="6" borderId="0" xfId="0" applyNumberFormat="1" applyFont="1" applyFill="1" applyAlignment="1">
      <alignment vertical="center"/>
    </xf>
    <xf numFmtId="0" fontId="151" fillId="6" borderId="0" xfId="0" applyFont="1" applyFill="1" applyAlignment="1">
      <alignment vertical="center"/>
    </xf>
    <xf numFmtId="0" fontId="152" fillId="6" borderId="0" xfId="0" applyFont="1" applyFill="1" applyAlignment="1">
      <alignment horizontal="center" vertical="center"/>
    </xf>
    <xf numFmtId="166" fontId="153" fillId="6" borderId="15" xfId="0" applyNumberFormat="1" applyFont="1" applyFill="1" applyBorder="1" applyAlignment="1">
      <alignment horizontal="center" vertical="center"/>
    </xf>
    <xf numFmtId="0" fontId="48" fillId="45" borderId="6" xfId="0" applyFont="1" applyFill="1" applyBorder="1" applyAlignment="1">
      <alignment horizontal="center" vertical="center"/>
    </xf>
    <xf numFmtId="0" fontId="48" fillId="45" borderId="17" xfId="0" applyFont="1" applyFill="1" applyBorder="1" applyAlignment="1">
      <alignment horizontal="center" vertical="center"/>
    </xf>
    <xf numFmtId="0" fontId="154" fillId="10" borderId="10" xfId="0" applyFont="1" applyFill="1" applyBorder="1" applyAlignment="1" applyProtection="1">
      <alignment horizontal="center" vertical="center" wrapText="1"/>
      <protection locked="0"/>
    </xf>
    <xf numFmtId="0" fontId="156" fillId="71" borderId="5" xfId="0" applyFont="1" applyFill="1" applyBorder="1" applyAlignment="1">
      <alignment horizontal="center" vertical="center" wrapText="1"/>
    </xf>
    <xf numFmtId="0" fontId="156" fillId="72" borderId="7" xfId="0" applyFont="1" applyFill="1" applyBorder="1" applyAlignment="1">
      <alignment horizontal="center" vertical="center" wrapText="1"/>
    </xf>
    <xf numFmtId="0" fontId="32" fillId="30" borderId="0" xfId="0" applyFont="1" applyFill="1" applyAlignment="1">
      <alignment vertical="center"/>
    </xf>
    <xf numFmtId="167" fontId="157" fillId="12" borderId="0" xfId="0" applyNumberFormat="1" applyFont="1" applyFill="1" applyAlignment="1">
      <alignment horizontal="center" vertical="center" wrapText="1"/>
    </xf>
    <xf numFmtId="167" fontId="53" fillId="12" borderId="0" xfId="0" applyNumberFormat="1" applyFont="1" applyFill="1" applyAlignment="1">
      <alignment horizontal="center" vertical="center" wrapText="1"/>
    </xf>
    <xf numFmtId="0" fontId="158" fillId="13" borderId="0" xfId="0" applyFont="1" applyFill="1" applyAlignment="1">
      <alignment vertical="center" wrapText="1"/>
    </xf>
    <xf numFmtId="166" fontId="158" fillId="13" borderId="0" xfId="0" applyNumberFormat="1" applyFont="1" applyFill="1" applyAlignment="1">
      <alignment horizontal="center" vertical="center" wrapText="1"/>
    </xf>
    <xf numFmtId="0" fontId="159" fillId="10" borderId="0" xfId="0" applyFont="1" applyFill="1"/>
    <xf numFmtId="0" fontId="161" fillId="10" borderId="0" xfId="0" applyFont="1" applyFill="1"/>
    <xf numFmtId="178" fontId="162" fillId="10" borderId="0" xfId="0" applyNumberFormat="1" applyFont="1" applyFill="1"/>
    <xf numFmtId="0" fontId="163" fillId="10" borderId="0" xfId="0" applyFont="1" applyFill="1"/>
    <xf numFmtId="178" fontId="164" fillId="10" borderId="0" xfId="0" applyNumberFormat="1" applyFont="1" applyFill="1"/>
    <xf numFmtId="10" fontId="165" fillId="10" borderId="0" xfId="3" applyNumberFormat="1" applyFont="1" applyFill="1" applyAlignment="1">
      <alignment horizontal="center"/>
    </xf>
    <xf numFmtId="9" fontId="159" fillId="10" borderId="0" xfId="3" applyFont="1" applyFill="1"/>
    <xf numFmtId="0" fontId="159" fillId="2" borderId="0" xfId="0" applyFont="1" applyFill="1"/>
    <xf numFmtId="0" fontId="160" fillId="2" borderId="0" xfId="0" applyFont="1" applyFill="1"/>
    <xf numFmtId="172" fontId="52" fillId="52" borderId="0" xfId="3" applyNumberFormat="1" applyFont="1" applyFill="1" applyAlignment="1" applyProtection="1">
      <alignment vertical="center"/>
    </xf>
    <xf numFmtId="0" fontId="52" fillId="7" borderId="0" xfId="0" applyFont="1" applyFill="1" applyAlignment="1">
      <alignment horizontal="center" vertical="center"/>
    </xf>
    <xf numFmtId="0" fontId="49" fillId="7" borderId="0" xfId="0" applyFont="1" applyFill="1" applyAlignment="1">
      <alignment horizontal="center" vertical="center"/>
    </xf>
    <xf numFmtId="166" fontId="25" fillId="13" borderId="0" xfId="0" applyNumberFormat="1" applyFont="1" applyFill="1" applyAlignment="1">
      <alignment horizontal="center" vertical="center" wrapText="1"/>
    </xf>
    <xf numFmtId="9" fontId="10" fillId="30" borderId="0" xfId="3" applyFont="1" applyFill="1" applyAlignment="1">
      <alignment horizontal="center" vertical="center" wrapText="1"/>
    </xf>
    <xf numFmtId="9" fontId="10" fillId="30" borderId="0" xfId="3" applyFont="1" applyFill="1" applyAlignment="1">
      <alignment horizontal="center" vertical="center"/>
    </xf>
    <xf numFmtId="0" fontId="63" fillId="3" borderId="0" xfId="0" applyFont="1" applyFill="1" applyAlignment="1">
      <alignment horizontal="center" vertical="center"/>
    </xf>
    <xf numFmtId="0" fontId="64" fillId="3" borderId="0" xfId="0" applyFont="1" applyFill="1" applyAlignment="1">
      <alignment horizontal="center" vertical="center"/>
    </xf>
    <xf numFmtId="49" fontId="64" fillId="3" borderId="0" xfId="0" applyNumberFormat="1" applyFont="1" applyFill="1" applyAlignment="1">
      <alignment horizontal="center" vertical="center"/>
    </xf>
    <xf numFmtId="0" fontId="170" fillId="3" borderId="0" xfId="0" applyFont="1" applyFill="1" applyAlignment="1">
      <alignment horizontal="center" vertical="center"/>
    </xf>
    <xf numFmtId="0" fontId="183" fillId="74" borderId="0" xfId="0" applyFont="1" applyFill="1" applyAlignment="1">
      <alignment horizontal="center" vertical="center" wrapText="1"/>
    </xf>
    <xf numFmtId="164" fontId="185" fillId="39" borderId="0" xfId="2" applyFont="1" applyFill="1" applyBorder="1" applyAlignment="1" applyProtection="1">
      <alignment horizontal="center" vertical="center"/>
    </xf>
    <xf numFmtId="0" fontId="118" fillId="61" borderId="10" xfId="0" applyFont="1" applyFill="1" applyBorder="1" applyAlignment="1">
      <alignment horizontal="left" vertical="center" indent="1"/>
    </xf>
    <xf numFmtId="0" fontId="118" fillId="61" borderId="12" xfId="0" applyFont="1" applyFill="1" applyBorder="1" applyAlignment="1">
      <alignment horizontal="left" vertical="center" indent="1"/>
    </xf>
    <xf numFmtId="0" fontId="118" fillId="61" borderId="11" xfId="0" applyFont="1" applyFill="1" applyBorder="1" applyAlignment="1">
      <alignment horizontal="left" vertical="center" indent="1"/>
    </xf>
    <xf numFmtId="0" fontId="191" fillId="62" borderId="9" xfId="0" applyFont="1" applyFill="1" applyBorder="1" applyAlignment="1" applyProtection="1">
      <alignment horizontal="center" vertical="center"/>
      <protection locked="0"/>
    </xf>
    <xf numFmtId="0" fontId="84" fillId="39" borderId="0" xfId="0" applyFont="1" applyFill="1" applyAlignment="1" applyProtection="1">
      <alignment horizontal="center" vertical="center"/>
      <protection locked="0"/>
    </xf>
    <xf numFmtId="164" fontId="193" fillId="66" borderId="0" xfId="2" applyFont="1" applyFill="1" applyBorder="1" applyAlignment="1" applyProtection="1">
      <alignment horizontal="center" vertical="center"/>
    </xf>
    <xf numFmtId="1" fontId="182" fillId="75" borderId="9" xfId="0" applyNumberFormat="1" applyFont="1" applyFill="1" applyBorder="1" applyAlignment="1">
      <alignment horizontal="center" vertical="center"/>
    </xf>
    <xf numFmtId="0" fontId="2" fillId="66" borderId="0" xfId="0" applyFont="1" applyFill="1" applyAlignment="1">
      <alignment horizontal="center" vertical="center"/>
    </xf>
    <xf numFmtId="0" fontId="86" fillId="43" borderId="0" xfId="0" applyFont="1" applyFill="1" applyAlignment="1">
      <alignment horizontal="center" vertical="center" wrapText="1"/>
    </xf>
    <xf numFmtId="0" fontId="180" fillId="44" borderId="0" xfId="0" applyFont="1" applyFill="1" applyAlignment="1">
      <alignment horizontal="center" vertical="center" wrapText="1"/>
    </xf>
    <xf numFmtId="0" fontId="2" fillId="66" borderId="0" xfId="0" applyFont="1" applyFill="1" applyAlignment="1">
      <alignment horizontal="center" vertical="center" wrapText="1"/>
    </xf>
    <xf numFmtId="0" fontId="65" fillId="39" borderId="0" xfId="0" applyFont="1" applyFill="1" applyAlignment="1">
      <alignment horizontal="center" vertical="center"/>
    </xf>
    <xf numFmtId="164" fontId="65" fillId="39" borderId="0" xfId="2" applyFont="1" applyFill="1" applyAlignment="1" applyProtection="1">
      <alignment horizontal="center" vertical="center"/>
    </xf>
    <xf numFmtId="9" fontId="189" fillId="39" borderId="0" xfId="3" applyFont="1" applyFill="1" applyBorder="1" applyAlignment="1" applyProtection="1">
      <alignment horizontal="center" vertical="center"/>
    </xf>
    <xf numFmtId="0" fontId="193" fillId="66" borderId="0" xfId="0" applyFont="1" applyFill="1" applyAlignment="1">
      <alignment horizontal="center" vertical="center"/>
    </xf>
    <xf numFmtId="164" fontId="193" fillId="66" borderId="0" xfId="2" applyFont="1" applyFill="1" applyAlignment="1" applyProtection="1">
      <alignment horizontal="center" vertical="center"/>
    </xf>
    <xf numFmtId="0" fontId="194" fillId="66" borderId="0" xfId="0" applyFont="1" applyFill="1" applyAlignment="1">
      <alignment horizontal="center" vertical="center"/>
    </xf>
    <xf numFmtId="0" fontId="192" fillId="66" borderId="0" xfId="0" applyFont="1" applyFill="1" applyAlignment="1">
      <alignment horizontal="center" vertical="center"/>
    </xf>
    <xf numFmtId="0" fontId="192" fillId="66" borderId="0" xfId="0" applyFont="1" applyFill="1" applyAlignment="1">
      <alignment horizontal="center" vertical="center" wrapText="1"/>
    </xf>
    <xf numFmtId="0" fontId="158" fillId="13" borderId="0" xfId="0" applyFont="1" applyFill="1" applyAlignment="1">
      <alignment horizontal="center" vertical="center" wrapText="1"/>
    </xf>
    <xf numFmtId="176" fontId="147" fillId="70" borderId="0" xfId="0" applyNumberFormat="1" applyFont="1" applyFill="1" applyAlignment="1">
      <alignment horizontal="center" vertical="center" wrapText="1"/>
    </xf>
    <xf numFmtId="176" fontId="148" fillId="70" borderId="0" xfId="0" applyNumberFormat="1" applyFont="1" applyFill="1" applyAlignment="1">
      <alignment horizontal="center" vertical="center" wrapText="1"/>
    </xf>
    <xf numFmtId="0" fontId="25" fillId="13" borderId="9" xfId="0" applyFont="1" applyFill="1" applyBorder="1" applyAlignment="1">
      <alignment horizontal="center" vertical="center" wrapText="1"/>
    </xf>
    <xf numFmtId="0" fontId="186" fillId="74" borderId="0" xfId="0" applyFont="1" applyFill="1" applyAlignment="1">
      <alignment vertical="center" wrapText="1"/>
    </xf>
    <xf numFmtId="0" fontId="119" fillId="39" borderId="0" xfId="0" applyFont="1" applyFill="1" applyAlignment="1">
      <alignment horizontal="center" vertical="center" wrapText="1"/>
    </xf>
    <xf numFmtId="0" fontId="197" fillId="39" borderId="0" xfId="0" applyFont="1" applyFill="1" applyAlignment="1">
      <alignment horizontal="center" vertical="center" wrapText="1"/>
    </xf>
    <xf numFmtId="0" fontId="199" fillId="50" borderId="0" xfId="0" applyFont="1" applyFill="1" applyAlignment="1">
      <alignment horizontal="right" vertical="center"/>
    </xf>
    <xf numFmtId="0" fontId="7" fillId="50" borderId="0" xfId="0" applyFont="1" applyFill="1" applyAlignment="1">
      <alignment horizontal="left" vertical="center"/>
    </xf>
    <xf numFmtId="0" fontId="49" fillId="50" borderId="0" xfId="0" applyFont="1" applyFill="1" applyAlignment="1">
      <alignment horizontal="left" vertical="center"/>
    </xf>
    <xf numFmtId="0" fontId="198" fillId="50" borderId="0" xfId="0" applyFont="1" applyFill="1" applyAlignment="1">
      <alignment horizontal="left" vertical="center"/>
    </xf>
    <xf numFmtId="0" fontId="200" fillId="78" borderId="3" xfId="0" applyFont="1" applyFill="1" applyBorder="1" applyAlignment="1">
      <alignment vertical="center"/>
    </xf>
    <xf numFmtId="0" fontId="171" fillId="78" borderId="3" xfId="0" applyFont="1" applyFill="1" applyBorder="1" applyAlignment="1">
      <alignment vertical="center"/>
    </xf>
    <xf numFmtId="0" fontId="2" fillId="32" borderId="0" xfId="0" applyFont="1" applyFill="1" applyAlignment="1">
      <alignment horizontal="center" vertical="center"/>
    </xf>
    <xf numFmtId="0" fontId="9" fillId="9" borderId="59" xfId="0" applyFont="1" applyFill="1" applyBorder="1" applyAlignment="1">
      <alignment horizontal="center" vertical="center" wrapText="1"/>
    </xf>
    <xf numFmtId="0" fontId="13" fillId="10" borderId="2" xfId="0" applyFont="1" applyFill="1" applyBorder="1" applyAlignment="1">
      <alignment horizontal="center" vertical="center"/>
    </xf>
    <xf numFmtId="0" fontId="16" fillId="8" borderId="0" xfId="0" applyFont="1" applyFill="1" applyAlignment="1">
      <alignment horizontal="left" vertical="center" indent="1"/>
    </xf>
    <xf numFmtId="0" fontId="109" fillId="68" borderId="0" xfId="0" applyFont="1" applyFill="1" applyAlignment="1">
      <alignment horizontal="center" vertical="center" wrapText="1"/>
    </xf>
    <xf numFmtId="0" fontId="60" fillId="68" borderId="0" xfId="0" applyFont="1" applyFill="1" applyAlignment="1">
      <alignment horizontal="center" vertical="center" wrapText="1"/>
    </xf>
    <xf numFmtId="0" fontId="154" fillId="50" borderId="0" xfId="0" applyFont="1" applyFill="1" applyAlignment="1">
      <alignment horizontal="center" vertical="center"/>
    </xf>
    <xf numFmtId="0" fontId="201" fillId="50" borderId="0" xfId="0" applyFont="1" applyFill="1" applyAlignment="1">
      <alignment horizontal="center" vertical="center"/>
    </xf>
    <xf numFmtId="0" fontId="202" fillId="50" borderId="0" xfId="0" applyFont="1" applyFill="1" applyAlignment="1">
      <alignment horizontal="center" vertical="center"/>
    </xf>
    <xf numFmtId="0" fontId="49" fillId="7" borderId="0" xfId="0" applyFont="1" applyFill="1" applyAlignment="1">
      <alignment vertical="center"/>
    </xf>
    <xf numFmtId="164" fontId="49" fillId="7" borderId="0" xfId="2" applyFont="1" applyFill="1" applyAlignment="1" applyProtection="1">
      <alignment vertical="center"/>
    </xf>
    <xf numFmtId="0" fontId="156" fillId="72" borderId="7" xfId="0" quotePrefix="1" applyFont="1" applyFill="1" applyBorder="1" applyAlignment="1">
      <alignment horizontal="center" vertical="center" wrapText="1"/>
    </xf>
    <xf numFmtId="1" fontId="154" fillId="50" borderId="0" xfId="0" applyNumberFormat="1" applyFont="1" applyFill="1" applyAlignment="1">
      <alignment horizontal="center" vertical="center"/>
    </xf>
    <xf numFmtId="1" fontId="130" fillId="62" borderId="9" xfId="0" applyNumberFormat="1" applyFont="1" applyFill="1" applyBorder="1" applyAlignment="1" applyProtection="1">
      <alignment horizontal="center" vertical="center"/>
      <protection locked="0"/>
    </xf>
    <xf numFmtId="0" fontId="154" fillId="6" borderId="0" xfId="0" applyFont="1" applyFill="1"/>
    <xf numFmtId="0" fontId="154" fillId="6" borderId="0" xfId="0" applyFont="1" applyFill="1" applyAlignment="1">
      <alignment horizontal="left"/>
    </xf>
    <xf numFmtId="167" fontId="73" fillId="10" borderId="81" xfId="0" applyNumberFormat="1" applyFont="1" applyFill="1" applyBorder="1" applyAlignment="1">
      <alignment horizontal="center" vertical="center"/>
    </xf>
    <xf numFmtId="0" fontId="12" fillId="10" borderId="83" xfId="0" applyFont="1" applyFill="1" applyBorder="1" applyAlignment="1" applyProtection="1">
      <alignment horizontal="center" vertical="center"/>
      <protection locked="0"/>
    </xf>
    <xf numFmtId="1" fontId="12" fillId="10" borderId="82" xfId="0" applyNumberFormat="1" applyFont="1" applyFill="1" applyBorder="1" applyAlignment="1" applyProtection="1">
      <alignment horizontal="center" vertical="center"/>
      <protection locked="0"/>
    </xf>
    <xf numFmtId="0" fontId="12" fillId="10" borderId="82" xfId="0" applyFont="1" applyFill="1" applyBorder="1" applyAlignment="1">
      <alignment horizontal="center" vertical="center"/>
    </xf>
    <xf numFmtId="0" fontId="12" fillId="10" borderId="82" xfId="0" applyFont="1" applyFill="1" applyBorder="1" applyAlignment="1" applyProtection="1">
      <alignment horizontal="center" vertical="center"/>
      <protection locked="0"/>
    </xf>
    <xf numFmtId="0" fontId="13" fillId="10" borderId="1" xfId="0" applyFont="1" applyFill="1" applyBorder="1" applyAlignment="1">
      <alignment horizontal="center" vertical="center"/>
    </xf>
    <xf numFmtId="167" fontId="73" fillId="10" borderId="87" xfId="0" applyNumberFormat="1" applyFont="1" applyFill="1" applyBorder="1" applyAlignment="1">
      <alignment horizontal="center" vertical="center"/>
    </xf>
    <xf numFmtId="1" fontId="12" fillId="10" borderId="88" xfId="0" applyNumberFormat="1" applyFont="1" applyFill="1" applyBorder="1" applyAlignment="1" applyProtection="1">
      <alignment horizontal="center" vertical="center"/>
      <protection locked="0"/>
    </xf>
    <xf numFmtId="0" fontId="12" fillId="10" borderId="88" xfId="0" applyFont="1" applyFill="1" applyBorder="1" applyAlignment="1">
      <alignment horizontal="center" vertical="center"/>
    </xf>
    <xf numFmtId="0" fontId="12" fillId="10" borderId="88" xfId="0" applyFont="1" applyFill="1" applyBorder="1" applyAlignment="1" applyProtection="1">
      <alignment horizontal="center" vertical="center"/>
      <protection locked="0"/>
    </xf>
    <xf numFmtId="0" fontId="12" fillId="10" borderId="89" xfId="0" applyFont="1" applyFill="1" applyBorder="1" applyAlignment="1" applyProtection="1">
      <alignment horizontal="center" vertical="center"/>
      <protection locked="0"/>
    </xf>
    <xf numFmtId="0" fontId="169" fillId="10" borderId="8" xfId="0" applyFont="1" applyFill="1" applyBorder="1" applyAlignment="1">
      <alignment vertical="center" wrapText="1"/>
    </xf>
    <xf numFmtId="0" fontId="169" fillId="10" borderId="1" xfId="0" applyFont="1" applyFill="1" applyBorder="1" applyAlignment="1">
      <alignment vertical="center" wrapText="1"/>
    </xf>
    <xf numFmtId="0" fontId="5" fillId="10" borderId="1" xfId="0" applyFont="1" applyFill="1" applyBorder="1" applyAlignment="1">
      <alignment vertical="center"/>
    </xf>
    <xf numFmtId="0" fontId="169" fillId="10" borderId="13" xfId="0" applyFont="1" applyFill="1" applyBorder="1" applyAlignment="1">
      <alignment vertical="center" wrapText="1"/>
    </xf>
    <xf numFmtId="0" fontId="169" fillId="10" borderId="3" xfId="0" applyFont="1" applyFill="1" applyBorder="1" applyAlignment="1">
      <alignment vertical="center" wrapText="1"/>
    </xf>
    <xf numFmtId="0" fontId="5" fillId="10" borderId="3" xfId="0" applyFont="1" applyFill="1" applyBorder="1" applyAlignment="1">
      <alignment vertical="center"/>
    </xf>
    <xf numFmtId="0" fontId="60" fillId="68" borderId="1" xfId="0" applyFont="1" applyFill="1" applyBorder="1" applyAlignment="1">
      <alignment horizontal="center" vertical="center" wrapText="1"/>
    </xf>
    <xf numFmtId="0" fontId="109" fillId="68" borderId="38" xfId="0" applyFont="1" applyFill="1" applyBorder="1" applyAlignment="1">
      <alignment horizontal="center" vertical="center"/>
    </xf>
    <xf numFmtId="0" fontId="60" fillId="68" borderId="3" xfId="0" applyFont="1" applyFill="1" applyBorder="1" applyAlignment="1">
      <alignment horizontal="center" vertical="center" wrapText="1"/>
    </xf>
    <xf numFmtId="0" fontId="44" fillId="42" borderId="3" xfId="0" applyFont="1" applyFill="1" applyBorder="1" applyAlignment="1" applyProtection="1">
      <alignment horizontal="center" vertical="center"/>
      <protection locked="0"/>
    </xf>
    <xf numFmtId="0" fontId="44" fillId="42" borderId="4" xfId="0" applyFont="1" applyFill="1" applyBorder="1" applyAlignment="1" applyProtection="1">
      <alignment horizontal="center" vertical="center"/>
      <protection locked="0"/>
    </xf>
    <xf numFmtId="0" fontId="169" fillId="0" borderId="45" xfId="0" applyFont="1" applyBorder="1" applyAlignment="1">
      <alignment vertical="center" wrapText="1"/>
    </xf>
    <xf numFmtId="0" fontId="169" fillId="0" borderId="59" xfId="0" applyFont="1" applyBorder="1" applyAlignment="1">
      <alignment vertical="center" wrapText="1"/>
    </xf>
    <xf numFmtId="0" fontId="5" fillId="43" borderId="65" xfId="0" applyFont="1" applyFill="1" applyBorder="1" applyAlignment="1">
      <alignment horizontal="center" vertical="center"/>
    </xf>
    <xf numFmtId="0" fontId="73" fillId="10" borderId="82" xfId="0" applyFont="1" applyFill="1" applyBorder="1" applyAlignment="1" applyProtection="1">
      <alignment horizontal="center" vertical="center"/>
      <protection locked="0"/>
    </xf>
    <xf numFmtId="0" fontId="205" fillId="39" borderId="0" xfId="0" applyFont="1" applyFill="1" applyAlignment="1" applyProtection="1">
      <alignment horizontal="center" vertical="center"/>
      <protection locked="0"/>
    </xf>
    <xf numFmtId="167" fontId="73" fillId="10" borderId="93" xfId="0" applyNumberFormat="1" applyFont="1" applyFill="1" applyBorder="1" applyAlignment="1">
      <alignment horizontal="center" vertical="center"/>
    </xf>
    <xf numFmtId="0" fontId="9" fillId="9" borderId="80" xfId="0" applyFont="1" applyFill="1" applyBorder="1" applyAlignment="1">
      <alignment horizontal="center" vertical="center"/>
    </xf>
    <xf numFmtId="0" fontId="9" fillId="9" borderId="65" xfId="0" applyFont="1" applyFill="1" applyBorder="1" applyAlignment="1">
      <alignment horizontal="center" vertical="center"/>
    </xf>
    <xf numFmtId="0" fontId="8" fillId="9" borderId="65" xfId="0" applyFont="1" applyFill="1" applyBorder="1" applyAlignment="1">
      <alignment horizontal="center" vertical="center" wrapText="1"/>
    </xf>
    <xf numFmtId="0" fontId="177" fillId="9" borderId="59" xfId="0" applyFont="1" applyFill="1" applyBorder="1" applyAlignment="1">
      <alignment horizontal="center" vertical="center" wrapText="1"/>
    </xf>
    <xf numFmtId="0" fontId="176" fillId="67" borderId="59" xfId="0" applyFont="1" applyFill="1" applyBorder="1" applyAlignment="1">
      <alignment horizontal="center" vertical="center" wrapText="1"/>
    </xf>
    <xf numFmtId="0" fontId="178" fillId="73" borderId="59" xfId="0" applyFont="1" applyFill="1" applyBorder="1" applyAlignment="1">
      <alignment horizontal="center" vertical="center" wrapText="1"/>
    </xf>
    <xf numFmtId="0" fontId="8" fillId="9" borderId="59" xfId="0" applyFont="1" applyFill="1" applyBorder="1" applyAlignment="1">
      <alignment horizontal="center" vertical="center" wrapText="1"/>
    </xf>
    <xf numFmtId="176" fontId="73" fillId="77" borderId="82" xfId="0" applyNumberFormat="1" applyFont="1" applyFill="1" applyBorder="1" applyAlignment="1" applyProtection="1">
      <alignment horizontal="center" vertical="center"/>
      <protection locked="0"/>
    </xf>
    <xf numFmtId="176" fontId="73" fillId="77" borderId="88" xfId="0" applyNumberFormat="1" applyFont="1" applyFill="1" applyBorder="1" applyAlignment="1" applyProtection="1">
      <alignment horizontal="center" vertical="center"/>
      <protection locked="0"/>
    </xf>
    <xf numFmtId="0" fontId="133" fillId="78" borderId="3" xfId="0" applyFont="1" applyFill="1" applyBorder="1" applyAlignment="1">
      <alignment vertical="center"/>
    </xf>
    <xf numFmtId="0" fontId="76" fillId="2" borderId="1" xfId="0" applyFont="1" applyFill="1" applyBorder="1" applyAlignment="1" applyProtection="1">
      <alignment vertical="center"/>
      <protection locked="0"/>
    </xf>
    <xf numFmtId="0" fontId="93" fillId="78" borderId="3" xfId="0" applyFont="1" applyFill="1" applyBorder="1" applyAlignment="1" applyProtection="1">
      <alignment vertical="center"/>
      <protection locked="0"/>
    </xf>
    <xf numFmtId="0" fontId="209" fillId="50" borderId="0" xfId="0" applyFont="1" applyFill="1" applyAlignment="1">
      <alignment horizontal="center" vertical="center"/>
    </xf>
    <xf numFmtId="0" fontId="209" fillId="50" borderId="0" xfId="0" quotePrefix="1" applyFont="1" applyFill="1" applyAlignment="1">
      <alignment horizontal="center" vertical="center"/>
    </xf>
    <xf numFmtId="0" fontId="209" fillId="50" borderId="0" xfId="0" applyFont="1" applyFill="1" applyAlignment="1">
      <alignment vertical="center"/>
    </xf>
    <xf numFmtId="0" fontId="209" fillId="50" borderId="0" xfId="0" applyFont="1" applyFill="1" applyAlignment="1">
      <alignment horizontal="left" vertical="center" indent="1"/>
    </xf>
    <xf numFmtId="0" fontId="210" fillId="50" borderId="0" xfId="0" applyFont="1" applyFill="1" applyAlignment="1">
      <alignment horizontal="left" vertical="center" indent="1"/>
    </xf>
    <xf numFmtId="0" fontId="210" fillId="50" borderId="0" xfId="0" applyFont="1" applyFill="1" applyAlignment="1">
      <alignment horizontal="left" vertical="center" indent="2"/>
    </xf>
    <xf numFmtId="0" fontId="210" fillId="50" borderId="0" xfId="0" applyFont="1" applyFill="1" applyAlignment="1">
      <alignment vertical="center"/>
    </xf>
    <xf numFmtId="0" fontId="210" fillId="50" borderId="0" xfId="0" applyFont="1" applyFill="1" applyAlignment="1">
      <alignment horizontal="left" vertical="center" wrapText="1" indent="1"/>
    </xf>
    <xf numFmtId="176" fontId="212" fillId="39" borderId="77" xfId="0" applyNumberFormat="1" applyFont="1" applyFill="1" applyBorder="1" applyAlignment="1">
      <alignment horizontal="center" vertical="center"/>
    </xf>
    <xf numFmtId="167" fontId="187" fillId="39" borderId="14" xfId="0" applyNumberFormat="1" applyFont="1" applyFill="1" applyBorder="1" applyAlignment="1">
      <alignment horizontal="center" vertical="center"/>
    </xf>
    <xf numFmtId="0" fontId="214" fillId="27" borderId="5" xfId="0" applyFont="1" applyFill="1" applyBorder="1" applyAlignment="1">
      <alignment horizontal="center" vertical="center"/>
    </xf>
    <xf numFmtId="167" fontId="187" fillId="39" borderId="57" xfId="0" applyNumberFormat="1" applyFont="1" applyFill="1" applyBorder="1" applyAlignment="1">
      <alignment horizontal="center" vertical="center"/>
    </xf>
    <xf numFmtId="0" fontId="49" fillId="3" borderId="0" xfId="0" applyFont="1" applyFill="1" applyAlignment="1">
      <alignment horizontal="center" vertical="center" wrapText="1"/>
    </xf>
    <xf numFmtId="0" fontId="217" fillId="3" borderId="0" xfId="0" applyFont="1" applyFill="1" applyAlignment="1">
      <alignment horizontal="center" vertical="center" wrapText="1"/>
    </xf>
    <xf numFmtId="2" fontId="9" fillId="3" borderId="0" xfId="0" applyNumberFormat="1" applyFont="1" applyFill="1" applyAlignment="1">
      <alignment horizontal="center" vertical="center" wrapText="1"/>
    </xf>
    <xf numFmtId="0" fontId="1" fillId="2" borderId="0" xfId="0" applyFont="1" applyFill="1" applyAlignment="1">
      <alignment horizontal="center" vertical="center"/>
    </xf>
    <xf numFmtId="0" fontId="32" fillId="2" borderId="0" xfId="0" applyFont="1" applyFill="1" applyAlignment="1">
      <alignment horizontal="center" vertical="center"/>
    </xf>
    <xf numFmtId="0" fontId="53" fillId="2" borderId="0" xfId="0" applyFont="1" applyFill="1" applyAlignment="1">
      <alignment horizontal="center" vertical="center"/>
    </xf>
    <xf numFmtId="0" fontId="85" fillId="2" borderId="0" xfId="0" applyFont="1" applyFill="1" applyAlignment="1">
      <alignment horizontal="center" vertical="center"/>
    </xf>
    <xf numFmtId="0" fontId="84" fillId="2" borderId="0" xfId="0" applyFont="1" applyFill="1" applyAlignment="1">
      <alignment horizontal="center" vertical="center"/>
    </xf>
    <xf numFmtId="0" fontId="13" fillId="2" borderId="0" xfId="0" applyFont="1" applyFill="1" applyAlignment="1">
      <alignment horizontal="center" vertical="center"/>
    </xf>
    <xf numFmtId="0" fontId="120" fillId="2" borderId="0" xfId="0" applyFont="1" applyFill="1" applyAlignment="1">
      <alignment horizontal="center" vertical="center"/>
    </xf>
    <xf numFmtId="0" fontId="126" fillId="2" borderId="0" xfId="0" applyFont="1" applyFill="1" applyAlignment="1">
      <alignment horizontal="center" vertical="center"/>
    </xf>
    <xf numFmtId="0" fontId="57" fillId="2" borderId="0" xfId="0" applyFont="1" applyFill="1" applyAlignment="1">
      <alignment horizontal="center" vertical="center"/>
    </xf>
    <xf numFmtId="0" fontId="58" fillId="2" borderId="0" xfId="0" applyFont="1" applyFill="1" applyAlignment="1">
      <alignment horizontal="center" vertical="center"/>
    </xf>
    <xf numFmtId="0" fontId="55" fillId="2" borderId="0" xfId="0" applyFont="1" applyFill="1" applyAlignment="1">
      <alignment horizontal="center" vertical="center"/>
    </xf>
    <xf numFmtId="2" fontId="58" fillId="2" borderId="0" xfId="0" applyNumberFormat="1" applyFont="1" applyFill="1" applyAlignment="1">
      <alignment horizontal="center" vertical="center"/>
    </xf>
    <xf numFmtId="173" fontId="58" fillId="2" borderId="0" xfId="0" applyNumberFormat="1" applyFont="1" applyFill="1" applyAlignment="1">
      <alignment horizontal="center" vertical="center"/>
    </xf>
    <xf numFmtId="0" fontId="12" fillId="2" borderId="0" xfId="0" applyFont="1" applyFill="1" applyAlignment="1">
      <alignment horizontal="center" vertical="center"/>
    </xf>
    <xf numFmtId="0" fontId="100" fillId="2" borderId="0" xfId="0" applyFont="1" applyFill="1" applyAlignment="1">
      <alignment horizontal="center" vertical="center"/>
    </xf>
    <xf numFmtId="0" fontId="222" fillId="2" borderId="0" xfId="0" applyFont="1" applyFill="1" applyAlignment="1">
      <alignment horizontal="center" vertical="center"/>
    </xf>
    <xf numFmtId="0" fontId="223" fillId="2" borderId="0" xfId="0" applyFont="1" applyFill="1" applyAlignment="1">
      <alignment horizontal="center" vertical="center"/>
    </xf>
    <xf numFmtId="0" fontId="224" fillId="2" borderId="0" xfId="0" applyFont="1" applyFill="1" applyAlignment="1">
      <alignment horizontal="center" vertical="center"/>
    </xf>
    <xf numFmtId="14" fontId="224" fillId="2" borderId="0" xfId="0" applyNumberFormat="1" applyFont="1" applyFill="1" applyAlignment="1">
      <alignment horizontal="center" vertical="center"/>
    </xf>
    <xf numFmtId="0" fontId="223" fillId="3" borderId="0" xfId="0" applyFont="1" applyFill="1" applyAlignment="1">
      <alignment horizontal="center" vertical="center"/>
    </xf>
    <xf numFmtId="180" fontId="126" fillId="2" borderId="0" xfId="0" applyNumberFormat="1" applyFont="1" applyFill="1" applyAlignment="1">
      <alignment horizontal="center" vertical="center"/>
    </xf>
    <xf numFmtId="0" fontId="225" fillId="2" borderId="0" xfId="0" applyFont="1" applyFill="1" applyAlignment="1">
      <alignment horizontal="left" vertical="center"/>
    </xf>
    <xf numFmtId="0" fontId="52" fillId="3" borderId="0" xfId="0" applyFont="1" applyFill="1" applyAlignment="1">
      <alignment horizontal="center" vertical="center" wrapText="1"/>
    </xf>
    <xf numFmtId="0" fontId="0" fillId="0" borderId="0" xfId="0" applyAlignment="1">
      <alignment horizontal="center"/>
    </xf>
    <xf numFmtId="0" fontId="43" fillId="34" borderId="47" xfId="0" applyFont="1" applyFill="1" applyBorder="1" applyAlignment="1">
      <alignment horizontal="center" vertical="center"/>
    </xf>
    <xf numFmtId="0" fontId="137" fillId="32" borderId="0" xfId="0" applyFont="1" applyFill="1" applyAlignment="1">
      <alignment horizontal="center" vertical="center"/>
    </xf>
    <xf numFmtId="0" fontId="216" fillId="32" borderId="0" xfId="0" applyFont="1" applyFill="1" applyAlignment="1">
      <alignment horizontal="center" vertical="center"/>
    </xf>
    <xf numFmtId="0" fontId="140" fillId="41" borderId="0" xfId="0" applyFont="1" applyFill="1" applyAlignment="1">
      <alignment horizontal="center" vertical="center" wrapText="1"/>
    </xf>
    <xf numFmtId="0" fontId="140" fillId="41" borderId="0" xfId="0" applyFont="1" applyFill="1" applyAlignment="1">
      <alignment horizontal="center" vertical="center"/>
    </xf>
    <xf numFmtId="0" fontId="14" fillId="10" borderId="83" xfId="0" applyFont="1" applyFill="1" applyBorder="1" applyAlignment="1">
      <alignment horizontal="center" vertical="center"/>
    </xf>
    <xf numFmtId="0" fontId="14" fillId="10" borderId="84" xfId="0" applyFont="1" applyFill="1" applyBorder="1" applyAlignment="1">
      <alignment horizontal="center" vertical="center"/>
    </xf>
    <xf numFmtId="0" fontId="13" fillId="10" borderId="83" xfId="0" applyFont="1" applyFill="1" applyBorder="1" applyAlignment="1">
      <alignment horizontal="center" vertical="center"/>
    </xf>
    <xf numFmtId="0" fontId="13" fillId="10" borderId="86" xfId="0" applyFont="1" applyFill="1" applyBorder="1" applyAlignment="1">
      <alignment horizontal="center" vertical="center"/>
    </xf>
    <xf numFmtId="0" fontId="14" fillId="26" borderId="89" xfId="0" applyFont="1" applyFill="1" applyBorder="1" applyAlignment="1" applyProtection="1">
      <alignment horizontal="center" vertical="center"/>
      <protection locked="0"/>
    </xf>
    <xf numFmtId="0" fontId="14" fillId="26" borderId="90" xfId="0" applyFont="1" applyFill="1" applyBorder="1" applyAlignment="1" applyProtection="1">
      <alignment horizontal="center" vertical="center"/>
      <protection locked="0"/>
    </xf>
    <xf numFmtId="0" fontId="14" fillId="10" borderId="89" xfId="0" applyFont="1" applyFill="1" applyBorder="1" applyAlignment="1">
      <alignment horizontal="center" vertical="center"/>
    </xf>
    <xf numFmtId="0" fontId="14" fillId="10" borderId="90" xfId="0" applyFont="1" applyFill="1" applyBorder="1" applyAlignment="1">
      <alignment horizontal="center" vertical="center"/>
    </xf>
    <xf numFmtId="0" fontId="13" fillId="10" borderId="89" xfId="0" applyFont="1" applyFill="1" applyBorder="1" applyAlignment="1">
      <alignment horizontal="center" vertical="center"/>
    </xf>
    <xf numFmtId="0" fontId="13" fillId="10" borderId="92" xfId="0" applyFont="1" applyFill="1" applyBorder="1" applyAlignment="1">
      <alignment horizontal="center" vertical="center"/>
    </xf>
    <xf numFmtId="0" fontId="14" fillId="26" borderId="83" xfId="0" applyFont="1" applyFill="1" applyBorder="1" applyAlignment="1" applyProtection="1">
      <alignment horizontal="center" vertical="center"/>
      <protection locked="0"/>
    </xf>
    <xf numFmtId="0" fontId="14" fillId="26" borderId="84" xfId="0" applyFont="1" applyFill="1" applyBorder="1" applyAlignment="1" applyProtection="1">
      <alignment horizontal="center" vertical="center"/>
      <protection locked="0"/>
    </xf>
    <xf numFmtId="0" fontId="65" fillId="10" borderId="83" xfId="0" applyFont="1" applyFill="1" applyBorder="1" applyAlignment="1">
      <alignment horizontal="center" vertical="center"/>
    </xf>
    <xf numFmtId="0" fontId="65" fillId="10" borderId="84" xfId="0" applyFont="1" applyFill="1" applyBorder="1" applyAlignment="1">
      <alignment horizontal="center" vertical="center"/>
    </xf>
    <xf numFmtId="0" fontId="12" fillId="10" borderId="83" xfId="0" applyFont="1" applyFill="1" applyBorder="1" applyAlignment="1" applyProtection="1">
      <alignment horizontal="center" vertical="center"/>
      <protection locked="0"/>
    </xf>
    <xf numFmtId="0" fontId="12" fillId="10" borderId="85" xfId="0" applyFont="1" applyFill="1" applyBorder="1" applyAlignment="1" applyProtection="1">
      <alignment horizontal="center" vertical="center"/>
      <protection locked="0"/>
    </xf>
    <xf numFmtId="0" fontId="12" fillId="10" borderId="84" xfId="0" applyFont="1" applyFill="1" applyBorder="1" applyAlignment="1" applyProtection="1">
      <alignment horizontal="center" vertical="center"/>
      <protection locked="0"/>
    </xf>
    <xf numFmtId="1" fontId="12" fillId="10" borderId="83" xfId="0" applyNumberFormat="1" applyFont="1" applyFill="1" applyBorder="1" applyAlignment="1">
      <alignment horizontal="center" vertical="center"/>
    </xf>
    <xf numFmtId="1" fontId="12" fillId="10" borderId="85" xfId="0" applyNumberFormat="1" applyFont="1" applyFill="1" applyBorder="1" applyAlignment="1">
      <alignment horizontal="center" vertical="center"/>
    </xf>
    <xf numFmtId="1" fontId="12" fillId="10" borderId="84" xfId="0" applyNumberFormat="1" applyFont="1" applyFill="1" applyBorder="1" applyAlignment="1">
      <alignment horizontal="center" vertical="center"/>
    </xf>
    <xf numFmtId="0" fontId="65" fillId="10" borderId="89" xfId="0" applyFont="1" applyFill="1" applyBorder="1" applyAlignment="1">
      <alignment horizontal="center" vertical="center"/>
    </xf>
    <xf numFmtId="0" fontId="65" fillId="10" borderId="90" xfId="0" applyFont="1" applyFill="1" applyBorder="1" applyAlignment="1">
      <alignment horizontal="center" vertical="center"/>
    </xf>
    <xf numFmtId="0" fontId="12" fillId="10" borderId="94" xfId="0" applyFont="1" applyFill="1" applyBorder="1" applyAlignment="1" applyProtection="1">
      <alignment horizontal="center" vertical="center"/>
      <protection locked="0"/>
    </xf>
    <xf numFmtId="0" fontId="12" fillId="10" borderId="96" xfId="0" applyFont="1" applyFill="1" applyBorder="1" applyAlignment="1" applyProtection="1">
      <alignment horizontal="center" vertical="center"/>
      <protection locked="0"/>
    </xf>
    <xf numFmtId="0" fontId="12" fillId="10" borderId="95" xfId="0" applyFont="1" applyFill="1" applyBorder="1" applyAlignment="1" applyProtection="1">
      <alignment horizontal="center" vertical="center"/>
      <protection locked="0"/>
    </xf>
    <xf numFmtId="0" fontId="92" fillId="2" borderId="1" xfId="0" applyFont="1" applyFill="1" applyBorder="1" applyAlignment="1">
      <alignment horizontal="left" vertical="center"/>
    </xf>
    <xf numFmtId="0" fontId="171" fillId="78" borderId="3" xfId="0" applyFont="1" applyFill="1" applyBorder="1" applyAlignment="1">
      <alignment horizontal="center" vertical="center"/>
    </xf>
    <xf numFmtId="0" fontId="171" fillId="78" borderId="4" xfId="0" applyFont="1" applyFill="1" applyBorder="1" applyAlignment="1">
      <alignment horizontal="center" vertical="center"/>
    </xf>
    <xf numFmtId="0" fontId="172" fillId="78" borderId="3" xfId="0" applyFont="1" applyFill="1" applyBorder="1" applyAlignment="1">
      <alignment horizontal="left" vertical="center"/>
    </xf>
    <xf numFmtId="0" fontId="181" fillId="2" borderId="1" xfId="0" applyFont="1" applyFill="1" applyBorder="1" applyAlignment="1">
      <alignment horizontal="left" vertical="center"/>
    </xf>
    <xf numFmtId="0" fontId="181" fillId="2" borderId="2" xfId="0" applyFont="1" applyFill="1" applyBorder="1" applyAlignment="1">
      <alignment horizontal="left" vertical="center"/>
    </xf>
    <xf numFmtId="0" fontId="9" fillId="9" borderId="59" xfId="0" applyFont="1" applyFill="1" applyBorder="1" applyAlignment="1">
      <alignment horizontal="center" vertical="center" wrapText="1"/>
    </xf>
    <xf numFmtId="0" fontId="9" fillId="9" borderId="60" xfId="0" applyFont="1" applyFill="1" applyBorder="1" applyAlignment="1">
      <alignment horizontal="center" vertical="center" wrapText="1"/>
    </xf>
    <xf numFmtId="0" fontId="12" fillId="10" borderId="89" xfId="0" applyFont="1" applyFill="1" applyBorder="1" applyAlignment="1" applyProtection="1">
      <alignment horizontal="center" vertical="center"/>
      <protection locked="0"/>
    </xf>
    <xf numFmtId="0" fontId="12" fillId="10" borderId="91" xfId="0" applyFont="1" applyFill="1" applyBorder="1" applyAlignment="1" applyProtection="1">
      <alignment horizontal="center" vertical="center"/>
      <protection locked="0"/>
    </xf>
    <xf numFmtId="0" fontId="12" fillId="10" borderId="90" xfId="0" applyFont="1" applyFill="1" applyBorder="1" applyAlignment="1" applyProtection="1">
      <alignment horizontal="center" vertical="center"/>
      <protection locked="0"/>
    </xf>
    <xf numFmtId="1" fontId="12" fillId="10" borderId="89" xfId="0" applyNumberFormat="1" applyFont="1" applyFill="1" applyBorder="1" applyAlignment="1">
      <alignment horizontal="center" vertical="center"/>
    </xf>
    <xf numFmtId="1" fontId="12" fillId="10" borderId="91" xfId="0" applyNumberFormat="1" applyFont="1" applyFill="1" applyBorder="1" applyAlignment="1">
      <alignment horizontal="center" vertical="center"/>
    </xf>
    <xf numFmtId="1" fontId="12" fillId="10" borderId="90" xfId="0" applyNumberFormat="1" applyFont="1" applyFill="1" applyBorder="1" applyAlignment="1">
      <alignment horizontal="center" vertical="center"/>
    </xf>
    <xf numFmtId="0" fontId="201" fillId="50" borderId="0" xfId="0" applyFont="1" applyFill="1" applyAlignment="1">
      <alignment horizontal="center" vertical="center"/>
    </xf>
    <xf numFmtId="0" fontId="76" fillId="2" borderId="8" xfId="0" applyFont="1" applyFill="1" applyBorder="1" applyAlignment="1" applyProtection="1">
      <alignment horizontal="center" vertical="center"/>
      <protection locked="0"/>
    </xf>
    <xf numFmtId="0" fontId="76" fillId="2" borderId="1" xfId="0" applyFont="1" applyFill="1" applyBorder="1" applyAlignment="1" applyProtection="1">
      <alignment horizontal="center" vertical="center"/>
      <protection locked="0"/>
    </xf>
    <xf numFmtId="0" fontId="211" fillId="78" borderId="13" xfId="0" applyFont="1" applyFill="1" applyBorder="1" applyAlignment="1" applyProtection="1">
      <alignment horizontal="center" vertical="center"/>
      <protection locked="0"/>
    </xf>
    <xf numFmtId="0" fontId="211" fillId="78" borderId="3" xfId="0" applyFont="1" applyFill="1" applyBorder="1" applyAlignment="1" applyProtection="1">
      <alignment horizontal="center" vertical="center"/>
      <protection locked="0"/>
    </xf>
    <xf numFmtId="0" fontId="206" fillId="2" borderId="1" xfId="0" applyFont="1" applyFill="1" applyBorder="1" applyAlignment="1">
      <alignment horizontal="left" vertical="center"/>
    </xf>
    <xf numFmtId="0" fontId="207" fillId="78" borderId="3" xfId="0" applyFont="1" applyFill="1" applyBorder="1" applyAlignment="1">
      <alignment horizontal="left" vertical="center" wrapText="1"/>
    </xf>
    <xf numFmtId="0" fontId="4" fillId="2" borderId="1" xfId="0" applyFont="1" applyFill="1" applyBorder="1" applyAlignment="1">
      <alignment horizontal="center" vertical="center"/>
    </xf>
    <xf numFmtId="0" fontId="208" fillId="78" borderId="3" xfId="0" applyFont="1" applyFill="1" applyBorder="1" applyAlignment="1">
      <alignment horizontal="center" vertical="center"/>
    </xf>
    <xf numFmtId="0" fontId="9" fillId="9" borderId="65" xfId="0" applyFont="1" applyFill="1" applyBorder="1" applyAlignment="1">
      <alignment horizontal="center" vertical="center"/>
    </xf>
    <xf numFmtId="0" fontId="9" fillId="9" borderId="76"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9" borderId="19" xfId="0" applyFont="1" applyFill="1" applyBorder="1" applyAlignment="1">
      <alignment horizontal="center" vertical="center" wrapText="1"/>
    </xf>
    <xf numFmtId="0" fontId="9" fillId="9" borderId="39" xfId="0" applyFont="1" applyFill="1" applyBorder="1" applyAlignment="1">
      <alignment horizontal="center" vertical="center" wrapText="1"/>
    </xf>
    <xf numFmtId="0" fontId="23" fillId="8" borderId="0" xfId="0" applyFont="1" applyFill="1" applyAlignment="1">
      <alignment horizontal="left" vertical="center" indent="1"/>
    </xf>
    <xf numFmtId="0" fontId="16" fillId="8" borderId="0" xfId="0" applyFont="1" applyFill="1" applyAlignment="1">
      <alignment horizontal="left" vertical="center" indent="1"/>
    </xf>
    <xf numFmtId="166" fontId="98" fillId="3" borderId="15" xfId="0" applyNumberFormat="1" applyFont="1" applyFill="1" applyBorder="1" applyAlignment="1">
      <alignment horizontal="right" vertical="center" wrapText="1" indent="1"/>
    </xf>
    <xf numFmtId="0" fontId="0" fillId="3" borderId="0" xfId="0" applyFill="1" applyAlignment="1">
      <alignment horizontal="right" indent="1"/>
    </xf>
    <xf numFmtId="0" fontId="31" fillId="13" borderId="9" xfId="0" applyFont="1" applyFill="1" applyBorder="1" applyAlignment="1">
      <alignment horizontal="center" vertical="center" wrapText="1"/>
    </xf>
    <xf numFmtId="0" fontId="5" fillId="13" borderId="0" xfId="0" applyFont="1" applyFill="1" applyAlignment="1">
      <alignment horizontal="center" vertical="center" wrapText="1"/>
    </xf>
    <xf numFmtId="0" fontId="68" fillId="7" borderId="1" xfId="0" applyFont="1" applyFill="1" applyBorder="1" applyAlignment="1">
      <alignment horizontal="center" vertical="center" wrapText="1"/>
    </xf>
    <xf numFmtId="0" fontId="68" fillId="7" borderId="2" xfId="0" applyFont="1" applyFill="1" applyBorder="1" applyAlignment="1">
      <alignment horizontal="center" vertical="center" wrapText="1"/>
    </xf>
    <xf numFmtId="1" fontId="26" fillId="4" borderId="0" xfId="0" applyNumberFormat="1" applyFont="1" applyFill="1" applyAlignment="1">
      <alignment horizontal="center" vertical="center" wrapText="1"/>
    </xf>
    <xf numFmtId="1" fontId="26" fillId="4" borderId="38" xfId="0" applyNumberFormat="1" applyFont="1" applyFill="1" applyBorder="1" applyAlignment="1">
      <alignment horizontal="center" vertical="center" wrapText="1"/>
    </xf>
    <xf numFmtId="0" fontId="27" fillId="4" borderId="3" xfId="0" applyFont="1" applyFill="1" applyBorder="1" applyAlignment="1">
      <alignment horizontal="center" vertical="center" wrapText="1"/>
    </xf>
    <xf numFmtId="0" fontId="27" fillId="4" borderId="4" xfId="0" applyFont="1" applyFill="1" applyBorder="1" applyAlignment="1">
      <alignment horizontal="center" vertical="center" wrapText="1"/>
    </xf>
    <xf numFmtId="0" fontId="25" fillId="13" borderId="0" xfId="0" applyFont="1" applyFill="1" applyAlignment="1">
      <alignment horizontal="center" vertical="center" wrapText="1"/>
    </xf>
    <xf numFmtId="0" fontId="89" fillId="13" borderId="0" xfId="0" applyFont="1" applyFill="1" applyAlignment="1">
      <alignment horizontal="center" vertical="center" wrapText="1"/>
    </xf>
    <xf numFmtId="166" fontId="98" fillId="3" borderId="58" xfId="0" applyNumberFormat="1" applyFont="1" applyFill="1" applyBorder="1" applyAlignment="1">
      <alignment horizontal="right" vertical="center" wrapText="1" indent="1"/>
    </xf>
    <xf numFmtId="0" fontId="0" fillId="3" borderId="3" xfId="0" applyFill="1" applyBorder="1" applyAlignment="1">
      <alignment horizontal="right" indent="1"/>
    </xf>
    <xf numFmtId="166" fontId="98" fillId="3" borderId="0" xfId="0" applyNumberFormat="1" applyFont="1" applyFill="1" applyAlignment="1">
      <alignment horizontal="right" vertical="center" wrapText="1" indent="1"/>
    </xf>
    <xf numFmtId="0" fontId="149" fillId="52" borderId="18" xfId="0" applyFont="1" applyFill="1" applyBorder="1" applyAlignment="1">
      <alignment horizontal="center" vertical="center" wrapText="1"/>
    </xf>
    <xf numFmtId="0" fontId="149" fillId="52" borderId="1" xfId="0" applyFont="1" applyFill="1" applyBorder="1" applyAlignment="1">
      <alignment horizontal="center" vertical="center" wrapText="1"/>
    </xf>
    <xf numFmtId="164" fontId="67" fillId="47" borderId="28" xfId="2" applyFont="1" applyFill="1" applyBorder="1" applyAlignment="1" applyProtection="1">
      <alignment horizontal="center" vertical="center" wrapText="1"/>
      <protection locked="0"/>
    </xf>
    <xf numFmtId="164" fontId="67" fillId="47" borderId="29" xfId="2" applyFont="1" applyFill="1" applyBorder="1" applyAlignment="1" applyProtection="1">
      <alignment horizontal="center" vertical="center" wrapText="1"/>
      <protection locked="0"/>
    </xf>
    <xf numFmtId="164" fontId="67" fillId="47" borderId="9" xfId="2" applyFont="1" applyFill="1" applyBorder="1" applyAlignment="1" applyProtection="1">
      <alignment horizontal="center" vertical="center" wrapText="1"/>
      <protection locked="0"/>
    </xf>
    <xf numFmtId="164" fontId="67" fillId="47" borderId="26" xfId="2" applyFont="1" applyFill="1" applyBorder="1" applyAlignment="1" applyProtection="1">
      <alignment horizontal="center" vertical="center" wrapText="1"/>
      <protection locked="0"/>
    </xf>
    <xf numFmtId="0" fontId="196" fillId="76" borderId="10" xfId="0" applyFont="1" applyFill="1" applyBorder="1" applyAlignment="1">
      <alignment horizontal="center" vertical="center" wrapText="1"/>
    </xf>
    <xf numFmtId="0" fontId="196" fillId="76" borderId="12" xfId="0" applyFont="1" applyFill="1" applyBorder="1" applyAlignment="1">
      <alignment horizontal="center" vertical="center" wrapText="1"/>
    </xf>
    <xf numFmtId="176" fontId="139" fillId="9" borderId="10" xfId="0" applyNumberFormat="1" applyFont="1" applyFill="1" applyBorder="1" applyAlignment="1" applyProtection="1">
      <alignment horizontal="center" vertical="center" wrapText="1"/>
      <protection locked="0"/>
    </xf>
    <xf numFmtId="176" fontId="139" fillId="9" borderId="12" xfId="0" applyNumberFormat="1" applyFont="1" applyFill="1" applyBorder="1" applyAlignment="1" applyProtection="1">
      <alignment horizontal="center" vertical="center" wrapText="1"/>
      <protection locked="0"/>
    </xf>
    <xf numFmtId="0" fontId="9" fillId="19" borderId="10" xfId="0" applyFont="1" applyFill="1" applyBorder="1" applyAlignment="1">
      <alignment horizontal="center" vertical="center" wrapText="1"/>
    </xf>
    <xf numFmtId="0" fontId="9" fillId="19" borderId="11" xfId="0" applyFont="1" applyFill="1" applyBorder="1" applyAlignment="1">
      <alignment horizontal="center" vertical="center" wrapText="1"/>
    </xf>
    <xf numFmtId="0" fontId="9" fillId="19" borderId="12" xfId="0" applyFont="1" applyFill="1" applyBorder="1" applyAlignment="1">
      <alignment horizontal="center" vertical="center" wrapText="1"/>
    </xf>
    <xf numFmtId="0" fontId="24" fillId="7" borderId="0" xfId="0" applyFont="1" applyFill="1" applyAlignment="1">
      <alignment horizontal="center" vertical="center" wrapText="1"/>
    </xf>
    <xf numFmtId="0" fontId="24" fillId="7" borderId="38" xfId="0" applyFont="1" applyFill="1" applyBorder="1" applyAlignment="1">
      <alignment horizontal="center" vertical="center" wrapText="1"/>
    </xf>
    <xf numFmtId="0" fontId="69" fillId="14" borderId="6" xfId="0" applyFont="1" applyFill="1" applyBorder="1" applyAlignment="1">
      <alignment horizontal="center" vertical="center" wrapText="1"/>
    </xf>
    <xf numFmtId="0" fontId="69" fillId="14" borderId="7" xfId="0" applyFont="1" applyFill="1" applyBorder="1" applyAlignment="1">
      <alignment horizontal="center" vertical="center" wrapText="1"/>
    </xf>
    <xf numFmtId="0" fontId="69" fillId="14" borderId="17" xfId="0" applyFont="1" applyFill="1" applyBorder="1" applyAlignment="1">
      <alignment horizontal="center" vertical="center" wrapText="1"/>
    </xf>
    <xf numFmtId="0" fontId="195" fillId="14" borderId="79" xfId="0" applyFont="1" applyFill="1" applyBorder="1" applyAlignment="1">
      <alignment horizontal="center" vertical="center" wrapText="1"/>
    </xf>
    <xf numFmtId="0" fontId="195" fillId="14" borderId="78" xfId="0" applyFont="1" applyFill="1" applyBorder="1" applyAlignment="1">
      <alignment horizontal="center" vertical="center" wrapText="1"/>
    </xf>
    <xf numFmtId="0" fontId="29" fillId="21" borderId="10" xfId="0" applyFont="1" applyFill="1" applyBorder="1" applyAlignment="1" applyProtection="1">
      <alignment horizontal="center" vertical="center" wrapText="1"/>
      <protection locked="0"/>
    </xf>
    <xf numFmtId="0" fontId="29" fillId="21" borderId="11" xfId="0" applyFont="1" applyFill="1" applyBorder="1" applyAlignment="1" applyProtection="1">
      <alignment horizontal="center" vertical="center" wrapText="1"/>
      <protection locked="0"/>
    </xf>
    <xf numFmtId="0" fontId="29" fillId="21" borderId="12" xfId="0" applyFont="1" applyFill="1" applyBorder="1" applyAlignment="1" applyProtection="1">
      <alignment horizontal="center" vertical="center" wrapText="1"/>
      <protection locked="0"/>
    </xf>
    <xf numFmtId="0" fontId="7" fillId="10" borderId="10" xfId="0" applyFont="1" applyFill="1" applyBorder="1" applyAlignment="1" applyProtection="1">
      <alignment horizontal="center" vertical="center" wrapText="1"/>
      <protection locked="0"/>
    </xf>
    <xf numFmtId="0" fontId="7" fillId="10" borderId="11" xfId="0" applyFont="1" applyFill="1" applyBorder="1" applyAlignment="1" applyProtection="1">
      <alignment horizontal="center" vertical="center" wrapText="1"/>
      <protection locked="0"/>
    </xf>
    <xf numFmtId="0" fontId="7" fillId="10" borderId="12" xfId="0" applyFont="1" applyFill="1" applyBorder="1" applyAlignment="1" applyProtection="1">
      <alignment horizontal="center" vertical="center" wrapText="1"/>
      <protection locked="0"/>
    </xf>
    <xf numFmtId="0" fontId="70" fillId="17" borderId="6" xfId="0" applyFont="1" applyFill="1" applyBorder="1" applyAlignment="1">
      <alignment horizontal="center" vertical="center"/>
    </xf>
    <xf numFmtId="0" fontId="70" fillId="17" borderId="7" xfId="0" applyFont="1" applyFill="1" applyBorder="1" applyAlignment="1">
      <alignment horizontal="center" vertical="center"/>
    </xf>
    <xf numFmtId="0" fontId="70" fillId="17" borderId="17" xfId="0" applyFont="1" applyFill="1" applyBorder="1" applyAlignment="1">
      <alignment horizontal="center" vertical="center"/>
    </xf>
    <xf numFmtId="167" fontId="69" fillId="14" borderId="6" xfId="0" applyNumberFormat="1" applyFont="1" applyFill="1" applyBorder="1" applyAlignment="1">
      <alignment horizontal="center" vertical="center" wrapText="1"/>
    </xf>
    <xf numFmtId="167" fontId="69" fillId="14" borderId="7" xfId="0" applyNumberFormat="1" applyFont="1" applyFill="1" applyBorder="1" applyAlignment="1">
      <alignment horizontal="center" vertical="center" wrapText="1"/>
    </xf>
    <xf numFmtId="0" fontId="70" fillId="15" borderId="5" xfId="0" applyFont="1" applyFill="1" applyBorder="1" applyAlignment="1">
      <alignment horizontal="center" vertical="center" wrapText="1"/>
    </xf>
    <xf numFmtId="0" fontId="70" fillId="15" borderId="5" xfId="0" applyFont="1" applyFill="1" applyBorder="1" applyAlignment="1">
      <alignment horizontal="center" vertical="center"/>
    </xf>
    <xf numFmtId="0" fontId="70" fillId="16" borderId="6" xfId="0" applyFont="1" applyFill="1" applyBorder="1" applyAlignment="1">
      <alignment horizontal="center" vertical="center" wrapText="1"/>
    </xf>
    <xf numFmtId="0" fontId="70" fillId="16" borderId="17" xfId="0" applyFont="1" applyFill="1" applyBorder="1" applyAlignment="1">
      <alignment horizontal="center" vertical="center" wrapText="1"/>
    </xf>
    <xf numFmtId="0" fontId="70" fillId="16" borderId="7" xfId="0" applyFont="1" applyFill="1" applyBorder="1" applyAlignment="1">
      <alignment horizontal="center" vertical="center" wrapText="1"/>
    </xf>
    <xf numFmtId="0" fontId="71" fillId="5" borderId="6" xfId="0" applyFont="1" applyFill="1" applyBorder="1" applyAlignment="1">
      <alignment horizontal="center" vertical="center"/>
    </xf>
    <xf numFmtId="0" fontId="71" fillId="5" borderId="17" xfId="0" applyFont="1" applyFill="1" applyBorder="1" applyAlignment="1">
      <alignment horizontal="center" vertical="center"/>
    </xf>
    <xf numFmtId="0" fontId="71" fillId="5" borderId="7" xfId="0" applyFont="1" applyFill="1" applyBorder="1" applyAlignment="1">
      <alignment horizontal="center" vertical="center"/>
    </xf>
    <xf numFmtId="1" fontId="28" fillId="18" borderId="10" xfId="0" applyNumberFormat="1" applyFont="1" applyFill="1" applyBorder="1" applyAlignment="1" applyProtection="1">
      <alignment horizontal="center" vertical="center" wrapText="1"/>
      <protection locked="0"/>
    </xf>
    <xf numFmtId="1" fontId="28" fillId="18" borderId="12" xfId="0" applyNumberFormat="1" applyFont="1" applyFill="1" applyBorder="1" applyAlignment="1" applyProtection="1">
      <alignment horizontal="center" vertical="center" wrapText="1"/>
      <protection locked="0"/>
    </xf>
    <xf numFmtId="0" fontId="72" fillId="9" borderId="62" xfId="0" applyFont="1" applyFill="1" applyBorder="1" applyAlignment="1">
      <alignment horizontal="center" vertical="center" wrapText="1"/>
    </xf>
    <xf numFmtId="0" fontId="72" fillId="9" borderId="17" xfId="0" applyFont="1" applyFill="1" applyBorder="1" applyAlignment="1">
      <alignment horizontal="center" vertical="center" wrapText="1"/>
    </xf>
    <xf numFmtId="0" fontId="72" fillId="9" borderId="63" xfId="0" applyFont="1" applyFill="1" applyBorder="1" applyAlignment="1">
      <alignment horizontal="center" vertical="center" wrapText="1"/>
    </xf>
    <xf numFmtId="1" fontId="226" fillId="7" borderId="0" xfId="0" applyNumberFormat="1" applyFont="1" applyFill="1" applyAlignment="1">
      <alignment horizontal="center" vertical="center" wrapText="1"/>
    </xf>
    <xf numFmtId="1" fontId="227" fillId="4" borderId="3" xfId="0" applyNumberFormat="1" applyFont="1" applyFill="1" applyBorder="1" applyAlignment="1">
      <alignment horizontal="center" vertical="center" wrapText="1"/>
    </xf>
    <xf numFmtId="0" fontId="204" fillId="0" borderId="8" xfId="0" applyFont="1" applyBorder="1" applyAlignment="1">
      <alignment horizontal="right" vertical="center" indent="1"/>
    </xf>
    <xf numFmtId="0" fontId="204" fillId="0" borderId="1" xfId="0" applyFont="1" applyBorder="1" applyAlignment="1">
      <alignment horizontal="right" vertical="center" indent="1"/>
    </xf>
    <xf numFmtId="0" fontId="204" fillId="0" borderId="13" xfId="0" applyFont="1" applyBorder="1" applyAlignment="1">
      <alignment horizontal="right" vertical="center" indent="1"/>
    </xf>
    <xf numFmtId="0" fontId="204" fillId="0" borderId="3" xfId="0" applyFont="1" applyBorder="1" applyAlignment="1">
      <alignment horizontal="right" vertical="center" indent="1"/>
    </xf>
    <xf numFmtId="168" fontId="61" fillId="40" borderId="45" xfId="2" applyNumberFormat="1" applyFont="1" applyFill="1" applyBorder="1" applyAlignment="1" applyProtection="1">
      <alignment horizontal="center" vertical="center"/>
    </xf>
    <xf numFmtId="168" fontId="61" fillId="40" borderId="76" xfId="2" applyNumberFormat="1" applyFont="1" applyFill="1" applyBorder="1" applyAlignment="1" applyProtection="1">
      <alignment horizontal="center" vertical="center"/>
    </xf>
    <xf numFmtId="168" fontId="61" fillId="40" borderId="39" xfId="2" applyNumberFormat="1" applyFont="1" applyFill="1" applyBorder="1" applyAlignment="1" applyProtection="1">
      <alignment horizontal="center" vertical="center"/>
    </xf>
    <xf numFmtId="0" fontId="110" fillId="69" borderId="1" xfId="0" applyFont="1" applyFill="1" applyBorder="1" applyAlignment="1">
      <alignment horizontal="center" vertical="center"/>
    </xf>
    <xf numFmtId="0" fontId="110" fillId="69" borderId="2" xfId="0" applyFont="1" applyFill="1" applyBorder="1" applyAlignment="1">
      <alignment horizontal="center" vertical="center"/>
    </xf>
    <xf numFmtId="0" fontId="25" fillId="43" borderId="45" xfId="0" applyFont="1" applyFill="1" applyBorder="1" applyAlignment="1">
      <alignment horizontal="center" vertical="center"/>
    </xf>
    <xf numFmtId="0" fontId="25" fillId="43" borderId="76" xfId="0" applyFont="1" applyFill="1" applyBorder="1" applyAlignment="1">
      <alignment horizontal="center" vertical="center"/>
    </xf>
    <xf numFmtId="0" fontId="25" fillId="43" borderId="39" xfId="0" applyFont="1" applyFill="1" applyBorder="1" applyAlignment="1">
      <alignment horizontal="center" vertical="center"/>
    </xf>
    <xf numFmtId="168" fontId="203" fillId="39" borderId="62" xfId="0" applyNumberFormat="1" applyFont="1" applyFill="1" applyBorder="1" applyAlignment="1">
      <alignment horizontal="center" vertical="center"/>
    </xf>
    <xf numFmtId="168" fontId="203" fillId="39" borderId="17" xfId="0" applyNumberFormat="1" applyFont="1" applyFill="1" applyBorder="1" applyAlignment="1">
      <alignment horizontal="center" vertical="center"/>
    </xf>
    <xf numFmtId="168" fontId="203" fillId="39" borderId="7" xfId="0" applyNumberFormat="1" applyFont="1" applyFill="1" applyBorder="1" applyAlignment="1">
      <alignment horizontal="center" vertical="center"/>
    </xf>
    <xf numFmtId="168" fontId="203" fillId="39" borderId="64" xfId="0" applyNumberFormat="1" applyFont="1" applyFill="1" applyBorder="1" applyAlignment="1">
      <alignment horizontal="center" vertical="center"/>
    </xf>
    <xf numFmtId="168" fontId="203" fillId="39" borderId="11" xfId="0" applyNumberFormat="1" applyFont="1" applyFill="1" applyBorder="1" applyAlignment="1">
      <alignment horizontal="center" vertical="center"/>
    </xf>
    <xf numFmtId="168" fontId="203" fillId="39" borderId="12" xfId="0" applyNumberFormat="1" applyFont="1" applyFill="1" applyBorder="1" applyAlignment="1">
      <alignment horizontal="center" vertical="center"/>
    </xf>
    <xf numFmtId="0" fontId="5" fillId="9" borderId="10" xfId="0" applyFont="1" applyFill="1" applyBorder="1" applyAlignment="1">
      <alignment horizontal="center" vertical="center"/>
    </xf>
    <xf numFmtId="0" fontId="5" fillId="9" borderId="11" xfId="0" applyFont="1" applyFill="1" applyBorder="1" applyAlignment="1">
      <alignment horizontal="center" vertical="center"/>
    </xf>
    <xf numFmtId="164" fontId="9" fillId="9" borderId="64" xfId="2" applyFont="1" applyFill="1" applyBorder="1" applyAlignment="1" applyProtection="1">
      <alignment horizontal="center" vertical="center"/>
    </xf>
    <xf numFmtId="164" fontId="9" fillId="9" borderId="12" xfId="2" applyFont="1" applyFill="1" applyBorder="1" applyAlignment="1" applyProtection="1">
      <alignment horizontal="center" vertical="center"/>
    </xf>
    <xf numFmtId="0" fontId="109" fillId="68" borderId="1" xfId="0" applyFont="1" applyFill="1" applyBorder="1" applyAlignment="1">
      <alignment horizontal="center" vertical="center" wrapText="1"/>
    </xf>
    <xf numFmtId="0" fontId="109" fillId="68" borderId="0" xfId="0" applyFont="1" applyFill="1" applyAlignment="1">
      <alignment horizontal="center" vertical="center" wrapText="1"/>
    </xf>
    <xf numFmtId="0" fontId="109" fillId="68" borderId="3" xfId="0" applyFont="1" applyFill="1" applyBorder="1" applyAlignment="1">
      <alignment horizontal="center" vertical="center" wrapText="1"/>
    </xf>
    <xf numFmtId="164" fontId="9" fillId="9" borderId="6" xfId="2" applyFont="1" applyFill="1" applyBorder="1" applyAlignment="1" applyProtection="1">
      <alignment horizontal="center" vertical="center"/>
    </xf>
    <xf numFmtId="164" fontId="9" fillId="9" borderId="7" xfId="2" applyFont="1" applyFill="1" applyBorder="1" applyAlignment="1" applyProtection="1">
      <alignment horizontal="center" vertical="center"/>
    </xf>
    <xf numFmtId="3" fontId="5" fillId="9" borderId="6" xfId="2" applyNumberFormat="1" applyFont="1" applyFill="1" applyBorder="1" applyAlignment="1" applyProtection="1">
      <alignment horizontal="center" vertical="center"/>
    </xf>
    <xf numFmtId="3" fontId="5" fillId="9" borderId="63" xfId="2" applyNumberFormat="1" applyFont="1" applyFill="1" applyBorder="1" applyAlignment="1" applyProtection="1">
      <alignment horizontal="center" vertical="center"/>
    </xf>
    <xf numFmtId="0" fontId="168" fillId="44" borderId="59" xfId="0" applyFont="1" applyFill="1" applyBorder="1" applyAlignment="1">
      <alignment horizontal="center" vertical="center"/>
    </xf>
    <xf numFmtId="0" fontId="168" fillId="44" borderId="39" xfId="0" applyFont="1" applyFill="1" applyBorder="1" applyAlignment="1">
      <alignment horizontal="center" vertical="center"/>
    </xf>
    <xf numFmtId="0" fontId="110" fillId="6" borderId="0" xfId="0" applyFont="1" applyFill="1" applyAlignment="1">
      <alignment horizontal="center" vertical="center"/>
    </xf>
    <xf numFmtId="0" fontId="155" fillId="42" borderId="3" xfId="0" applyFont="1" applyFill="1" applyBorder="1" applyAlignment="1" applyProtection="1">
      <alignment horizontal="center" vertical="center"/>
      <protection locked="0"/>
    </xf>
    <xf numFmtId="0" fontId="49" fillId="45" borderId="45" xfId="0" applyFont="1" applyFill="1" applyBorder="1" applyAlignment="1">
      <alignment horizontal="center" vertical="center"/>
    </xf>
    <xf numFmtId="0" fontId="49" fillId="45" borderId="76" xfId="0" applyFont="1" applyFill="1" applyBorder="1" applyAlignment="1">
      <alignment horizontal="center" vertical="center"/>
    </xf>
    <xf numFmtId="0" fontId="49" fillId="45" borderId="39" xfId="0" applyFont="1" applyFill="1" applyBorder="1" applyAlignment="1">
      <alignment horizontal="center" vertical="center"/>
    </xf>
    <xf numFmtId="0" fontId="168" fillId="67" borderId="59" xfId="0" applyFont="1" applyFill="1" applyBorder="1" applyAlignment="1">
      <alignment horizontal="center" vertical="center"/>
    </xf>
    <xf numFmtId="0" fontId="168" fillId="67" borderId="39" xfId="0" applyFont="1" applyFill="1" applyBorder="1" applyAlignment="1">
      <alignment horizontal="center" vertical="center"/>
    </xf>
    <xf numFmtId="0" fontId="5" fillId="43" borderId="65" xfId="0" applyFont="1" applyFill="1" applyBorder="1" applyAlignment="1">
      <alignment horizontal="center" vertical="center"/>
    </xf>
    <xf numFmtId="0" fontId="5" fillId="43" borderId="59" xfId="0" applyFont="1" applyFill="1" applyBorder="1" applyAlignment="1">
      <alignment horizontal="center" vertical="center"/>
    </xf>
    <xf numFmtId="0" fontId="5" fillId="9" borderId="6" xfId="0" applyFont="1" applyFill="1" applyBorder="1" applyAlignment="1">
      <alignment horizontal="center" vertical="center"/>
    </xf>
    <xf numFmtId="0" fontId="5" fillId="9" borderId="17" xfId="0" applyFont="1" applyFill="1" applyBorder="1" applyAlignment="1">
      <alignment horizontal="center" vertical="center"/>
    </xf>
    <xf numFmtId="0" fontId="168" fillId="44" borderId="80" xfId="0" applyFont="1" applyFill="1" applyBorder="1" applyAlignment="1">
      <alignment horizontal="center" vertical="center"/>
    </xf>
    <xf numFmtId="0" fontId="168" fillId="44" borderId="60" xfId="0" applyFont="1" applyFill="1" applyBorder="1" applyAlignment="1">
      <alignment horizontal="center" vertical="center"/>
    </xf>
    <xf numFmtId="164" fontId="9" fillId="9" borderId="62" xfId="2" applyFont="1" applyFill="1" applyBorder="1" applyAlignment="1" applyProtection="1">
      <alignment horizontal="center" vertical="center"/>
    </xf>
    <xf numFmtId="0" fontId="168" fillId="67" borderId="80" xfId="0" applyFont="1" applyFill="1" applyBorder="1" applyAlignment="1">
      <alignment horizontal="center" vertical="center"/>
    </xf>
    <xf numFmtId="0" fontId="168" fillId="67" borderId="65" xfId="0" applyFont="1" applyFill="1" applyBorder="1" applyAlignment="1">
      <alignment horizontal="center" vertical="center"/>
    </xf>
    <xf numFmtId="0" fontId="213" fillId="39" borderId="54" xfId="0" applyFont="1" applyFill="1" applyBorder="1" applyAlignment="1">
      <alignment horizontal="center" vertical="center"/>
    </xf>
    <xf numFmtId="0" fontId="213" fillId="39" borderId="22" xfId="0" applyFont="1" applyFill="1" applyBorder="1" applyAlignment="1">
      <alignment horizontal="center" vertical="center"/>
    </xf>
    <xf numFmtId="0" fontId="213" fillId="39" borderId="56" xfId="0" applyFont="1" applyFill="1" applyBorder="1" applyAlignment="1">
      <alignment horizontal="center" vertical="center"/>
    </xf>
    <xf numFmtId="0" fontId="213" fillId="39" borderId="10" xfId="0" applyFont="1" applyFill="1" applyBorder="1" applyAlignment="1">
      <alignment horizontal="center" vertical="center"/>
    </xf>
    <xf numFmtId="0" fontId="213" fillId="39" borderId="11" xfId="0" applyFont="1" applyFill="1" applyBorder="1" applyAlignment="1">
      <alignment horizontal="center" vertical="center"/>
    </xf>
    <xf numFmtId="0" fontId="213" fillId="39" borderId="12" xfId="0" applyFont="1" applyFill="1" applyBorder="1" applyAlignment="1">
      <alignment horizontal="center" vertical="center"/>
    </xf>
    <xf numFmtId="0" fontId="134" fillId="42" borderId="0" xfId="0" applyFont="1" applyFill="1" applyAlignment="1" applyProtection="1">
      <alignment horizontal="center" vertical="center"/>
      <protection locked="0"/>
    </xf>
    <xf numFmtId="0" fontId="134" fillId="42" borderId="3" xfId="0" applyFont="1" applyFill="1" applyBorder="1" applyAlignment="1" applyProtection="1">
      <alignment horizontal="center" vertical="center"/>
      <protection locked="0"/>
    </xf>
    <xf numFmtId="0" fontId="108" fillId="68" borderId="8" xfId="0" applyFont="1" applyFill="1" applyBorder="1" applyAlignment="1">
      <alignment horizontal="center" vertical="center"/>
    </xf>
    <xf numFmtId="0" fontId="108" fillId="68" borderId="1" xfId="0" applyFont="1" applyFill="1" applyBorder="1" applyAlignment="1">
      <alignment horizontal="center" vertical="center"/>
    </xf>
    <xf numFmtId="0" fontId="60" fillId="68" borderId="23" xfId="0" applyFont="1" applyFill="1" applyBorder="1" applyAlignment="1">
      <alignment horizontal="center" vertical="center" wrapText="1"/>
    </xf>
    <xf numFmtId="0" fontId="60" fillId="68" borderId="0" xfId="0" applyFont="1" applyFill="1" applyAlignment="1">
      <alignment horizontal="center" vertical="center" wrapText="1"/>
    </xf>
    <xf numFmtId="0" fontId="60" fillId="68" borderId="13" xfId="0" applyFont="1" applyFill="1" applyBorder="1" applyAlignment="1">
      <alignment horizontal="center" vertical="center" wrapText="1"/>
    </xf>
    <xf numFmtId="0" fontId="60" fillId="68" borderId="3" xfId="0" applyFont="1" applyFill="1" applyBorder="1" applyAlignment="1">
      <alignment horizontal="center" vertical="center" wrapText="1"/>
    </xf>
    <xf numFmtId="0" fontId="213" fillId="39" borderId="15" xfId="0" applyFont="1" applyFill="1" applyBorder="1" applyAlignment="1">
      <alignment horizontal="center" vertical="center"/>
    </xf>
    <xf numFmtId="0" fontId="213" fillId="39" borderId="0" xfId="0" applyFont="1" applyFill="1" applyAlignment="1">
      <alignment horizontal="center" vertical="center"/>
    </xf>
    <xf numFmtId="0" fontId="213" fillId="39" borderId="16" xfId="0" applyFont="1" applyFill="1" applyBorder="1" applyAlignment="1">
      <alignment horizontal="center" vertical="center"/>
    </xf>
    <xf numFmtId="0" fontId="213" fillId="39" borderId="6" xfId="0" applyFont="1" applyFill="1" applyBorder="1" applyAlignment="1">
      <alignment horizontal="center" vertical="center"/>
    </xf>
    <xf numFmtId="0" fontId="213" fillId="39" borderId="17" xfId="0" applyFont="1" applyFill="1" applyBorder="1" applyAlignment="1">
      <alignment horizontal="center" vertical="center"/>
    </xf>
    <xf numFmtId="0" fontId="213" fillId="39" borderId="7" xfId="0" applyFont="1" applyFill="1" applyBorder="1" applyAlignment="1">
      <alignment horizontal="center" vertical="center"/>
    </xf>
    <xf numFmtId="164" fontId="184" fillId="74" borderId="0" xfId="0" applyNumberFormat="1" applyFont="1" applyFill="1" applyAlignment="1">
      <alignment horizontal="center" vertical="center"/>
    </xf>
    <xf numFmtId="0" fontId="186" fillId="74" borderId="0" xfId="0" applyFont="1" applyFill="1" applyAlignment="1">
      <alignment horizontal="center" vertical="center" wrapText="1"/>
    </xf>
    <xf numFmtId="0" fontId="187" fillId="74" borderId="0" xfId="0" applyFont="1" applyFill="1" applyAlignment="1">
      <alignment horizontal="right" vertical="center" wrapText="1"/>
    </xf>
    <xf numFmtId="169" fontId="13" fillId="10" borderId="54" xfId="1" applyNumberFormat="1" applyFont="1" applyFill="1" applyBorder="1" applyAlignment="1" applyProtection="1">
      <alignment horizontal="right" vertical="center" wrapText="1"/>
    </xf>
    <xf numFmtId="169" fontId="13" fillId="10" borderId="55" xfId="1" applyNumberFormat="1" applyFont="1" applyFill="1" applyBorder="1" applyAlignment="1" applyProtection="1">
      <alignment horizontal="right" vertical="center" wrapText="1"/>
    </xf>
    <xf numFmtId="169" fontId="13" fillId="10" borderId="56" xfId="1" applyNumberFormat="1" applyFont="1" applyFill="1" applyBorder="1" applyAlignment="1" applyProtection="1">
      <alignment horizontal="right" vertical="center" wrapText="1"/>
    </xf>
    <xf numFmtId="169" fontId="13" fillId="10" borderId="6" xfId="1" applyNumberFormat="1" applyFont="1" applyFill="1" applyBorder="1" applyAlignment="1" applyProtection="1">
      <alignment horizontal="right" vertical="center" wrapText="1"/>
    </xf>
    <xf numFmtId="169" fontId="13" fillId="10" borderId="17" xfId="1" applyNumberFormat="1" applyFont="1" applyFill="1" applyBorder="1" applyAlignment="1" applyProtection="1">
      <alignment horizontal="right" vertical="center" wrapText="1"/>
    </xf>
    <xf numFmtId="169" fontId="13" fillId="10" borderId="7" xfId="1" applyNumberFormat="1" applyFont="1" applyFill="1" applyBorder="1" applyAlignment="1" applyProtection="1">
      <alignment horizontal="right" vertical="center" wrapText="1"/>
    </xf>
    <xf numFmtId="0" fontId="138" fillId="20" borderId="54" xfId="0" applyFont="1" applyFill="1" applyBorder="1" applyAlignment="1">
      <alignment horizontal="right" vertical="center" wrapText="1"/>
    </xf>
    <xf numFmtId="0" fontId="138" fillId="20" borderId="55" xfId="0" applyFont="1" applyFill="1" applyBorder="1" applyAlignment="1">
      <alignment horizontal="right" vertical="center" wrapText="1"/>
    </xf>
    <xf numFmtId="0" fontId="138" fillId="20" borderId="15" xfId="0" applyFont="1" applyFill="1" applyBorder="1" applyAlignment="1">
      <alignment horizontal="right" vertical="center" wrapText="1"/>
    </xf>
    <xf numFmtId="0" fontId="138" fillId="20" borderId="0" xfId="0" applyFont="1" applyFill="1" applyAlignment="1">
      <alignment horizontal="right" vertical="center" wrapText="1"/>
    </xf>
    <xf numFmtId="0" fontId="138" fillId="20" borderId="6" xfId="0" applyFont="1" applyFill="1" applyBorder="1" applyAlignment="1">
      <alignment horizontal="right" vertical="center" wrapText="1"/>
    </xf>
    <xf numFmtId="0" fontId="138" fillId="20" borderId="17" xfId="0" applyFont="1" applyFill="1" applyBorder="1" applyAlignment="1">
      <alignment horizontal="right" vertical="center" wrapText="1"/>
    </xf>
    <xf numFmtId="0" fontId="12" fillId="59" borderId="10" xfId="0" applyFont="1" applyFill="1" applyBorder="1" applyAlignment="1">
      <alignment horizontal="right" vertical="center"/>
    </xf>
    <xf numFmtId="0" fontId="12" fillId="59" borderId="11" xfId="0" applyFont="1" applyFill="1" applyBorder="1" applyAlignment="1">
      <alignment horizontal="right" vertical="center"/>
    </xf>
    <xf numFmtId="0" fontId="12" fillId="59" borderId="12" xfId="0" applyFont="1" applyFill="1" applyBorder="1" applyAlignment="1">
      <alignment horizontal="right" vertical="center"/>
    </xf>
    <xf numFmtId="0" fontId="99" fillId="55" borderId="54" xfId="0" applyFont="1" applyFill="1" applyBorder="1" applyAlignment="1">
      <alignment horizontal="center" vertical="center" wrapText="1"/>
    </xf>
    <xf numFmtId="0" fontId="99" fillId="55" borderId="55" xfId="0" applyFont="1" applyFill="1" applyBorder="1" applyAlignment="1">
      <alignment horizontal="center" vertical="center" wrapText="1"/>
    </xf>
    <xf numFmtId="0" fontId="99" fillId="55" borderId="56" xfId="0" applyFont="1" applyFill="1" applyBorder="1" applyAlignment="1">
      <alignment horizontal="center" vertical="center" wrapText="1"/>
    </xf>
    <xf numFmtId="0" fontId="99" fillId="55" borderId="15" xfId="0" applyFont="1" applyFill="1" applyBorder="1" applyAlignment="1">
      <alignment horizontal="center" vertical="center" wrapText="1"/>
    </xf>
    <xf numFmtId="0" fontId="99" fillId="55" borderId="0" xfId="0" applyFont="1" applyFill="1" applyAlignment="1">
      <alignment horizontal="center" vertical="center" wrapText="1"/>
    </xf>
    <xf numFmtId="0" fontId="99" fillId="55" borderId="16" xfId="0" applyFont="1" applyFill="1" applyBorder="1" applyAlignment="1">
      <alignment horizontal="center" vertical="center" wrapText="1"/>
    </xf>
    <xf numFmtId="0" fontId="99" fillId="55" borderId="6" xfId="0" applyFont="1" applyFill="1" applyBorder="1" applyAlignment="1">
      <alignment horizontal="center" vertical="center" wrapText="1"/>
    </xf>
    <xf numFmtId="0" fontId="99" fillId="55" borderId="17" xfId="0" applyFont="1" applyFill="1" applyBorder="1" applyAlignment="1">
      <alignment horizontal="center" vertical="center" wrapText="1"/>
    </xf>
    <xf numFmtId="0" fontId="99" fillId="55" borderId="7" xfId="0" applyFont="1" applyFill="1" applyBorder="1" applyAlignment="1">
      <alignment horizontal="center" vertical="center" wrapText="1"/>
    </xf>
    <xf numFmtId="168" fontId="12" fillId="59" borderId="10" xfId="0" applyNumberFormat="1" applyFont="1" applyFill="1" applyBorder="1" applyAlignment="1">
      <alignment horizontal="right" vertical="center"/>
    </xf>
    <xf numFmtId="168" fontId="12" fillId="59" borderId="11" xfId="0" applyNumberFormat="1" applyFont="1" applyFill="1" applyBorder="1" applyAlignment="1">
      <alignment horizontal="right" vertical="center"/>
    </xf>
    <xf numFmtId="168" fontId="12" fillId="59" borderId="12" xfId="0" applyNumberFormat="1" applyFont="1" applyFill="1" applyBorder="1" applyAlignment="1">
      <alignment horizontal="right" vertical="center"/>
    </xf>
    <xf numFmtId="168" fontId="107" fillId="24" borderId="55" xfId="2" applyNumberFormat="1" applyFont="1" applyFill="1" applyBorder="1" applyAlignment="1" applyProtection="1">
      <alignment horizontal="center" vertical="center"/>
    </xf>
    <xf numFmtId="168" fontId="107" fillId="24" borderId="56" xfId="2" applyNumberFormat="1" applyFont="1" applyFill="1" applyBorder="1" applyAlignment="1" applyProtection="1">
      <alignment horizontal="center" vertical="center"/>
    </xf>
    <xf numFmtId="168" fontId="107" fillId="24" borderId="0" xfId="2" applyNumberFormat="1" applyFont="1" applyFill="1" applyBorder="1" applyAlignment="1" applyProtection="1">
      <alignment horizontal="center" vertical="center"/>
    </xf>
    <xf numFmtId="168" fontId="107" fillId="24" borderId="16" xfId="2" applyNumberFormat="1" applyFont="1" applyFill="1" applyBorder="1" applyAlignment="1" applyProtection="1">
      <alignment horizontal="center" vertical="center"/>
    </xf>
    <xf numFmtId="168" fontId="107" fillId="24" borderId="17" xfId="2" applyNumberFormat="1" applyFont="1" applyFill="1" applyBorder="1" applyAlignment="1" applyProtection="1">
      <alignment horizontal="center" vertical="center"/>
    </xf>
    <xf numFmtId="168" fontId="107" fillId="24" borderId="7" xfId="2" applyNumberFormat="1" applyFont="1" applyFill="1" applyBorder="1" applyAlignment="1" applyProtection="1">
      <alignment horizontal="center" vertical="center"/>
    </xf>
    <xf numFmtId="0" fontId="84" fillId="54" borderId="10" xfId="0" applyFont="1" applyFill="1" applyBorder="1" applyAlignment="1">
      <alignment horizontal="right" vertical="center"/>
    </xf>
    <xf numFmtId="0" fontId="84" fillId="54" borderId="11" xfId="0" applyFont="1" applyFill="1" applyBorder="1" applyAlignment="1">
      <alignment horizontal="right" vertical="center"/>
    </xf>
    <xf numFmtId="0" fontId="84" fillId="54" borderId="12" xfId="0" applyFont="1" applyFill="1" applyBorder="1" applyAlignment="1">
      <alignment horizontal="right" vertical="center"/>
    </xf>
    <xf numFmtId="168" fontId="99" fillId="39" borderId="10" xfId="2" applyNumberFormat="1" applyFont="1" applyFill="1" applyBorder="1" applyAlignment="1" applyProtection="1">
      <alignment horizontal="center" vertical="center"/>
    </xf>
    <xf numFmtId="168" fontId="99" fillId="39" borderId="12" xfId="2" applyNumberFormat="1" applyFont="1" applyFill="1" applyBorder="1" applyAlignment="1" applyProtection="1">
      <alignment horizontal="center" vertical="center"/>
    </xf>
    <xf numFmtId="0" fontId="98" fillId="49" borderId="10" xfId="0" applyFont="1" applyFill="1" applyBorder="1" applyAlignment="1">
      <alignment horizontal="center" vertical="center"/>
    </xf>
    <xf numFmtId="0" fontId="98" fillId="49" borderId="11" xfId="0" applyFont="1" applyFill="1" applyBorder="1" applyAlignment="1">
      <alignment horizontal="center" vertical="center"/>
    </xf>
    <xf numFmtId="0" fontId="98" fillId="49" borderId="12" xfId="0" applyFont="1" applyFill="1" applyBorder="1" applyAlignment="1">
      <alignment horizontal="center" vertical="center"/>
    </xf>
    <xf numFmtId="168" fontId="98" fillId="25" borderId="54" xfId="2" applyNumberFormat="1" applyFont="1" applyFill="1" applyBorder="1" applyAlignment="1" applyProtection="1">
      <alignment horizontal="center" vertical="center"/>
    </xf>
    <xf numFmtId="168" fontId="98" fillId="25" borderId="55" xfId="2" applyNumberFormat="1" applyFont="1" applyFill="1" applyBorder="1" applyAlignment="1" applyProtection="1">
      <alignment horizontal="center" vertical="center"/>
    </xf>
    <xf numFmtId="168" fontId="98" fillId="25" borderId="56" xfId="2" applyNumberFormat="1" applyFont="1" applyFill="1" applyBorder="1" applyAlignment="1" applyProtection="1">
      <alignment horizontal="center" vertical="center"/>
    </xf>
    <xf numFmtId="0" fontId="65" fillId="9" borderId="54" xfId="0" applyFont="1" applyFill="1" applyBorder="1" applyAlignment="1">
      <alignment horizontal="center" vertical="center" wrapText="1"/>
    </xf>
    <xf numFmtId="0" fontId="65" fillId="9" borderId="55" xfId="0" applyFont="1" applyFill="1" applyBorder="1" applyAlignment="1">
      <alignment horizontal="center" vertical="center" wrapText="1"/>
    </xf>
    <xf numFmtId="0" fontId="65" fillId="9" borderId="56" xfId="0" applyFont="1" applyFill="1" applyBorder="1" applyAlignment="1">
      <alignment horizontal="center" vertical="center" wrapText="1"/>
    </xf>
    <xf numFmtId="0" fontId="65" fillId="9" borderId="15" xfId="0" applyFont="1" applyFill="1" applyBorder="1" applyAlignment="1">
      <alignment horizontal="center" vertical="center" wrapText="1"/>
    </xf>
    <xf numFmtId="0" fontId="65" fillId="9" borderId="0" xfId="0" applyFont="1" applyFill="1" applyAlignment="1">
      <alignment horizontal="center" vertical="center" wrapText="1"/>
    </xf>
    <xf numFmtId="0" fontId="65" fillId="9" borderId="16" xfId="0" applyFont="1" applyFill="1" applyBorder="1" applyAlignment="1">
      <alignment horizontal="center" vertical="center" wrapText="1"/>
    </xf>
    <xf numFmtId="0" fontId="65" fillId="9" borderId="6" xfId="0" applyFont="1" applyFill="1" applyBorder="1" applyAlignment="1">
      <alignment horizontal="center" vertical="center" wrapText="1"/>
    </xf>
    <xf numFmtId="0" fontId="65" fillId="9" borderId="17" xfId="0" applyFont="1" applyFill="1" applyBorder="1" applyAlignment="1">
      <alignment horizontal="center" vertical="center" wrapText="1"/>
    </xf>
    <xf numFmtId="0" fontId="65" fillId="9" borderId="7" xfId="0" applyFont="1" applyFill="1" applyBorder="1" applyAlignment="1">
      <alignment horizontal="center" vertical="center" wrapText="1"/>
    </xf>
    <xf numFmtId="0" fontId="105" fillId="55" borderId="9" xfId="0" applyFont="1" applyFill="1" applyBorder="1" applyAlignment="1">
      <alignment horizontal="right" vertical="center"/>
    </xf>
    <xf numFmtId="0" fontId="100" fillId="49" borderId="15" xfId="0" applyFont="1" applyFill="1" applyBorder="1" applyAlignment="1">
      <alignment horizontal="right" vertical="center"/>
    </xf>
    <xf numFmtId="0" fontId="100" fillId="49" borderId="0" xfId="0" applyFont="1" applyFill="1" applyAlignment="1">
      <alignment horizontal="right" vertical="center"/>
    </xf>
    <xf numFmtId="0" fontId="100" fillId="49" borderId="16" xfId="0" applyFont="1" applyFill="1" applyBorder="1" applyAlignment="1">
      <alignment horizontal="right" vertical="center"/>
    </xf>
    <xf numFmtId="0" fontId="100" fillId="49" borderId="6" xfId="0" applyFont="1" applyFill="1" applyBorder="1" applyAlignment="1">
      <alignment horizontal="right" vertical="center"/>
    </xf>
    <xf numFmtId="0" fontId="100" fillId="49" borderId="17" xfId="0" applyFont="1" applyFill="1" applyBorder="1" applyAlignment="1">
      <alignment horizontal="right" vertical="center"/>
    </xf>
    <xf numFmtId="0" fontId="100" fillId="49" borderId="7" xfId="0" applyFont="1" applyFill="1" applyBorder="1" applyAlignment="1">
      <alignment horizontal="right" vertical="center"/>
    </xf>
    <xf numFmtId="168" fontId="97" fillId="9" borderId="54" xfId="2" applyNumberFormat="1" applyFont="1" applyFill="1" applyBorder="1" applyAlignment="1" applyProtection="1">
      <alignment horizontal="center" vertical="center"/>
    </xf>
    <xf numFmtId="168" fontId="97" fillId="9" borderId="55" xfId="2" applyNumberFormat="1" applyFont="1" applyFill="1" applyBorder="1" applyAlignment="1" applyProtection="1">
      <alignment horizontal="center" vertical="center"/>
    </xf>
    <xf numFmtId="168" fontId="97" fillId="9" borderId="56" xfId="2" applyNumberFormat="1" applyFont="1" applyFill="1" applyBorder="1" applyAlignment="1" applyProtection="1">
      <alignment horizontal="center" vertical="center"/>
    </xf>
    <xf numFmtId="168" fontId="104" fillId="41" borderId="55" xfId="2" applyNumberFormat="1" applyFont="1" applyFill="1" applyBorder="1" applyAlignment="1" applyProtection="1">
      <alignment horizontal="center" vertical="center"/>
    </xf>
    <xf numFmtId="168" fontId="104" fillId="41" borderId="56" xfId="2" applyNumberFormat="1" applyFont="1" applyFill="1" applyBorder="1" applyAlignment="1" applyProtection="1">
      <alignment horizontal="center" vertical="center"/>
    </xf>
    <xf numFmtId="168" fontId="104" fillId="41" borderId="17" xfId="2" applyNumberFormat="1" applyFont="1" applyFill="1" applyBorder="1" applyAlignment="1" applyProtection="1">
      <alignment horizontal="center" vertical="center"/>
    </xf>
    <xf numFmtId="168" fontId="104" fillId="41" borderId="7" xfId="2" applyNumberFormat="1" applyFont="1" applyFill="1" applyBorder="1" applyAlignment="1" applyProtection="1">
      <alignment horizontal="center" vertical="center"/>
    </xf>
    <xf numFmtId="168" fontId="94" fillId="53" borderId="54" xfId="2" applyNumberFormat="1" applyFont="1" applyFill="1" applyBorder="1" applyAlignment="1" applyProtection="1">
      <alignment horizontal="center" vertical="center"/>
    </xf>
    <xf numFmtId="168" fontId="94" fillId="53" borderId="55" xfId="2" applyNumberFormat="1" applyFont="1" applyFill="1" applyBorder="1" applyAlignment="1" applyProtection="1">
      <alignment horizontal="center" vertical="center"/>
    </xf>
    <xf numFmtId="168" fontId="94" fillId="53" borderId="56" xfId="2" applyNumberFormat="1" applyFont="1" applyFill="1" applyBorder="1" applyAlignment="1" applyProtection="1">
      <alignment horizontal="center" vertical="center"/>
    </xf>
    <xf numFmtId="0" fontId="100" fillId="49" borderId="54" xfId="0" applyFont="1" applyFill="1" applyBorder="1" applyAlignment="1">
      <alignment horizontal="right" vertical="center"/>
    </xf>
    <xf numFmtId="0" fontId="100" fillId="49" borderId="55" xfId="0" applyFont="1" applyFill="1" applyBorder="1" applyAlignment="1">
      <alignment horizontal="right" vertical="center"/>
    </xf>
    <xf numFmtId="0" fontId="100" fillId="49" borderId="56" xfId="0" applyFont="1" applyFill="1" applyBorder="1" applyAlignment="1">
      <alignment horizontal="right" vertical="center"/>
    </xf>
    <xf numFmtId="168" fontId="95" fillId="22" borderId="54" xfId="0" applyNumberFormat="1" applyFont="1" applyFill="1" applyBorder="1" applyAlignment="1">
      <alignment horizontal="center" vertical="center" wrapText="1"/>
    </xf>
    <xf numFmtId="168" fontId="95" fillId="22" borderId="55" xfId="0" applyNumberFormat="1" applyFont="1" applyFill="1" applyBorder="1" applyAlignment="1">
      <alignment horizontal="center" vertical="center" wrapText="1"/>
    </xf>
    <xf numFmtId="168" fontId="95" fillId="22" borderId="56" xfId="0" applyNumberFormat="1" applyFont="1" applyFill="1" applyBorder="1" applyAlignment="1">
      <alignment horizontal="center" vertical="center" wrapText="1"/>
    </xf>
    <xf numFmtId="168" fontId="95" fillId="22" borderId="6" xfId="0" applyNumberFormat="1" applyFont="1" applyFill="1" applyBorder="1" applyAlignment="1">
      <alignment horizontal="center" vertical="center" wrapText="1"/>
    </xf>
    <xf numFmtId="168" fontId="95" fillId="22" borderId="17" xfId="0" applyNumberFormat="1" applyFont="1" applyFill="1" applyBorder="1" applyAlignment="1">
      <alignment horizontal="center" vertical="center" wrapText="1"/>
    </xf>
    <xf numFmtId="168" fontId="95" fillId="22" borderId="7" xfId="0" applyNumberFormat="1" applyFont="1" applyFill="1" applyBorder="1" applyAlignment="1">
      <alignment horizontal="center" vertical="center" wrapText="1"/>
    </xf>
    <xf numFmtId="0" fontId="98" fillId="23" borderId="15" xfId="0" applyFont="1" applyFill="1" applyBorder="1" applyAlignment="1">
      <alignment horizontal="right" vertical="center"/>
    </xf>
    <xf numFmtId="0" fontId="98" fillId="23" borderId="0" xfId="0" applyFont="1" applyFill="1" applyAlignment="1">
      <alignment horizontal="right" vertical="center"/>
    </xf>
    <xf numFmtId="0" fontId="98" fillId="23" borderId="16" xfId="0" applyFont="1" applyFill="1" applyBorder="1" applyAlignment="1">
      <alignment horizontal="right" vertical="center"/>
    </xf>
    <xf numFmtId="0" fontId="98" fillId="23" borderId="54" xfId="0" applyFont="1" applyFill="1" applyBorder="1" applyAlignment="1">
      <alignment horizontal="right" vertical="center"/>
    </xf>
    <xf numFmtId="0" fontId="98" fillId="23" borderId="55" xfId="0" applyFont="1" applyFill="1" applyBorder="1" applyAlignment="1">
      <alignment horizontal="right" vertical="center"/>
    </xf>
    <xf numFmtId="0" fontId="98" fillId="23" borderId="56" xfId="0" applyFont="1" applyFill="1" applyBorder="1" applyAlignment="1">
      <alignment horizontal="right" vertical="center"/>
    </xf>
    <xf numFmtId="0" fontId="105" fillId="55" borderId="54" xfId="0" applyFont="1" applyFill="1" applyBorder="1" applyAlignment="1">
      <alignment horizontal="center" vertical="center"/>
    </xf>
    <xf numFmtId="0" fontId="105" fillId="55" borderId="55" xfId="0" applyFont="1" applyFill="1" applyBorder="1" applyAlignment="1">
      <alignment horizontal="center" vertical="center"/>
    </xf>
    <xf numFmtId="0" fontId="105" fillId="55" borderId="56" xfId="0" applyFont="1" applyFill="1" applyBorder="1" applyAlignment="1">
      <alignment horizontal="center" vertical="center"/>
    </xf>
    <xf numFmtId="0" fontId="105" fillId="55" borderId="6" xfId="0" applyFont="1" applyFill="1" applyBorder="1" applyAlignment="1">
      <alignment horizontal="center" vertical="center"/>
    </xf>
    <xf numFmtId="0" fontId="105" fillId="55" borderId="17" xfId="0" applyFont="1" applyFill="1" applyBorder="1" applyAlignment="1">
      <alignment horizontal="center" vertical="center"/>
    </xf>
    <xf numFmtId="0" fontId="105" fillId="55" borderId="7" xfId="0" applyFont="1" applyFill="1" applyBorder="1" applyAlignment="1">
      <alignment horizontal="center" vertical="center"/>
    </xf>
    <xf numFmtId="0" fontId="98" fillId="23" borderId="6" xfId="0" applyFont="1" applyFill="1" applyBorder="1" applyAlignment="1">
      <alignment horizontal="right" vertical="center"/>
    </xf>
    <xf numFmtId="0" fontId="98" fillId="23" borderId="17" xfId="0" applyFont="1" applyFill="1" applyBorder="1" applyAlignment="1">
      <alignment horizontal="right" vertical="center"/>
    </xf>
    <xf numFmtId="0" fontId="98" fillId="23" borderId="7" xfId="0" applyFont="1" applyFill="1" applyBorder="1" applyAlignment="1">
      <alignment horizontal="right" vertical="center"/>
    </xf>
    <xf numFmtId="168" fontId="101" fillId="22" borderId="54" xfId="0" applyNumberFormat="1" applyFont="1" applyFill="1" applyBorder="1" applyAlignment="1">
      <alignment horizontal="center" vertical="center" wrapText="1"/>
    </xf>
    <xf numFmtId="168" fontId="101" fillId="22" borderId="55" xfId="0" applyNumberFormat="1" applyFont="1" applyFill="1" applyBorder="1" applyAlignment="1">
      <alignment horizontal="center" vertical="center" wrapText="1"/>
    </xf>
    <xf numFmtId="168" fontId="101" fillId="22" borderId="56" xfId="0" applyNumberFormat="1" applyFont="1" applyFill="1" applyBorder="1" applyAlignment="1">
      <alignment horizontal="center" vertical="center" wrapText="1"/>
    </xf>
    <xf numFmtId="168" fontId="101" fillId="22" borderId="15" xfId="0" applyNumberFormat="1" applyFont="1" applyFill="1" applyBorder="1" applyAlignment="1">
      <alignment horizontal="center" vertical="center" wrapText="1"/>
    </xf>
    <xf numFmtId="168" fontId="101" fillId="22" borderId="0" xfId="0" applyNumberFormat="1" applyFont="1" applyFill="1" applyAlignment="1">
      <alignment horizontal="center" vertical="center" wrapText="1"/>
    </xf>
    <xf numFmtId="168" fontId="101" fillId="22" borderId="16" xfId="0" applyNumberFormat="1" applyFont="1" applyFill="1" applyBorder="1" applyAlignment="1">
      <alignment horizontal="center" vertical="center" wrapText="1"/>
    </xf>
    <xf numFmtId="168" fontId="101" fillId="22" borderId="6" xfId="0" applyNumberFormat="1" applyFont="1" applyFill="1" applyBorder="1" applyAlignment="1">
      <alignment horizontal="center" vertical="center" wrapText="1"/>
    </xf>
    <xf numFmtId="168" fontId="101" fillId="22" borderId="17" xfId="0" applyNumberFormat="1" applyFont="1" applyFill="1" applyBorder="1" applyAlignment="1">
      <alignment horizontal="center" vertical="center" wrapText="1"/>
    </xf>
    <xf numFmtId="168" fontId="101" fillId="22" borderId="7" xfId="0" applyNumberFormat="1" applyFont="1" applyFill="1" applyBorder="1" applyAlignment="1">
      <alignment horizontal="center" vertical="center" wrapText="1"/>
    </xf>
    <xf numFmtId="0" fontId="94" fillId="53" borderId="54" xfId="0" applyFont="1" applyFill="1" applyBorder="1" applyAlignment="1">
      <alignment horizontal="center" vertical="center" wrapText="1"/>
    </xf>
    <xf numFmtId="0" fontId="94" fillId="53" borderId="55" xfId="0" applyFont="1" applyFill="1" applyBorder="1" applyAlignment="1">
      <alignment horizontal="center" vertical="center" wrapText="1"/>
    </xf>
    <xf numFmtId="0" fontId="94" fillId="53" borderId="56" xfId="0" applyFont="1" applyFill="1" applyBorder="1" applyAlignment="1">
      <alignment horizontal="center" vertical="center" wrapText="1"/>
    </xf>
    <xf numFmtId="0" fontId="94" fillId="53" borderId="15" xfId="0" applyFont="1" applyFill="1" applyBorder="1" applyAlignment="1">
      <alignment horizontal="center" vertical="center" wrapText="1"/>
    </xf>
    <xf numFmtId="0" fontId="94" fillId="53" borderId="0" xfId="0" applyFont="1" applyFill="1" applyAlignment="1">
      <alignment horizontal="center" vertical="center" wrapText="1"/>
    </xf>
    <xf numFmtId="0" fontId="94" fillId="53" borderId="16" xfId="0" applyFont="1" applyFill="1" applyBorder="1" applyAlignment="1">
      <alignment horizontal="center" vertical="center" wrapText="1"/>
    </xf>
    <xf numFmtId="0" fontId="94" fillId="53" borderId="6" xfId="0" applyFont="1" applyFill="1" applyBorder="1" applyAlignment="1">
      <alignment horizontal="center" vertical="center" wrapText="1"/>
    </xf>
    <xf numFmtId="0" fontId="94" fillId="53" borderId="17" xfId="0" applyFont="1" applyFill="1" applyBorder="1" applyAlignment="1">
      <alignment horizontal="center" vertical="center" wrapText="1"/>
    </xf>
    <xf numFmtId="0" fontId="94" fillId="53" borderId="7" xfId="0" applyFont="1" applyFill="1" applyBorder="1" applyAlignment="1">
      <alignment horizontal="center" vertical="center" wrapText="1"/>
    </xf>
    <xf numFmtId="0" fontId="12" fillId="55" borderId="54" xfId="0" applyFont="1" applyFill="1" applyBorder="1" applyAlignment="1">
      <alignment horizontal="center" vertical="center" wrapText="1"/>
    </xf>
    <xf numFmtId="0" fontId="12" fillId="55" borderId="56" xfId="0" applyFont="1" applyFill="1" applyBorder="1" applyAlignment="1">
      <alignment horizontal="center" vertical="center" wrapText="1"/>
    </xf>
    <xf numFmtId="0" fontId="12" fillId="55" borderId="6" xfId="0" applyFont="1" applyFill="1" applyBorder="1" applyAlignment="1">
      <alignment horizontal="center" vertical="center" wrapText="1"/>
    </xf>
    <xf numFmtId="0" fontId="12" fillId="55" borderId="7" xfId="0" applyFont="1" applyFill="1" applyBorder="1" applyAlignment="1">
      <alignment horizontal="center" vertical="center" wrapText="1"/>
    </xf>
    <xf numFmtId="0" fontId="106" fillId="55" borderId="54" xfId="0" applyFont="1" applyFill="1" applyBorder="1" applyAlignment="1">
      <alignment horizontal="center" vertical="center"/>
    </xf>
    <xf numFmtId="0" fontId="106" fillId="55" borderId="55" xfId="0" applyFont="1" applyFill="1" applyBorder="1" applyAlignment="1">
      <alignment horizontal="center" vertical="center"/>
    </xf>
    <xf numFmtId="0" fontId="106" fillId="55" borderId="56" xfId="0" applyFont="1" applyFill="1" applyBorder="1" applyAlignment="1">
      <alignment horizontal="center" vertical="center"/>
    </xf>
    <xf numFmtId="0" fontId="106" fillId="55" borderId="6" xfId="0" applyFont="1" applyFill="1" applyBorder="1" applyAlignment="1">
      <alignment horizontal="center" vertical="center"/>
    </xf>
    <xf numFmtId="0" fontId="106" fillId="55" borderId="17" xfId="0" applyFont="1" applyFill="1" applyBorder="1" applyAlignment="1">
      <alignment horizontal="center" vertical="center"/>
    </xf>
    <xf numFmtId="0" fontId="106" fillId="55" borderId="7" xfId="0" applyFont="1" applyFill="1" applyBorder="1" applyAlignment="1">
      <alignment horizontal="center" vertical="center"/>
    </xf>
    <xf numFmtId="0" fontId="106" fillId="55" borderId="54" xfId="0" applyFont="1" applyFill="1" applyBorder="1" applyAlignment="1">
      <alignment horizontal="center" vertical="center" wrapText="1"/>
    </xf>
    <xf numFmtId="0" fontId="106" fillId="55" borderId="55" xfId="0" applyFont="1" applyFill="1" applyBorder="1" applyAlignment="1">
      <alignment horizontal="center" vertical="center" wrapText="1"/>
    </xf>
    <xf numFmtId="0" fontId="106" fillId="55" borderId="56" xfId="0" applyFont="1" applyFill="1" applyBorder="1" applyAlignment="1">
      <alignment horizontal="center" vertical="center" wrapText="1"/>
    </xf>
    <xf numFmtId="0" fontId="106" fillId="55" borderId="6" xfId="0" applyFont="1" applyFill="1" applyBorder="1" applyAlignment="1">
      <alignment horizontal="center" vertical="center" wrapText="1"/>
    </xf>
    <xf numFmtId="0" fontId="106" fillId="55" borderId="17" xfId="0" applyFont="1" applyFill="1" applyBorder="1" applyAlignment="1">
      <alignment horizontal="center" vertical="center" wrapText="1"/>
    </xf>
    <xf numFmtId="0" fontId="106" fillId="55" borderId="7" xfId="0" applyFont="1" applyFill="1" applyBorder="1" applyAlignment="1">
      <alignment horizontal="center" vertical="center" wrapText="1"/>
    </xf>
    <xf numFmtId="0" fontId="84" fillId="54" borderId="6" xfId="0" applyFont="1" applyFill="1" applyBorder="1" applyAlignment="1">
      <alignment horizontal="right" vertical="center"/>
    </xf>
    <xf numFmtId="0" fontId="84" fillId="54" borderId="17" xfId="0" applyFont="1" applyFill="1" applyBorder="1" applyAlignment="1">
      <alignment horizontal="right" vertical="center"/>
    </xf>
    <xf numFmtId="0" fontId="84" fillId="54" borderId="7" xfId="0" applyFont="1" applyFill="1" applyBorder="1" applyAlignment="1">
      <alignment horizontal="right" vertical="center"/>
    </xf>
    <xf numFmtId="0" fontId="105" fillId="55" borderId="54" xfId="0" applyFont="1" applyFill="1" applyBorder="1" applyAlignment="1">
      <alignment horizontal="right" vertical="center"/>
    </xf>
    <xf numFmtId="0" fontId="105" fillId="55" borderId="55" xfId="0" applyFont="1" applyFill="1" applyBorder="1" applyAlignment="1">
      <alignment horizontal="right" vertical="center"/>
    </xf>
    <xf numFmtId="0" fontId="105" fillId="55" borderId="56" xfId="0" applyFont="1" applyFill="1" applyBorder="1" applyAlignment="1">
      <alignment horizontal="right" vertical="center"/>
    </xf>
    <xf numFmtId="0" fontId="105" fillId="55" borderId="6" xfId="0" applyFont="1" applyFill="1" applyBorder="1" applyAlignment="1">
      <alignment horizontal="right" vertical="center"/>
    </xf>
    <xf numFmtId="0" fontId="105" fillId="55" borderId="17" xfId="0" applyFont="1" applyFill="1" applyBorder="1" applyAlignment="1">
      <alignment horizontal="right" vertical="center"/>
    </xf>
    <xf numFmtId="0" fontId="105" fillId="55" borderId="7" xfId="0" applyFont="1" applyFill="1" applyBorder="1" applyAlignment="1">
      <alignment horizontal="right" vertical="center"/>
    </xf>
    <xf numFmtId="0" fontId="57" fillId="10" borderId="0" xfId="0" applyFont="1" applyFill="1" applyAlignment="1">
      <alignment horizontal="center" vertical="center"/>
    </xf>
    <xf numFmtId="179" fontId="75" fillId="48" borderId="0" xfId="2" applyNumberFormat="1" applyFont="1" applyFill="1" applyBorder="1" applyAlignment="1" applyProtection="1">
      <alignment horizontal="center" vertical="center"/>
      <protection locked="0"/>
    </xf>
    <xf numFmtId="0" fontId="57" fillId="32" borderId="0" xfId="0" applyFont="1" applyFill="1" applyAlignment="1">
      <alignment horizontal="center" vertical="center" wrapText="1"/>
    </xf>
    <xf numFmtId="0" fontId="66" fillId="32" borderId="0" xfId="0" applyFont="1" applyFill="1" applyAlignment="1">
      <alignment horizontal="center" vertical="center"/>
    </xf>
    <xf numFmtId="0" fontId="56" fillId="32" borderId="0" xfId="0" applyFont="1" applyFill="1" applyAlignment="1">
      <alignment horizontal="center" vertical="center"/>
    </xf>
    <xf numFmtId="0" fontId="14" fillId="32" borderId="0" xfId="0" applyFont="1" applyFill="1" applyAlignment="1">
      <alignment horizontal="center" vertical="center"/>
    </xf>
    <xf numFmtId="0" fontId="57" fillId="32" borderId="0" xfId="0" applyFont="1" applyFill="1" applyAlignment="1">
      <alignment horizontal="center" vertical="center"/>
    </xf>
    <xf numFmtId="3" fontId="57" fillId="32" borderId="0" xfId="0" applyNumberFormat="1" applyFont="1" applyFill="1" applyAlignment="1">
      <alignment horizontal="center" vertical="center"/>
    </xf>
    <xf numFmtId="164" fontId="13" fillId="32" borderId="0" xfId="2" applyFont="1" applyFill="1" applyBorder="1" applyAlignment="1">
      <alignment horizontal="center" vertical="center"/>
    </xf>
    <xf numFmtId="164" fontId="13" fillId="32" borderId="0" xfId="0" applyNumberFormat="1" applyFont="1" applyFill="1" applyAlignment="1">
      <alignment horizontal="center" vertical="center"/>
    </xf>
    <xf numFmtId="0" fontId="13" fillId="32" borderId="0" xfId="0" applyFont="1" applyFill="1" applyAlignment="1">
      <alignment horizontal="center" vertical="center"/>
    </xf>
    <xf numFmtId="0" fontId="53" fillId="44" borderId="0" xfId="0" applyFont="1" applyFill="1" applyAlignment="1">
      <alignment horizontal="center" vertical="center" wrapText="1"/>
    </xf>
    <xf numFmtId="0" fontId="53" fillId="44" borderId="0" xfId="0" applyFont="1" applyFill="1" applyAlignment="1">
      <alignment horizontal="center" vertical="center"/>
    </xf>
    <xf numFmtId="0" fontId="112" fillId="51" borderId="9" xfId="0" applyFont="1" applyFill="1" applyBorder="1" applyAlignment="1">
      <alignment horizontal="center" vertical="center"/>
    </xf>
    <xf numFmtId="0" fontId="55" fillId="42" borderId="0" xfId="0" applyFont="1" applyFill="1" applyAlignment="1">
      <alignment horizontal="center" vertical="center"/>
    </xf>
    <xf numFmtId="0" fontId="54" fillId="44" borderId="0" xfId="0" applyFont="1" applyFill="1" applyAlignment="1">
      <alignment horizontal="center" vertical="center" wrapText="1"/>
    </xf>
    <xf numFmtId="0" fontId="62" fillId="10" borderId="0" xfId="0" applyFont="1" applyFill="1" applyAlignment="1">
      <alignment horizontal="center" vertical="center" wrapText="1"/>
    </xf>
    <xf numFmtId="0" fontId="34" fillId="27" borderId="8" xfId="0" applyFont="1" applyFill="1" applyBorder="1" applyAlignment="1">
      <alignment horizontal="right" vertical="center" wrapText="1" indent="10"/>
    </xf>
    <xf numFmtId="0" fontId="34" fillId="27" borderId="1" xfId="0" applyFont="1" applyFill="1" applyBorder="1" applyAlignment="1">
      <alignment horizontal="right" vertical="center" wrapText="1" indent="10"/>
    </xf>
    <xf numFmtId="0" fontId="34" fillId="27" borderId="2" xfId="0" applyFont="1" applyFill="1" applyBorder="1" applyAlignment="1">
      <alignment horizontal="right" vertical="center" wrapText="1" indent="10"/>
    </xf>
    <xf numFmtId="0" fontId="62" fillId="10" borderId="0" xfId="0" applyFont="1" applyFill="1" applyAlignment="1">
      <alignment horizontal="right" wrapText="1"/>
    </xf>
    <xf numFmtId="171" fontId="215" fillId="10" borderId="0" xfId="0" applyNumberFormat="1" applyFont="1" applyFill="1" applyAlignment="1">
      <alignment horizontal="left" wrapText="1" indent="1"/>
    </xf>
    <xf numFmtId="171" fontId="215" fillId="10" borderId="38" xfId="0" applyNumberFormat="1" applyFont="1" applyFill="1" applyBorder="1" applyAlignment="1">
      <alignment horizontal="left" wrapText="1" indent="1"/>
    </xf>
    <xf numFmtId="0" fontId="30" fillId="21" borderId="50" xfId="0" applyFont="1" applyFill="1" applyBorder="1" applyAlignment="1" applyProtection="1">
      <alignment horizontal="center" vertical="center" wrapText="1"/>
      <protection locked="0"/>
    </xf>
    <xf numFmtId="0" fontId="30" fillId="21" borderId="51" xfId="0" applyFont="1" applyFill="1" applyBorder="1" applyAlignment="1" applyProtection="1">
      <alignment horizontal="center" vertical="center" wrapText="1"/>
      <protection locked="0"/>
    </xf>
    <xf numFmtId="0" fontId="36" fillId="28" borderId="52" xfId="0" applyFont="1" applyFill="1" applyBorder="1" applyAlignment="1">
      <alignment horizontal="center" vertical="center" wrapText="1"/>
    </xf>
    <xf numFmtId="0" fontId="36" fillId="28" borderId="53" xfId="0" applyFont="1" applyFill="1" applyBorder="1" applyAlignment="1">
      <alignment horizontal="center" vertical="center" wrapText="1"/>
    </xf>
    <xf numFmtId="0" fontId="21" fillId="9" borderId="25" xfId="0" applyFont="1" applyFill="1" applyBorder="1" applyAlignment="1">
      <alignment horizontal="center" vertical="center" wrapText="1"/>
    </xf>
    <xf numFmtId="0" fontId="21" fillId="9" borderId="14" xfId="0" applyFont="1" applyFill="1" applyBorder="1" applyAlignment="1">
      <alignment horizontal="center" vertical="center" wrapText="1"/>
    </xf>
    <xf numFmtId="0" fontId="5" fillId="9" borderId="25" xfId="0" applyFont="1" applyFill="1" applyBorder="1" applyAlignment="1">
      <alignment horizontal="center" vertical="center" wrapText="1"/>
    </xf>
    <xf numFmtId="0" fontId="5" fillId="9" borderId="14" xfId="0" applyFont="1" applyFill="1" applyBorder="1" applyAlignment="1">
      <alignment horizontal="center" vertical="center" wrapText="1"/>
    </xf>
    <xf numFmtId="0" fontId="5" fillId="9" borderId="19" xfId="0" applyFont="1" applyFill="1" applyBorder="1" applyAlignment="1">
      <alignment horizontal="center" vertical="center" wrapText="1"/>
    </xf>
    <xf numFmtId="0" fontId="5" fillId="9" borderId="16" xfId="0" applyFont="1" applyFill="1" applyBorder="1" applyAlignment="1">
      <alignment horizontal="center" vertical="center" wrapText="1"/>
    </xf>
    <xf numFmtId="0" fontId="39" fillId="29" borderId="1" xfId="0" applyFont="1" applyFill="1" applyBorder="1" applyAlignment="1">
      <alignment horizontal="center" vertical="center" wrapText="1"/>
    </xf>
    <xf numFmtId="0" fontId="39" fillId="29" borderId="0" xfId="0" applyFont="1" applyFill="1" applyAlignment="1">
      <alignment horizontal="center" vertical="center" wrapText="1"/>
    </xf>
    <xf numFmtId="0" fontId="188" fillId="27" borderId="10" xfId="0" applyFont="1" applyFill="1" applyBorder="1" applyAlignment="1">
      <alignment horizontal="left" vertical="center" indent="1"/>
    </xf>
    <xf numFmtId="0" fontId="188" fillId="27" borderId="12" xfId="0" applyFont="1" applyFill="1" applyBorder="1" applyAlignment="1">
      <alignment horizontal="left" vertical="center" indent="1"/>
    </xf>
    <xf numFmtId="168" fontId="113" fillId="46" borderId="9" xfId="0" applyNumberFormat="1" applyFont="1" applyFill="1" applyBorder="1" applyAlignment="1">
      <alignment horizontal="center" vertical="center"/>
    </xf>
    <xf numFmtId="168" fontId="113" fillId="46" borderId="26" xfId="0" applyNumberFormat="1" applyFont="1" applyFill="1" applyBorder="1" applyAlignment="1">
      <alignment horizontal="center" vertical="center"/>
    </xf>
    <xf numFmtId="0" fontId="118" fillId="61" borderId="10" xfId="0" applyFont="1" applyFill="1" applyBorder="1" applyAlignment="1">
      <alignment horizontal="left" vertical="center" indent="1"/>
    </xf>
    <xf numFmtId="0" fontId="118" fillId="61" borderId="11" xfId="0" applyFont="1" applyFill="1" applyBorder="1" applyAlignment="1">
      <alignment horizontal="left" vertical="center" indent="1"/>
    </xf>
    <xf numFmtId="49" fontId="117" fillId="14" borderId="0" xfId="0" applyNumberFormat="1" applyFont="1" applyFill="1" applyAlignment="1">
      <alignment horizontal="center" vertical="center"/>
    </xf>
    <xf numFmtId="49" fontId="117" fillId="14" borderId="16" xfId="0" applyNumberFormat="1" applyFont="1" applyFill="1" applyBorder="1" applyAlignment="1">
      <alignment horizontal="center" vertical="center"/>
    </xf>
    <xf numFmtId="0" fontId="117" fillId="14" borderId="65" xfId="0" applyFont="1" applyFill="1" applyBorder="1" applyAlignment="1">
      <alignment horizontal="right" vertical="center"/>
    </xf>
    <xf numFmtId="168" fontId="117" fillId="17" borderId="65" xfId="0" applyNumberFormat="1" applyFont="1" applyFill="1" applyBorder="1" applyAlignment="1">
      <alignment horizontal="center" vertical="center"/>
    </xf>
    <xf numFmtId="168" fontId="117" fillId="17" borderId="66" xfId="0" applyNumberFormat="1" applyFont="1" applyFill="1" applyBorder="1" applyAlignment="1">
      <alignment horizontal="center" vertical="center"/>
    </xf>
    <xf numFmtId="0" fontId="126" fillId="64" borderId="64" xfId="0" applyFont="1" applyFill="1" applyBorder="1" applyAlignment="1">
      <alignment horizontal="right" vertical="center"/>
    </xf>
    <xf numFmtId="0" fontId="126" fillId="64" borderId="11" xfId="0" applyFont="1" applyFill="1" applyBorder="1" applyAlignment="1">
      <alignment horizontal="right" vertical="center"/>
    </xf>
    <xf numFmtId="0" fontId="126" fillId="64" borderId="12" xfId="0" applyFont="1" applyFill="1" applyBorder="1" applyAlignment="1">
      <alignment horizontal="right" vertical="center"/>
    </xf>
    <xf numFmtId="168" fontId="118" fillId="65" borderId="9" xfId="0" applyNumberFormat="1" applyFont="1" applyFill="1" applyBorder="1" applyAlignment="1">
      <alignment horizontal="center" vertical="center"/>
    </xf>
    <xf numFmtId="168" fontId="118" fillId="65" borderId="26" xfId="0" applyNumberFormat="1" applyFont="1" applyFill="1" applyBorder="1" applyAlignment="1">
      <alignment horizontal="center" vertical="center"/>
    </xf>
    <xf numFmtId="0" fontId="117" fillId="14" borderId="61" xfId="0" applyFont="1" applyFill="1" applyBorder="1" applyAlignment="1">
      <alignment horizontal="center" vertical="center" wrapText="1"/>
    </xf>
    <xf numFmtId="0" fontId="117" fillId="14" borderId="40" xfId="0" applyFont="1" applyFill="1" applyBorder="1" applyAlignment="1">
      <alignment horizontal="center" vertical="center" wrapText="1"/>
    </xf>
    <xf numFmtId="0" fontId="117" fillId="14" borderId="8" xfId="0" applyFont="1" applyFill="1" applyBorder="1" applyAlignment="1">
      <alignment horizontal="center" vertical="center" wrapText="1"/>
    </xf>
    <xf numFmtId="0" fontId="117" fillId="14" borderId="2" xfId="0" applyFont="1" applyFill="1" applyBorder="1" applyAlignment="1">
      <alignment horizontal="center" vertical="center" wrapText="1"/>
    </xf>
    <xf numFmtId="0" fontId="117" fillId="14" borderId="13" xfId="0" applyFont="1" applyFill="1" applyBorder="1" applyAlignment="1">
      <alignment horizontal="center" vertical="center" wrapText="1"/>
    </xf>
    <xf numFmtId="0" fontId="117" fillId="14" borderId="4" xfId="0" applyFont="1" applyFill="1" applyBorder="1" applyAlignment="1">
      <alignment horizontal="center" vertical="center" wrapText="1"/>
    </xf>
    <xf numFmtId="0" fontId="121" fillId="14" borderId="8" xfId="0" applyFont="1" applyFill="1" applyBorder="1" applyAlignment="1">
      <alignment horizontal="center" vertical="center"/>
    </xf>
    <xf numFmtId="0" fontId="121" fillId="14" borderId="1" xfId="0" applyFont="1" applyFill="1" applyBorder="1" applyAlignment="1">
      <alignment horizontal="center" vertical="center"/>
    </xf>
    <xf numFmtId="0" fontId="121" fillId="14" borderId="2" xfId="0" applyFont="1" applyFill="1" applyBorder="1" applyAlignment="1">
      <alignment horizontal="center" vertical="center"/>
    </xf>
    <xf numFmtId="0" fontId="121" fillId="14" borderId="13" xfId="0" applyFont="1" applyFill="1" applyBorder="1" applyAlignment="1">
      <alignment horizontal="center" vertical="center"/>
    </xf>
    <xf numFmtId="0" fontId="121" fillId="14" borderId="3" xfId="0" applyFont="1" applyFill="1" applyBorder="1" applyAlignment="1">
      <alignment horizontal="center" vertical="center"/>
    </xf>
    <xf numFmtId="0" fontId="121" fillId="14" borderId="4" xfId="0" applyFont="1" applyFill="1" applyBorder="1" applyAlignment="1">
      <alignment horizontal="center" vertical="center"/>
    </xf>
    <xf numFmtId="0" fontId="117" fillId="14" borderId="8" xfId="0" applyFont="1" applyFill="1" applyBorder="1" applyAlignment="1">
      <alignment horizontal="center" vertical="center"/>
    </xf>
    <xf numFmtId="0" fontId="117" fillId="14" borderId="13" xfId="0" applyFont="1" applyFill="1" applyBorder="1" applyAlignment="1">
      <alignment horizontal="center" vertical="center"/>
    </xf>
    <xf numFmtId="0" fontId="117" fillId="14" borderId="2" xfId="0" applyFont="1" applyFill="1" applyBorder="1" applyAlignment="1">
      <alignment horizontal="center" vertical="center"/>
    </xf>
    <xf numFmtId="0" fontId="117" fillId="14" borderId="4" xfId="0" applyFont="1" applyFill="1" applyBorder="1" applyAlignment="1">
      <alignment horizontal="center" vertical="center"/>
    </xf>
    <xf numFmtId="0" fontId="117" fillId="60" borderId="61" xfId="0" applyFont="1" applyFill="1" applyBorder="1" applyAlignment="1">
      <alignment horizontal="center" vertical="center" wrapText="1"/>
    </xf>
    <xf numFmtId="0" fontId="117" fillId="60" borderId="40" xfId="0" applyFont="1" applyFill="1" applyBorder="1" applyAlignment="1">
      <alignment horizontal="center" vertical="center" wrapText="1"/>
    </xf>
    <xf numFmtId="0" fontId="117" fillId="14" borderId="1" xfId="0" applyFont="1" applyFill="1" applyBorder="1" applyAlignment="1">
      <alignment horizontal="center" vertical="center" wrapText="1"/>
    </xf>
    <xf numFmtId="0" fontId="117" fillId="14" borderId="3" xfId="0" applyFont="1" applyFill="1" applyBorder="1" applyAlignment="1">
      <alignment horizontal="center" vertical="center" wrapText="1"/>
    </xf>
    <xf numFmtId="168" fontId="119" fillId="0" borderId="15" xfId="0" applyNumberFormat="1" applyFont="1" applyBorder="1" applyAlignment="1">
      <alignment horizontal="center" vertical="center"/>
    </xf>
    <xf numFmtId="168" fontId="119" fillId="0" borderId="0" xfId="0" applyNumberFormat="1" applyFont="1" applyAlignment="1">
      <alignment horizontal="center" vertical="center"/>
    </xf>
    <xf numFmtId="168" fontId="119" fillId="0" borderId="38" xfId="0" applyNumberFormat="1" applyFont="1" applyBorder="1" applyAlignment="1">
      <alignment horizontal="center" vertical="center"/>
    </xf>
    <xf numFmtId="168" fontId="119" fillId="0" borderId="58" xfId="0" applyNumberFormat="1" applyFont="1" applyBorder="1" applyAlignment="1">
      <alignment horizontal="center" vertical="center"/>
    </xf>
    <xf numFmtId="168" fontId="119" fillId="0" borderId="3" xfId="0" applyNumberFormat="1" applyFont="1" applyBorder="1" applyAlignment="1">
      <alignment horizontal="center" vertical="center"/>
    </xf>
    <xf numFmtId="168" fontId="119" fillId="0" borderId="4" xfId="0" applyNumberFormat="1" applyFont="1" applyBorder="1" applyAlignment="1">
      <alignment horizontal="center" vertical="center"/>
    </xf>
    <xf numFmtId="164" fontId="117" fillId="17" borderId="9" xfId="2" applyFont="1" applyFill="1" applyBorder="1" applyAlignment="1">
      <alignment horizontal="center" vertical="center"/>
    </xf>
    <xf numFmtId="0" fontId="117" fillId="14" borderId="9" xfId="0" applyFont="1" applyFill="1" applyBorder="1" applyAlignment="1">
      <alignment horizontal="right" vertical="center"/>
    </xf>
    <xf numFmtId="176" fontId="220" fillId="2" borderId="0" xfId="0" applyNumberFormat="1" applyFont="1" applyFill="1" applyAlignment="1">
      <alignment horizontal="center" vertical="center" wrapText="1"/>
    </xf>
    <xf numFmtId="0" fontId="126" fillId="2" borderId="0" xfId="0" applyFont="1" applyFill="1" applyAlignment="1">
      <alignment horizontal="center" vertical="center"/>
    </xf>
    <xf numFmtId="0" fontId="11" fillId="2" borderId="0" xfId="0" applyFont="1" applyFill="1" applyAlignment="1">
      <alignment horizontal="center" vertical="center"/>
    </xf>
    <xf numFmtId="0" fontId="12" fillId="2" borderId="0" xfId="0" applyFont="1" applyFill="1" applyAlignment="1">
      <alignment horizontal="center" vertical="center"/>
    </xf>
    <xf numFmtId="0" fontId="120" fillId="2" borderId="0" xfId="0" applyFont="1" applyFill="1" applyAlignment="1">
      <alignment horizontal="center" vertical="center" wrapText="1"/>
    </xf>
    <xf numFmtId="0" fontId="88" fillId="2" borderId="0" xfId="0" applyFont="1" applyFill="1" applyAlignment="1">
      <alignment horizontal="center" vertical="center"/>
    </xf>
    <xf numFmtId="0" fontId="86" fillId="2" borderId="0" xfId="0" applyFont="1" applyFill="1" applyAlignment="1">
      <alignment horizontal="center" vertical="center"/>
    </xf>
    <xf numFmtId="0" fontId="100" fillId="2" borderId="0" xfId="0" applyFont="1" applyFill="1" applyAlignment="1">
      <alignment horizontal="center" vertical="center"/>
    </xf>
    <xf numFmtId="0" fontId="131" fillId="2" borderId="0" xfId="0" applyFont="1" applyFill="1" applyAlignment="1">
      <alignment horizontal="center" vertical="center" wrapText="1"/>
    </xf>
    <xf numFmtId="0" fontId="57" fillId="2" borderId="0" xfId="0" applyFont="1" applyFill="1" applyAlignment="1">
      <alignment horizontal="center" vertical="center" wrapText="1"/>
    </xf>
    <xf numFmtId="164" fontId="67" fillId="2" borderId="0" xfId="2" applyFont="1" applyFill="1" applyBorder="1" applyAlignment="1" applyProtection="1">
      <alignment horizontal="center" vertical="center" wrapText="1"/>
    </xf>
    <xf numFmtId="0" fontId="221" fillId="2" borderId="0" xfId="0" applyFont="1" applyFill="1" applyAlignment="1">
      <alignment horizontal="center" vertical="center"/>
    </xf>
    <xf numFmtId="164" fontId="67" fillId="2" borderId="17" xfId="2" applyFont="1" applyFill="1" applyBorder="1" applyAlignment="1" applyProtection="1">
      <alignment horizontal="center" vertical="center" wrapText="1"/>
    </xf>
    <xf numFmtId="0" fontId="1" fillId="10" borderId="0" xfId="0" applyFont="1" applyFill="1" applyAlignment="1">
      <alignment horizontal="center" vertical="center"/>
    </xf>
    <xf numFmtId="0" fontId="65" fillId="10" borderId="0" xfId="0" applyFont="1" applyFill="1" applyAlignment="1">
      <alignment horizontal="center" vertical="center"/>
    </xf>
    <xf numFmtId="0" fontId="55" fillId="2" borderId="0" xfId="0" applyFont="1" applyFill="1" applyAlignment="1">
      <alignment horizontal="center" vertical="center"/>
    </xf>
    <xf numFmtId="0" fontId="79" fillId="79" borderId="0" xfId="0" applyFont="1" applyFill="1" applyAlignment="1">
      <alignment horizontal="center" vertical="center" wrapText="1"/>
    </xf>
    <xf numFmtId="0" fontId="87" fillId="10" borderId="0" xfId="0" applyFont="1" applyFill="1" applyAlignment="1">
      <alignment horizontal="center" vertical="center"/>
    </xf>
    <xf numFmtId="164" fontId="174" fillId="32" borderId="0" xfId="2" applyFont="1" applyFill="1" applyBorder="1" applyAlignment="1">
      <alignment horizontal="center" vertical="center"/>
    </xf>
    <xf numFmtId="164" fontId="174" fillId="10" borderId="0" xfId="2" applyFont="1" applyFill="1" applyBorder="1" applyAlignment="1">
      <alignment horizontal="center" vertical="center" wrapText="1"/>
    </xf>
    <xf numFmtId="0" fontId="173" fillId="40" borderId="0" xfId="0" applyFont="1" applyFill="1" applyAlignment="1">
      <alignment horizontal="center" vertical="center" wrapText="1"/>
    </xf>
    <xf numFmtId="0" fontId="219" fillId="79" borderId="0" xfId="0" applyFont="1" applyFill="1" applyAlignment="1">
      <alignment horizontal="center" vertical="center" wrapText="1"/>
    </xf>
    <xf numFmtId="0" fontId="218" fillId="79" borderId="0" xfId="0" applyFont="1" applyFill="1" applyAlignment="1">
      <alignment horizontal="center" vertical="center" wrapText="1"/>
    </xf>
    <xf numFmtId="164" fontId="59" fillId="10" borderId="0" xfId="2" applyFont="1" applyFill="1" applyBorder="1" applyAlignment="1">
      <alignment horizontal="center" vertical="center" wrapText="1"/>
    </xf>
    <xf numFmtId="0" fontId="166" fillId="10" borderId="0" xfId="0" applyFont="1" applyFill="1" applyAlignment="1">
      <alignment horizontal="left" vertical="center" wrapText="1"/>
    </xf>
    <xf numFmtId="0" fontId="167" fillId="2" borderId="68" xfId="0" applyFont="1" applyFill="1" applyBorder="1" applyAlignment="1">
      <alignment horizontal="center" vertical="center" wrapText="1"/>
    </xf>
    <xf numFmtId="0" fontId="167" fillId="2" borderId="69" xfId="0" applyFont="1" applyFill="1" applyBorder="1" applyAlignment="1">
      <alignment horizontal="center" vertical="center"/>
    </xf>
    <xf numFmtId="0" fontId="167" fillId="2" borderId="70" xfId="0" applyFont="1" applyFill="1" applyBorder="1" applyAlignment="1">
      <alignment horizontal="center" vertical="center"/>
    </xf>
    <xf numFmtId="0" fontId="167" fillId="2" borderId="71" xfId="0" applyFont="1" applyFill="1" applyBorder="1" applyAlignment="1">
      <alignment horizontal="center" vertical="center"/>
    </xf>
    <xf numFmtId="0" fontId="167" fillId="2" borderId="0" xfId="0" applyFont="1" applyFill="1" applyAlignment="1">
      <alignment horizontal="center" vertical="center"/>
    </xf>
    <xf numFmtId="0" fontId="167" fillId="2" borderId="72" xfId="0" applyFont="1" applyFill="1" applyBorder="1" applyAlignment="1">
      <alignment horizontal="center" vertical="center"/>
    </xf>
    <xf numFmtId="0" fontId="167" fillId="2" borderId="73" xfId="0" applyFont="1" applyFill="1" applyBorder="1" applyAlignment="1">
      <alignment horizontal="center" vertical="center"/>
    </xf>
    <xf numFmtId="0" fontId="167" fillId="2" borderId="74" xfId="0" applyFont="1" applyFill="1" applyBorder="1" applyAlignment="1">
      <alignment horizontal="center" vertical="center"/>
    </xf>
    <xf numFmtId="0" fontId="167" fillId="2" borderId="75" xfId="0" applyFont="1" applyFill="1" applyBorder="1" applyAlignment="1">
      <alignment horizontal="center" vertical="center"/>
    </xf>
    <xf numFmtId="2" fontId="156" fillId="72" borderId="7" xfId="0" applyNumberFormat="1" applyFont="1" applyFill="1" applyBorder="1" applyAlignment="1">
      <alignment horizontal="center" vertical="center" wrapText="1"/>
    </xf>
  </cellXfs>
  <cellStyles count="4">
    <cellStyle name="Moeda" xfId="2" builtinId="4"/>
    <cellStyle name="Normal" xfId="0" builtinId="0"/>
    <cellStyle name="Porcentagem" xfId="3" builtinId="5"/>
    <cellStyle name="Vírgula" xfId="1" builtinId="3"/>
  </cellStyles>
  <dxfs count="323">
    <dxf>
      <fill>
        <patternFill>
          <bgColor rgb="FFEAEAEA"/>
        </patternFill>
      </fill>
    </dxf>
    <dxf>
      <font>
        <color rgb="FFFFFF00"/>
      </font>
      <fill>
        <patternFill>
          <bgColor theme="2" tint="-0.749961851863155"/>
        </patternFill>
      </fill>
    </dxf>
    <dxf>
      <font>
        <color rgb="FFFFFF00"/>
      </font>
      <fill>
        <patternFill>
          <bgColor rgb="FFFF0000"/>
        </patternFill>
      </fill>
    </dxf>
    <dxf>
      <font>
        <color theme="1"/>
      </font>
      <fill>
        <patternFill>
          <bgColor theme="2" tint="-0.24994659260841701"/>
        </patternFill>
      </fill>
    </dxf>
    <dxf>
      <fill>
        <patternFill>
          <bgColor rgb="FF00FF00"/>
        </patternFill>
      </fill>
    </dxf>
    <dxf>
      <fill>
        <patternFill>
          <bgColor rgb="FFFFFF00"/>
        </patternFill>
      </fill>
    </dxf>
    <dxf>
      <font>
        <color rgb="FFFFFF00"/>
      </font>
      <fill>
        <patternFill>
          <bgColor rgb="FFFF0000"/>
        </patternFill>
      </fill>
    </dxf>
    <dxf>
      <font>
        <color theme="1"/>
      </font>
      <fill>
        <patternFill>
          <bgColor theme="2" tint="-9.9948118533890809E-2"/>
        </patternFill>
      </fill>
    </dxf>
    <dxf>
      <fill>
        <patternFill>
          <bgColor rgb="FFFF66FF"/>
        </patternFill>
      </fill>
    </dxf>
    <dxf>
      <fill>
        <patternFill>
          <bgColor rgb="FF0070C0"/>
        </patternFill>
      </fill>
    </dxf>
    <dxf>
      <font>
        <b/>
        <i val="0"/>
        <color rgb="FFFFFF00"/>
      </font>
      <fill>
        <patternFill>
          <bgColor rgb="FF002060"/>
        </patternFill>
      </fill>
    </dxf>
    <dxf>
      <font>
        <color theme="0" tint="-0.34998626667073579"/>
      </font>
    </dxf>
    <dxf>
      <font>
        <color rgb="FFFFFF00"/>
      </font>
      <fill>
        <patternFill>
          <bgColor rgb="FF080808"/>
        </patternFill>
      </fill>
    </dxf>
    <dxf>
      <fill>
        <patternFill>
          <bgColor rgb="FF00FF00"/>
        </patternFill>
      </fill>
    </dxf>
    <dxf>
      <font>
        <color rgb="FFFFFF00"/>
      </font>
      <fill>
        <patternFill>
          <bgColor rgb="FFC00000"/>
        </patternFill>
      </fill>
    </dxf>
    <dxf>
      <font>
        <color theme="1"/>
      </font>
      <fill>
        <patternFill>
          <bgColor rgb="FF66FF66"/>
        </patternFill>
      </fill>
    </dxf>
    <dxf>
      <font>
        <color rgb="FFFFFF00"/>
      </font>
      <fill>
        <patternFill>
          <bgColor rgb="FFC00000"/>
        </patternFill>
      </fill>
    </dxf>
    <dxf>
      <font>
        <color theme="1"/>
      </font>
      <fill>
        <patternFill>
          <bgColor rgb="FF66FF66"/>
        </patternFill>
      </fill>
    </dxf>
    <dxf>
      <font>
        <color rgb="FFFFFF00"/>
      </font>
      <fill>
        <patternFill>
          <bgColor rgb="FFC00000"/>
        </patternFill>
      </fill>
    </dxf>
    <dxf>
      <font>
        <color theme="1"/>
      </font>
      <fill>
        <patternFill>
          <bgColor rgb="FF66FF66"/>
        </patternFill>
      </fill>
    </dxf>
    <dxf>
      <font>
        <color rgb="FFFFFF00"/>
      </font>
      <fill>
        <patternFill>
          <bgColor rgb="FFC00000"/>
        </patternFill>
      </fill>
    </dxf>
    <dxf>
      <font>
        <color theme="1"/>
      </font>
      <fill>
        <patternFill>
          <bgColor rgb="FF66FF66"/>
        </patternFill>
      </fill>
    </dxf>
    <dxf>
      <font>
        <color rgb="FFFFFF00"/>
      </font>
      <fill>
        <patternFill>
          <bgColor rgb="FFC00000"/>
        </patternFill>
      </fill>
    </dxf>
    <dxf>
      <font>
        <color theme="1"/>
      </font>
      <fill>
        <patternFill>
          <bgColor rgb="FF66FF66"/>
        </patternFill>
      </fill>
    </dxf>
    <dxf>
      <font>
        <color rgb="FFFFFF00"/>
      </font>
      <fill>
        <patternFill>
          <bgColor rgb="FFC00000"/>
        </patternFill>
      </fill>
    </dxf>
    <dxf>
      <font>
        <color theme="1"/>
      </font>
      <fill>
        <patternFill>
          <bgColor rgb="FF66FF66"/>
        </patternFill>
      </fill>
    </dxf>
    <dxf>
      <font>
        <color rgb="FFFFFF00"/>
      </font>
      <fill>
        <patternFill>
          <bgColor rgb="FFC00000"/>
        </patternFill>
      </fill>
    </dxf>
    <dxf>
      <font>
        <color theme="1"/>
      </font>
      <fill>
        <patternFill>
          <bgColor rgb="FF66FF66"/>
        </patternFill>
      </fill>
    </dxf>
    <dxf>
      <font>
        <color rgb="FFFFFF00"/>
      </font>
      <fill>
        <patternFill>
          <bgColor rgb="FFC00000"/>
        </patternFill>
      </fill>
    </dxf>
    <dxf>
      <font>
        <color theme="1"/>
      </font>
      <fill>
        <patternFill>
          <bgColor rgb="FF66FF66"/>
        </patternFill>
      </fill>
    </dxf>
    <dxf>
      <font>
        <b/>
        <i val="0"/>
      </font>
      <fill>
        <patternFill>
          <bgColor rgb="FFFFFF00"/>
        </patternFill>
      </fill>
    </dxf>
    <dxf>
      <font>
        <b/>
        <i val="0"/>
      </font>
      <fill>
        <gradientFill>
          <stop position="0">
            <color theme="0"/>
          </stop>
          <stop position="0.5">
            <color rgb="FF00FF00"/>
          </stop>
          <stop position="1">
            <color theme="0"/>
          </stop>
        </gradientFill>
      </fill>
    </dxf>
    <dxf>
      <font>
        <b/>
        <i val="0"/>
        <color rgb="FFFFFF00"/>
      </font>
      <fill>
        <gradientFill>
          <stop position="0">
            <color theme="0"/>
          </stop>
          <stop position="0.5">
            <color rgb="FFFF0000"/>
          </stop>
          <stop position="1">
            <color theme="0"/>
          </stop>
        </gradientFill>
      </fill>
    </dxf>
    <dxf>
      <fill>
        <patternFill>
          <bgColor rgb="FFFFFF00"/>
        </patternFill>
      </fill>
    </dxf>
    <dxf>
      <font>
        <b/>
        <i val="0"/>
      </font>
      <fill>
        <patternFill>
          <bgColor rgb="FF00FF00"/>
        </patternFill>
      </fill>
    </dxf>
    <dxf>
      <font>
        <b/>
        <i val="0"/>
        <color rgb="FFFFFF00"/>
      </font>
      <fill>
        <patternFill>
          <bgColor rgb="FFFF0000"/>
        </patternFill>
      </fill>
    </dxf>
    <dxf>
      <fill>
        <patternFill>
          <bgColor rgb="FFD2CDAF"/>
        </patternFill>
      </fill>
    </dxf>
    <dxf>
      <font>
        <b/>
        <i val="0"/>
        <strike/>
        <color rgb="FFC00000"/>
      </font>
      <fill>
        <patternFill>
          <bgColor rgb="FFFFC000"/>
        </patternFill>
      </fill>
    </dxf>
    <dxf>
      <fill>
        <patternFill>
          <bgColor rgb="FF00FF00"/>
        </patternFill>
      </fill>
    </dxf>
    <dxf>
      <font>
        <color rgb="FFFFFF00"/>
      </font>
      <fill>
        <patternFill>
          <bgColor rgb="FFC00000"/>
        </patternFill>
      </fill>
    </dxf>
    <dxf>
      <font>
        <b/>
        <i val="0"/>
        <strike/>
        <color rgb="FFC00000"/>
      </font>
      <fill>
        <patternFill>
          <bgColor rgb="FFFFC000"/>
        </patternFill>
      </fill>
    </dxf>
    <dxf>
      <font>
        <color rgb="FFFFFF00"/>
      </font>
      <fill>
        <patternFill>
          <bgColor rgb="FF960000"/>
        </patternFill>
      </fill>
    </dxf>
    <dxf>
      <fill>
        <patternFill>
          <bgColor rgb="FF00FF00"/>
        </patternFill>
      </fill>
    </dxf>
    <dxf>
      <fill>
        <patternFill>
          <bgColor rgb="FFFFD246"/>
        </patternFill>
      </fill>
    </dxf>
    <dxf>
      <font>
        <color rgb="FFFFC000"/>
      </font>
      <fill>
        <patternFill>
          <bgColor theme="1" tint="0.14996795556505021"/>
        </patternFill>
      </fill>
    </dxf>
    <dxf>
      <fill>
        <patternFill>
          <bgColor rgb="FF00FF00"/>
        </patternFill>
      </fill>
    </dxf>
    <dxf>
      <font>
        <color rgb="FFFFFF00"/>
      </font>
      <fill>
        <patternFill>
          <bgColor rgb="FFFF0000"/>
        </patternFill>
      </fill>
    </dxf>
    <dxf>
      <font>
        <color rgb="FFFFFF00"/>
      </font>
      <fill>
        <patternFill>
          <bgColor rgb="FFFF0000"/>
        </patternFill>
      </fill>
    </dxf>
    <dxf>
      <fill>
        <patternFill>
          <bgColor rgb="FF00FF00"/>
        </patternFill>
      </fill>
    </dxf>
    <dxf>
      <fill>
        <patternFill>
          <bgColor rgb="FF00FF00"/>
        </patternFill>
      </fill>
    </dxf>
    <dxf>
      <font>
        <color rgb="FFFFFF00"/>
      </font>
      <fill>
        <patternFill>
          <bgColor rgb="FFFF0000"/>
        </patternFill>
      </fill>
    </dxf>
    <dxf>
      <font>
        <color rgb="FFFFFF00"/>
      </font>
      <fill>
        <patternFill>
          <bgColor rgb="FFFF0000"/>
        </patternFill>
      </fill>
    </dxf>
    <dxf>
      <fill>
        <patternFill>
          <bgColor rgb="FF00FF00"/>
        </patternFill>
      </fill>
    </dxf>
    <dxf>
      <font>
        <color rgb="FFFFFF00"/>
      </font>
      <fill>
        <patternFill>
          <bgColor rgb="FFFF0000"/>
        </patternFill>
      </fill>
    </dxf>
    <dxf>
      <fill>
        <patternFill>
          <bgColor rgb="FF00FF00"/>
        </patternFill>
      </fill>
    </dxf>
    <dxf>
      <font>
        <color rgb="FFFFFF00"/>
      </font>
      <fill>
        <patternFill>
          <bgColor rgb="FFFF0000"/>
        </patternFill>
      </fill>
    </dxf>
    <dxf>
      <fill>
        <patternFill>
          <bgColor rgb="FF00FF00"/>
        </patternFill>
      </fill>
    </dxf>
    <dxf>
      <fill>
        <patternFill>
          <bgColor rgb="FF00FF00"/>
        </patternFill>
      </fill>
    </dxf>
    <dxf>
      <font>
        <color rgb="FFFFFF00"/>
      </font>
      <fill>
        <patternFill>
          <bgColor rgb="FFFF0000"/>
        </patternFill>
      </fill>
    </dxf>
    <dxf>
      <font>
        <color rgb="FFFFFF00"/>
      </font>
      <fill>
        <patternFill>
          <bgColor rgb="FF002060"/>
        </patternFill>
      </fill>
    </dxf>
    <dxf>
      <font>
        <color rgb="FFFFC000"/>
      </font>
      <fill>
        <patternFill>
          <bgColor rgb="FF002060"/>
        </patternFill>
      </fill>
    </dxf>
    <dxf>
      <font>
        <color rgb="FFFFFF00"/>
      </font>
      <fill>
        <patternFill>
          <bgColor rgb="FF002060"/>
        </patternFill>
      </fill>
    </dxf>
    <dxf>
      <font>
        <color rgb="FFFFFF00"/>
      </font>
      <fill>
        <patternFill>
          <bgColor rgb="FF002060"/>
        </patternFill>
      </fill>
    </dxf>
    <dxf>
      <font>
        <color rgb="FFFFC000"/>
      </font>
      <fill>
        <patternFill>
          <bgColor rgb="FF002060"/>
        </patternFill>
      </fill>
    </dxf>
    <dxf>
      <font>
        <color rgb="FFFFC000"/>
      </font>
      <fill>
        <patternFill>
          <bgColor rgb="FF002060"/>
        </patternFill>
      </fill>
    </dxf>
    <dxf>
      <font>
        <color rgb="FFFFC000"/>
      </font>
      <fill>
        <patternFill>
          <bgColor rgb="FF002060"/>
        </patternFill>
      </fill>
    </dxf>
    <dxf>
      <font>
        <color rgb="FFFFFF00"/>
      </font>
      <fill>
        <patternFill>
          <bgColor rgb="FF002060"/>
        </patternFill>
      </fill>
    </dxf>
    <dxf>
      <font>
        <color rgb="FFFFC000"/>
      </font>
      <fill>
        <patternFill>
          <bgColor rgb="FF002060"/>
        </patternFill>
      </fill>
    </dxf>
    <dxf>
      <font>
        <color rgb="FFFFFF00"/>
      </font>
      <fill>
        <patternFill>
          <bgColor rgb="FF002060"/>
        </patternFill>
      </fill>
    </dxf>
    <dxf>
      <font>
        <color rgb="FFFFC000"/>
      </font>
      <fill>
        <patternFill>
          <bgColor rgb="FF002060"/>
        </patternFill>
      </fill>
    </dxf>
    <dxf>
      <font>
        <color rgb="FFFFFF00"/>
      </font>
      <fill>
        <patternFill>
          <bgColor rgb="FF002060"/>
        </patternFill>
      </fill>
    </dxf>
    <dxf>
      <font>
        <color rgb="FFFFC000"/>
      </font>
      <fill>
        <patternFill>
          <bgColor rgb="FF002060"/>
        </patternFill>
      </fill>
    </dxf>
    <dxf>
      <font>
        <color rgb="FFFFFF00"/>
      </font>
      <fill>
        <patternFill>
          <bgColor rgb="FF002060"/>
        </patternFill>
      </fill>
    </dxf>
    <dxf>
      <font>
        <color rgb="FFFFC000"/>
      </font>
      <fill>
        <patternFill>
          <bgColor rgb="FF002060"/>
        </patternFill>
      </fill>
    </dxf>
    <dxf>
      <font>
        <color rgb="FFFFFF00"/>
      </font>
      <fill>
        <patternFill>
          <bgColor rgb="FF002060"/>
        </patternFill>
      </fill>
    </dxf>
    <dxf>
      <font>
        <color rgb="FFFFC000"/>
      </font>
      <fill>
        <patternFill>
          <bgColor rgb="FF002060"/>
        </patternFill>
      </fill>
    </dxf>
    <dxf>
      <font>
        <color rgb="FFFFFF00"/>
      </font>
      <fill>
        <patternFill>
          <bgColor rgb="FF002060"/>
        </patternFill>
      </fill>
    </dxf>
    <dxf>
      <font>
        <color rgb="FFFFC000"/>
      </font>
      <fill>
        <patternFill>
          <bgColor rgb="FF002060"/>
        </patternFill>
      </fill>
    </dxf>
    <dxf>
      <font>
        <color rgb="FFFFFF00"/>
      </font>
      <fill>
        <patternFill>
          <bgColor rgb="FF002060"/>
        </patternFill>
      </fill>
    </dxf>
    <dxf>
      <font>
        <color rgb="FFFFC000"/>
      </font>
      <fill>
        <patternFill>
          <bgColor rgb="FF002060"/>
        </patternFill>
      </fill>
    </dxf>
    <dxf>
      <font>
        <color rgb="FFFFFF00"/>
      </font>
      <fill>
        <patternFill>
          <bgColor rgb="FF002060"/>
        </patternFill>
      </fill>
    </dxf>
    <dxf>
      <font>
        <color rgb="FFFFC000"/>
      </font>
      <fill>
        <patternFill>
          <bgColor rgb="FF002060"/>
        </patternFill>
      </fill>
    </dxf>
    <dxf>
      <font>
        <color rgb="FFFFFF00"/>
      </font>
      <fill>
        <patternFill>
          <bgColor rgb="FF002060"/>
        </patternFill>
      </fill>
    </dxf>
    <dxf>
      <font>
        <color rgb="FFFFC000"/>
      </font>
      <fill>
        <patternFill>
          <bgColor rgb="FF002060"/>
        </patternFill>
      </fill>
    </dxf>
    <dxf>
      <font>
        <color rgb="FFFFFF00"/>
      </font>
      <fill>
        <patternFill>
          <bgColor rgb="FF002060"/>
        </patternFill>
      </fill>
    </dxf>
    <dxf>
      <font>
        <color rgb="FFFFC000"/>
      </font>
      <fill>
        <patternFill>
          <bgColor rgb="FF002060"/>
        </patternFill>
      </fill>
    </dxf>
    <dxf>
      <font>
        <color rgb="FFFFFF00"/>
      </font>
      <fill>
        <patternFill>
          <bgColor rgb="FF002060"/>
        </patternFill>
      </fill>
    </dxf>
    <dxf>
      <font>
        <color rgb="FFFFFF00"/>
      </font>
      <fill>
        <patternFill>
          <bgColor rgb="FF002060"/>
        </patternFill>
      </fill>
    </dxf>
    <dxf>
      <font>
        <color rgb="FFFFC000"/>
      </font>
      <fill>
        <patternFill>
          <bgColor rgb="FF002060"/>
        </patternFill>
      </fill>
    </dxf>
    <dxf>
      <font>
        <color rgb="FFFFC000"/>
      </font>
      <fill>
        <patternFill>
          <bgColor rgb="FF002060"/>
        </patternFill>
      </fill>
    </dxf>
    <dxf>
      <font>
        <color rgb="FFFFC000"/>
      </font>
      <fill>
        <patternFill>
          <bgColor rgb="FF002060"/>
        </patternFill>
      </fill>
    </dxf>
    <dxf>
      <font>
        <color rgb="FFFFC000"/>
      </font>
      <fill>
        <patternFill>
          <bgColor rgb="FF002060"/>
        </patternFill>
      </fill>
    </dxf>
    <dxf>
      <font>
        <color rgb="FFFFFF00"/>
      </font>
      <fill>
        <patternFill>
          <bgColor rgb="FF002060"/>
        </patternFill>
      </fill>
    </dxf>
    <dxf>
      <font>
        <color rgb="FFFFFF00"/>
      </font>
      <fill>
        <patternFill>
          <bgColor rgb="FF002060"/>
        </patternFill>
      </fill>
    </dxf>
    <dxf>
      <font>
        <color rgb="FFFFFF00"/>
      </font>
      <fill>
        <patternFill>
          <bgColor rgb="FF002060"/>
        </patternFill>
      </fill>
    </dxf>
    <dxf>
      <font>
        <color rgb="FFFFFF00"/>
      </font>
      <fill>
        <patternFill>
          <bgColor rgb="FF002060"/>
        </patternFill>
      </fill>
    </dxf>
    <dxf>
      <font>
        <color rgb="FFFFC000"/>
      </font>
      <fill>
        <patternFill>
          <bgColor rgb="FF002060"/>
        </patternFill>
      </fill>
    </dxf>
    <dxf>
      <font>
        <color rgb="FFFFC000"/>
      </font>
      <fill>
        <patternFill>
          <bgColor rgb="FF002060"/>
        </patternFill>
      </fill>
    </dxf>
    <dxf>
      <font>
        <color rgb="FFFFFF00"/>
      </font>
      <fill>
        <patternFill>
          <bgColor rgb="FF002060"/>
        </patternFill>
      </fill>
    </dxf>
    <dxf>
      <font>
        <color rgb="FFFFFF00"/>
      </font>
      <fill>
        <patternFill>
          <bgColor rgb="FF002060"/>
        </patternFill>
      </fill>
    </dxf>
    <dxf>
      <font>
        <color rgb="FFFFC000"/>
      </font>
      <fill>
        <patternFill>
          <bgColor rgb="FF002060"/>
        </patternFill>
      </fill>
    </dxf>
    <dxf>
      <font>
        <color rgb="FFFFC000"/>
      </font>
      <fill>
        <patternFill>
          <bgColor rgb="FF002060"/>
        </patternFill>
      </fill>
    </dxf>
    <dxf>
      <font>
        <color rgb="FFFFC000"/>
      </font>
      <fill>
        <patternFill>
          <bgColor rgb="FF002060"/>
        </patternFill>
      </fill>
    </dxf>
    <dxf>
      <font>
        <color rgb="FFFFC000"/>
      </font>
      <fill>
        <patternFill>
          <bgColor rgb="FF002060"/>
        </patternFill>
      </fill>
    </dxf>
    <dxf>
      <font>
        <color rgb="FFFFFF00"/>
      </font>
      <fill>
        <patternFill>
          <bgColor rgb="FF002060"/>
        </patternFill>
      </fill>
    </dxf>
    <dxf>
      <font>
        <color rgb="FFFFC000"/>
      </font>
      <fill>
        <patternFill>
          <bgColor rgb="FF002060"/>
        </patternFill>
      </fill>
    </dxf>
    <dxf>
      <font>
        <color rgb="FFFFFF00"/>
      </font>
      <fill>
        <patternFill>
          <bgColor rgb="FF002060"/>
        </patternFill>
      </fill>
    </dxf>
    <dxf>
      <font>
        <color rgb="FFFFC000"/>
      </font>
      <fill>
        <patternFill>
          <bgColor rgb="FF002060"/>
        </patternFill>
      </fill>
    </dxf>
    <dxf>
      <font>
        <color rgb="FFFFFF00"/>
      </font>
      <fill>
        <patternFill>
          <bgColor rgb="FF002060"/>
        </patternFill>
      </fill>
    </dxf>
    <dxf>
      <font>
        <color rgb="FFFFC000"/>
      </font>
      <fill>
        <patternFill>
          <bgColor rgb="FF002060"/>
        </patternFill>
      </fill>
    </dxf>
    <dxf>
      <font>
        <color rgb="FFFFFF00"/>
      </font>
      <fill>
        <patternFill>
          <bgColor rgb="FF002060"/>
        </patternFill>
      </fill>
    </dxf>
    <dxf>
      <font>
        <color rgb="FFFFC000"/>
      </font>
      <fill>
        <patternFill>
          <bgColor rgb="FF002060"/>
        </patternFill>
      </fill>
    </dxf>
    <dxf>
      <font>
        <color rgb="FFFFFF00"/>
      </font>
      <fill>
        <patternFill>
          <bgColor rgb="FF002060"/>
        </patternFill>
      </fill>
    </dxf>
    <dxf>
      <font>
        <color rgb="FFFFC000"/>
      </font>
      <fill>
        <patternFill>
          <bgColor rgb="FF002060"/>
        </patternFill>
      </fill>
    </dxf>
    <dxf>
      <font>
        <color rgb="FFFFFF00"/>
      </font>
      <fill>
        <patternFill>
          <bgColor rgb="FF002060"/>
        </patternFill>
      </fill>
    </dxf>
    <dxf>
      <font>
        <color rgb="FFFFFF00"/>
      </font>
      <fill>
        <patternFill>
          <bgColor rgb="FFFF0000"/>
        </patternFill>
      </fill>
    </dxf>
    <dxf>
      <font>
        <color theme="1"/>
      </font>
      <fill>
        <patternFill>
          <bgColor rgb="FF00FF00"/>
        </patternFill>
      </fill>
    </dxf>
    <dxf>
      <font>
        <color theme="0"/>
      </font>
      <fill>
        <patternFill>
          <bgColor theme="1" tint="0.24994659260841701"/>
        </patternFill>
      </fill>
    </dxf>
    <dxf>
      <fill>
        <patternFill>
          <bgColor rgb="FFFFD653"/>
        </patternFill>
      </fill>
    </dxf>
    <dxf>
      <font>
        <color rgb="FFFFFF00"/>
      </font>
      <fill>
        <patternFill>
          <bgColor theme="5" tint="-0.24994659260841701"/>
        </patternFill>
      </fill>
    </dxf>
    <dxf>
      <fill>
        <patternFill>
          <bgColor rgb="FFFFD653"/>
        </patternFill>
      </fill>
    </dxf>
    <dxf>
      <font>
        <color rgb="FFFFFF00"/>
      </font>
      <fill>
        <patternFill>
          <bgColor theme="5" tint="-0.24994659260841701"/>
        </patternFill>
      </fill>
    </dxf>
    <dxf>
      <font>
        <color theme="0"/>
      </font>
      <fill>
        <patternFill>
          <bgColor theme="1" tint="0.24994659260841701"/>
        </patternFill>
      </fill>
    </dxf>
    <dxf>
      <font>
        <color theme="0"/>
      </font>
      <fill>
        <patternFill>
          <bgColor theme="1" tint="0.24994659260841701"/>
        </patternFill>
      </fill>
    </dxf>
    <dxf>
      <font>
        <color rgb="FFFFFF00"/>
      </font>
      <fill>
        <patternFill>
          <bgColor theme="5" tint="-0.24994659260841701"/>
        </patternFill>
      </fill>
    </dxf>
    <dxf>
      <fill>
        <patternFill>
          <bgColor rgb="FFFFD653"/>
        </patternFill>
      </fill>
    </dxf>
    <dxf>
      <font>
        <color theme="0"/>
      </font>
      <fill>
        <patternFill>
          <bgColor theme="1" tint="0.24994659260841701"/>
        </patternFill>
      </fill>
    </dxf>
    <dxf>
      <font>
        <color rgb="FFFFFF00"/>
      </font>
      <fill>
        <patternFill>
          <bgColor theme="5" tint="-0.24994659260841701"/>
        </patternFill>
      </fill>
    </dxf>
    <dxf>
      <fill>
        <patternFill>
          <bgColor rgb="FFFFD653"/>
        </patternFill>
      </fill>
    </dxf>
    <dxf>
      <fill>
        <patternFill>
          <bgColor rgb="FF00FF00"/>
        </patternFill>
      </fill>
    </dxf>
    <dxf>
      <font>
        <color rgb="FFFFFF00"/>
      </font>
      <fill>
        <patternFill>
          <bgColor theme="8" tint="-0.499984740745262"/>
        </patternFill>
      </fill>
    </dxf>
    <dxf>
      <fill>
        <patternFill>
          <bgColor rgb="FF33CC33"/>
        </patternFill>
      </fill>
    </dxf>
    <dxf>
      <fill>
        <patternFill>
          <bgColor theme="4" tint="0.39994506668294322"/>
        </patternFill>
      </fill>
    </dxf>
    <dxf>
      <fill>
        <patternFill>
          <bgColor rgb="FFFFC000"/>
        </patternFill>
      </fill>
    </dxf>
    <dxf>
      <font>
        <color rgb="FFFFFF00"/>
      </font>
      <fill>
        <patternFill>
          <bgColor rgb="FF7030A0"/>
        </patternFill>
      </fill>
    </dxf>
    <dxf>
      <font>
        <color rgb="FFFFFF00"/>
      </font>
      <fill>
        <patternFill>
          <bgColor rgb="FF7030A0"/>
        </patternFill>
      </fill>
    </dxf>
    <dxf>
      <font>
        <color rgb="FFFFC000"/>
      </font>
      <fill>
        <patternFill>
          <bgColor rgb="FFC00000"/>
        </patternFill>
      </fill>
    </dxf>
    <dxf>
      <fill>
        <patternFill>
          <bgColor rgb="FF79DCFF"/>
        </patternFill>
      </fill>
    </dxf>
    <dxf>
      <fill>
        <patternFill>
          <bgColor rgb="FFFFFF00"/>
        </patternFill>
      </fill>
    </dxf>
    <dxf>
      <font>
        <b/>
        <i val="0"/>
      </font>
      <fill>
        <patternFill>
          <bgColor rgb="FF00FF00"/>
        </patternFill>
      </fill>
    </dxf>
    <dxf>
      <font>
        <b/>
        <i val="0"/>
        <color rgb="FFFFFF00"/>
      </font>
      <fill>
        <patternFill>
          <bgColor rgb="FFFF0000"/>
        </patternFill>
      </fill>
    </dxf>
    <dxf>
      <fill>
        <patternFill>
          <bgColor rgb="FFFFFF00"/>
        </patternFill>
      </fill>
    </dxf>
    <dxf>
      <font>
        <b/>
        <i val="0"/>
        <color rgb="FFFFFF00"/>
      </font>
      <fill>
        <patternFill>
          <bgColor rgb="FFFF0000"/>
        </patternFill>
      </fill>
    </dxf>
    <dxf>
      <font>
        <b/>
        <i val="0"/>
      </font>
      <fill>
        <patternFill>
          <bgColor rgb="FF00FF00"/>
        </patternFill>
      </fill>
    </dxf>
    <dxf>
      <font>
        <b/>
        <i val="0"/>
        <color rgb="FFFFFF00"/>
      </font>
      <fill>
        <patternFill>
          <bgColor rgb="FFFF0000"/>
        </patternFill>
      </fill>
    </dxf>
    <dxf>
      <font>
        <b/>
        <i val="0"/>
      </font>
      <fill>
        <patternFill>
          <bgColor rgb="FF00FF00"/>
        </patternFill>
      </fill>
    </dxf>
    <dxf>
      <fill>
        <patternFill>
          <bgColor rgb="FFFFFF00"/>
        </patternFill>
      </fill>
    </dxf>
    <dxf>
      <font>
        <b/>
        <i val="0"/>
        <color rgb="FFFFFF00"/>
      </font>
      <fill>
        <patternFill>
          <bgColor rgb="FFFF0000"/>
        </patternFill>
      </fill>
    </dxf>
    <dxf>
      <font>
        <b/>
        <i val="0"/>
      </font>
      <fill>
        <patternFill>
          <bgColor rgb="FF00FF00"/>
        </patternFill>
      </fill>
    </dxf>
    <dxf>
      <fill>
        <patternFill>
          <bgColor rgb="FFFFFF00"/>
        </patternFill>
      </fill>
    </dxf>
    <dxf>
      <font>
        <b/>
        <i/>
        <color theme="2"/>
      </font>
      <fill>
        <patternFill>
          <bgColor rgb="FFA829FF"/>
        </patternFill>
      </fill>
    </dxf>
    <dxf>
      <fill>
        <patternFill>
          <bgColor rgb="FF79DCFF"/>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color theme="2"/>
      </font>
      <fill>
        <patternFill>
          <bgColor theme="1" tint="4.9989318521683403E-2"/>
        </patternFill>
      </fill>
    </dxf>
    <dxf>
      <font>
        <b/>
        <i val="0"/>
        <color theme="2"/>
      </font>
      <fill>
        <patternFill>
          <bgColor rgb="FFCC00FF"/>
        </patternFill>
      </fill>
    </dxf>
    <dxf>
      <fill>
        <patternFill>
          <bgColor rgb="FF66FFFF"/>
        </patternFill>
      </fill>
    </dxf>
    <dxf>
      <font>
        <color theme="2"/>
      </font>
      <fill>
        <patternFill>
          <bgColor theme="1" tint="4.9989318521683403E-2"/>
        </patternFill>
      </fill>
    </dxf>
    <dxf>
      <fill>
        <patternFill>
          <bgColor rgb="FF66FFFF"/>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ont>
        <b/>
        <i val="0"/>
        <color theme="2"/>
      </font>
      <fill>
        <patternFill>
          <bgColor rgb="FFCC00FF"/>
        </patternFill>
      </fill>
    </dxf>
    <dxf>
      <fill>
        <patternFill>
          <bgColor rgb="FF66FFFF"/>
        </patternFill>
      </fill>
    </dxf>
    <dxf>
      <font>
        <b/>
        <i val="0"/>
        <color theme="2"/>
      </font>
      <fill>
        <patternFill>
          <bgColor rgb="FFCC00FF"/>
        </patternFill>
      </fill>
    </dxf>
    <dxf>
      <fill>
        <patternFill>
          <bgColor rgb="FF66FFFF"/>
        </patternFill>
      </fill>
    </dxf>
    <dxf>
      <font>
        <color theme="2"/>
      </font>
      <fill>
        <patternFill>
          <bgColor theme="1" tint="4.9989318521683403E-2"/>
        </patternFill>
      </fill>
    </dxf>
    <dxf>
      <font>
        <b/>
        <i val="0"/>
        <color theme="2"/>
      </font>
      <fill>
        <patternFill>
          <bgColor rgb="FFCC00FF"/>
        </patternFill>
      </fill>
    </dxf>
    <dxf>
      <fill>
        <patternFill>
          <bgColor rgb="FF66FFFF"/>
        </patternFill>
      </fill>
    </dxf>
    <dxf>
      <font>
        <color theme="2"/>
      </font>
      <fill>
        <patternFill>
          <bgColor theme="1" tint="4.9989318521683403E-2"/>
        </patternFill>
      </fill>
    </dxf>
    <dxf>
      <font>
        <b/>
        <i val="0"/>
        <color theme="2"/>
      </font>
      <fill>
        <patternFill>
          <bgColor rgb="FFCC00FF"/>
        </patternFill>
      </fill>
    </dxf>
    <dxf>
      <font>
        <color theme="2"/>
      </font>
      <fill>
        <patternFill>
          <bgColor theme="1" tint="4.9989318521683403E-2"/>
        </patternFill>
      </fill>
    </dxf>
    <dxf>
      <font>
        <color theme="2"/>
      </font>
      <fill>
        <patternFill>
          <bgColor theme="1" tint="4.9989318521683403E-2"/>
        </patternFill>
      </fill>
    </dxf>
    <dxf>
      <font>
        <b/>
        <i val="0"/>
        <color theme="2"/>
      </font>
      <fill>
        <patternFill>
          <bgColor rgb="FFCC00FF"/>
        </patternFill>
      </fill>
    </dxf>
    <dxf>
      <fill>
        <patternFill>
          <bgColor rgb="FF66FFFF"/>
        </patternFill>
      </fill>
    </dxf>
    <dxf>
      <font>
        <color theme="2"/>
      </font>
      <fill>
        <patternFill>
          <bgColor theme="1" tint="4.9989318521683403E-2"/>
        </patternFill>
      </fill>
    </dxf>
    <dxf>
      <font>
        <b/>
        <i val="0"/>
        <color theme="2"/>
      </font>
      <fill>
        <patternFill>
          <bgColor rgb="FF002060"/>
        </patternFill>
      </fill>
    </dxf>
    <dxf>
      <fill>
        <patternFill>
          <bgColor rgb="FF00FF00"/>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color theme="2"/>
      </font>
      <fill>
        <patternFill>
          <bgColor theme="1" tint="4.9989318521683403E-2"/>
        </patternFill>
      </fill>
    </dxf>
    <dxf>
      <font>
        <color theme="2"/>
      </font>
      <fill>
        <patternFill>
          <bgColor theme="1" tint="4.9989318521683403E-2"/>
        </patternFill>
      </fill>
    </dxf>
    <dxf>
      <font>
        <b/>
        <i val="0"/>
        <color theme="2"/>
      </font>
      <fill>
        <patternFill>
          <bgColor rgb="FFCC00FF"/>
        </patternFill>
      </fill>
    </dxf>
    <dxf>
      <fill>
        <patternFill>
          <bgColor rgb="FF66FFFF"/>
        </patternFill>
      </fill>
    </dxf>
    <dxf>
      <font>
        <color theme="2"/>
      </font>
      <fill>
        <patternFill>
          <bgColor theme="1" tint="4.9989318521683403E-2"/>
        </patternFill>
      </fill>
    </dxf>
    <dxf>
      <font>
        <b/>
        <i val="0"/>
        <color theme="2"/>
      </font>
      <fill>
        <patternFill>
          <bgColor rgb="FFCC00FF"/>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ill>
        <patternFill>
          <bgColor rgb="FF00FF00"/>
        </patternFill>
      </fill>
    </dxf>
    <dxf>
      <font>
        <b/>
        <i val="0"/>
        <color theme="2"/>
      </font>
      <fill>
        <patternFill>
          <bgColor rgb="FF002060"/>
        </patternFill>
      </fill>
    </dxf>
    <dxf>
      <font>
        <color theme="2"/>
      </font>
      <fill>
        <patternFill>
          <bgColor theme="1" tint="4.9989318521683403E-2"/>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ont>
        <color theme="2"/>
      </font>
      <fill>
        <patternFill>
          <bgColor theme="1" tint="4.9989318521683403E-2"/>
        </patternFill>
      </fill>
    </dxf>
    <dxf>
      <font>
        <b/>
        <i val="0"/>
        <color theme="2"/>
      </font>
      <fill>
        <patternFill>
          <bgColor rgb="FFCC00FF"/>
        </patternFill>
      </fill>
    </dxf>
    <dxf>
      <fill>
        <patternFill>
          <bgColor rgb="FF66FFFF"/>
        </patternFill>
      </fill>
    </dxf>
    <dxf>
      <font>
        <color theme="2"/>
      </font>
      <fill>
        <patternFill>
          <bgColor theme="1" tint="4.9989318521683403E-2"/>
        </patternFill>
      </fill>
    </dxf>
    <dxf>
      <font>
        <b/>
        <i val="0"/>
        <color theme="2"/>
      </font>
      <fill>
        <patternFill>
          <bgColor rgb="FFCC00FF"/>
        </patternFill>
      </fill>
    </dxf>
    <dxf>
      <fill>
        <patternFill>
          <bgColor rgb="FF66FFFF"/>
        </patternFill>
      </fill>
    </dxf>
    <dxf>
      <fill>
        <patternFill>
          <bgColor rgb="FF66FFFF"/>
        </patternFill>
      </fill>
    </dxf>
    <dxf>
      <fill>
        <patternFill>
          <bgColor rgb="FF66FFFF"/>
        </patternFill>
      </fill>
    </dxf>
    <dxf>
      <fill>
        <patternFill>
          <bgColor rgb="FF00FF00"/>
        </patternFill>
      </fill>
    </dxf>
    <dxf>
      <font>
        <b/>
        <i val="0"/>
        <color theme="2"/>
      </font>
      <fill>
        <patternFill>
          <bgColor rgb="FF002060"/>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ont>
        <b/>
        <i val="0"/>
        <color theme="2"/>
      </font>
      <fill>
        <patternFill>
          <bgColor rgb="FFCC00FF"/>
        </patternFill>
      </fill>
    </dxf>
    <dxf>
      <font>
        <color theme="2"/>
      </font>
      <fill>
        <patternFill>
          <bgColor theme="1" tint="4.9989318521683403E-2"/>
        </patternFill>
      </fill>
    </dxf>
    <dxf>
      <font>
        <b/>
        <i val="0"/>
        <color theme="2"/>
      </font>
      <fill>
        <patternFill>
          <bgColor rgb="FFCC00FF"/>
        </patternFill>
      </fill>
    </dxf>
    <dxf>
      <font>
        <color theme="2"/>
      </font>
      <fill>
        <patternFill>
          <bgColor theme="1" tint="4.9989318521683403E-2"/>
        </patternFill>
      </fill>
    </dxf>
    <dxf>
      <font>
        <b/>
        <i val="0"/>
        <color theme="2"/>
      </font>
      <fill>
        <patternFill>
          <bgColor rgb="FFCC00FF"/>
        </patternFill>
      </fill>
    </dxf>
    <dxf>
      <fill>
        <patternFill>
          <bgColor rgb="FF66FFFF"/>
        </patternFill>
      </fill>
    </dxf>
    <dxf>
      <font>
        <color theme="2"/>
      </font>
      <fill>
        <patternFill>
          <bgColor theme="1" tint="4.9989318521683403E-2"/>
        </patternFill>
      </fill>
    </dxf>
    <dxf>
      <font>
        <b/>
        <i val="0"/>
        <color theme="2"/>
      </font>
      <fill>
        <patternFill>
          <bgColor rgb="FFCC00FF"/>
        </patternFill>
      </fill>
    </dxf>
    <dxf>
      <fill>
        <patternFill>
          <bgColor rgb="FF66FFFF"/>
        </patternFill>
      </fill>
    </dxf>
    <dxf>
      <font>
        <color theme="2"/>
      </font>
      <fill>
        <patternFill>
          <bgColor theme="1" tint="4.9989318521683403E-2"/>
        </patternFill>
      </fill>
    </dxf>
    <dxf>
      <font>
        <b/>
        <i val="0"/>
        <color theme="2"/>
      </font>
      <fill>
        <patternFill>
          <bgColor rgb="FFCC00FF"/>
        </patternFill>
      </fill>
    </dxf>
    <dxf>
      <fill>
        <patternFill>
          <bgColor rgb="FF66FFFF"/>
        </patternFill>
      </fill>
    </dxf>
    <dxf>
      <font>
        <color theme="2"/>
      </font>
      <fill>
        <patternFill>
          <bgColor theme="1" tint="4.9989318521683403E-2"/>
        </patternFill>
      </fill>
    </dxf>
    <dxf>
      <font>
        <color theme="2"/>
      </font>
      <fill>
        <patternFill>
          <bgColor theme="1" tint="4.9989318521683403E-2"/>
        </patternFill>
      </fill>
    </dxf>
    <dxf>
      <font>
        <b/>
        <i val="0"/>
        <color theme="2"/>
      </font>
      <fill>
        <patternFill>
          <bgColor rgb="FFCC00FF"/>
        </patternFill>
      </fill>
    </dxf>
    <dxf>
      <fill>
        <patternFill>
          <bgColor rgb="FF66FFFF"/>
        </patternFill>
      </fill>
    </dxf>
    <dxf>
      <font>
        <color theme="2"/>
      </font>
      <fill>
        <patternFill>
          <bgColor theme="1" tint="4.9989318521683403E-2"/>
        </patternFill>
      </fill>
    </dxf>
    <dxf>
      <font>
        <b/>
        <i val="0"/>
        <color theme="2"/>
      </font>
      <fill>
        <patternFill>
          <bgColor rgb="FFCC00FF"/>
        </patternFill>
      </fill>
    </dxf>
    <dxf>
      <font>
        <b/>
        <i val="0"/>
        <color theme="2"/>
      </font>
      <fill>
        <patternFill>
          <bgColor rgb="FFCC00FF"/>
        </patternFill>
      </fill>
    </dxf>
    <dxf>
      <font>
        <b/>
        <i val="0"/>
        <color theme="2"/>
      </font>
      <fill>
        <patternFill>
          <bgColor rgb="FFCC00FF"/>
        </patternFill>
      </fill>
    </dxf>
    <dxf>
      <fill>
        <patternFill>
          <bgColor rgb="FF66FFFF"/>
        </patternFill>
      </fill>
    </dxf>
    <dxf>
      <font>
        <color theme="2"/>
      </font>
      <fill>
        <patternFill>
          <bgColor theme="1" tint="4.9989318521683403E-2"/>
        </patternFill>
      </fill>
    </dxf>
    <dxf>
      <fill>
        <patternFill>
          <bgColor rgb="FF66FFFF"/>
        </patternFill>
      </fill>
    </dxf>
    <dxf>
      <font>
        <color theme="2"/>
      </font>
      <fill>
        <patternFill>
          <bgColor theme="1" tint="4.9989318521683403E-2"/>
        </patternFill>
      </fill>
    </dxf>
    <dxf>
      <font>
        <b/>
        <i val="0"/>
        <color theme="2"/>
      </font>
      <fill>
        <patternFill>
          <bgColor rgb="FFCC00FF"/>
        </patternFill>
      </fill>
    </dxf>
    <dxf>
      <fill>
        <patternFill>
          <bgColor rgb="FF66FFFF"/>
        </patternFill>
      </fill>
    </dxf>
    <dxf>
      <font>
        <color theme="2"/>
      </font>
      <fill>
        <patternFill>
          <bgColor theme="1" tint="4.9989318521683403E-2"/>
        </patternFill>
      </fill>
    </dxf>
    <dxf>
      <fill>
        <patternFill>
          <bgColor rgb="FF66FFFF"/>
        </patternFill>
      </fill>
    </dxf>
    <dxf>
      <font>
        <b/>
        <i val="0"/>
        <color theme="2"/>
      </font>
      <fill>
        <patternFill>
          <bgColor rgb="FFCC00FF"/>
        </patternFill>
      </fill>
    </dxf>
    <dxf>
      <fill>
        <patternFill>
          <bgColor rgb="FF66FFFF"/>
        </patternFill>
      </fill>
    </dxf>
    <dxf>
      <font>
        <color theme="2"/>
      </font>
      <fill>
        <patternFill>
          <bgColor theme="1" tint="4.9989318521683403E-2"/>
        </patternFill>
      </fill>
    </dxf>
    <dxf>
      <font>
        <color theme="2"/>
      </font>
      <fill>
        <patternFill>
          <bgColor theme="1" tint="4.9989318521683403E-2"/>
        </patternFill>
      </fill>
    </dxf>
    <dxf>
      <font>
        <b/>
        <i val="0"/>
        <color theme="2"/>
      </font>
      <fill>
        <patternFill>
          <bgColor rgb="FFCC00FF"/>
        </patternFill>
      </fill>
    </dxf>
    <dxf>
      <font>
        <b/>
        <i val="0"/>
        <color theme="2"/>
      </font>
      <fill>
        <patternFill>
          <bgColor rgb="FFCC00FF"/>
        </patternFill>
      </fill>
    </dxf>
    <dxf>
      <fill>
        <patternFill>
          <bgColor rgb="FF66FFFF"/>
        </patternFill>
      </fill>
    </dxf>
    <dxf>
      <font>
        <color theme="2"/>
      </font>
      <fill>
        <patternFill>
          <bgColor theme="1" tint="4.9989318521683403E-2"/>
        </patternFill>
      </fill>
    </dxf>
    <dxf>
      <font>
        <b/>
        <i val="0"/>
        <color theme="2"/>
      </font>
      <fill>
        <patternFill>
          <bgColor rgb="FFCC00FF"/>
        </patternFill>
      </fill>
    </dxf>
    <dxf>
      <fill>
        <patternFill>
          <bgColor rgb="FF66FFFF"/>
        </patternFill>
      </fill>
    </dxf>
    <dxf>
      <fill>
        <patternFill>
          <bgColor rgb="FF66FFFF"/>
        </patternFill>
      </fill>
    </dxf>
    <dxf>
      <font>
        <b/>
        <i val="0"/>
        <color theme="2"/>
      </font>
      <fill>
        <patternFill>
          <bgColor rgb="FFCC00FF"/>
        </patternFill>
      </fill>
    </dxf>
    <dxf>
      <font>
        <b/>
        <i val="0"/>
        <color theme="2"/>
      </font>
      <fill>
        <patternFill>
          <bgColor rgb="FF002060"/>
        </patternFill>
      </fill>
    </dxf>
    <dxf>
      <fill>
        <patternFill>
          <bgColor rgb="FF66FFFF"/>
        </patternFill>
      </fill>
    </dxf>
    <dxf>
      <font>
        <b/>
        <i val="0"/>
        <color theme="2"/>
      </font>
      <fill>
        <patternFill>
          <bgColor rgb="FF002060"/>
        </patternFill>
      </fill>
    </dxf>
    <dxf>
      <font>
        <color theme="2"/>
      </font>
      <fill>
        <patternFill>
          <bgColor theme="1" tint="4.9989318521683403E-2"/>
        </patternFill>
      </fill>
    </dxf>
    <dxf>
      <fill>
        <patternFill>
          <bgColor rgb="FF00FF00"/>
        </patternFill>
      </fill>
    </dxf>
    <dxf>
      <fill>
        <patternFill>
          <bgColor rgb="FF66FFFF"/>
        </patternFill>
      </fill>
    </dxf>
    <dxf>
      <font>
        <b/>
        <i val="0"/>
        <color theme="2"/>
      </font>
      <fill>
        <patternFill>
          <bgColor rgb="FFCC00FF"/>
        </patternFill>
      </fill>
    </dxf>
    <dxf>
      <font>
        <color theme="2"/>
      </font>
      <fill>
        <patternFill>
          <bgColor theme="1" tint="4.9989318521683403E-2"/>
        </patternFill>
      </fill>
    </dxf>
    <dxf>
      <font>
        <color theme="2"/>
      </font>
      <fill>
        <patternFill>
          <bgColor theme="1" tint="4.9989318521683403E-2"/>
        </patternFill>
      </fill>
    </dxf>
    <dxf>
      <font>
        <color theme="2"/>
      </font>
      <fill>
        <patternFill>
          <bgColor theme="1" tint="4.9989318521683403E-2"/>
        </patternFill>
      </fill>
    </dxf>
    <dxf>
      <fill>
        <patternFill>
          <bgColor rgb="FF00FF00"/>
        </patternFill>
      </fill>
    </dxf>
  </dxfs>
  <tableStyles count="0" defaultTableStyle="TableStyleMedium9" defaultPivotStyle="PivotStyleLight16"/>
  <colors>
    <mruColors>
      <color rgb="FF000099"/>
      <color rgb="FFD2CDAF"/>
      <color rgb="FFAFAF64"/>
      <color rgb="FFFFD246"/>
      <color rgb="FF00FF00"/>
      <color rgb="FF00287D"/>
      <color rgb="FF79DCFF"/>
      <color rgb="FF85DFFF"/>
      <color rgb="FFFFD653"/>
      <color rgb="FF006F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jpeg"/><Relationship Id="rId7" Type="http://schemas.openxmlformats.org/officeDocument/2006/relationships/image" Target="../media/image9.png"/><Relationship Id="rId2" Type="http://schemas.openxmlformats.org/officeDocument/2006/relationships/image" Target="../media/image4.jpe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3" Type="http://schemas.openxmlformats.org/officeDocument/2006/relationships/image" Target="../media/image5.jpeg"/><Relationship Id="rId7" Type="http://schemas.openxmlformats.org/officeDocument/2006/relationships/image" Target="../media/image8.png"/><Relationship Id="rId12" Type="http://schemas.openxmlformats.org/officeDocument/2006/relationships/image" Target="../media/image14.png"/><Relationship Id="rId2" Type="http://schemas.openxmlformats.org/officeDocument/2006/relationships/image" Target="../media/image7.png"/><Relationship Id="rId1" Type="http://schemas.openxmlformats.org/officeDocument/2006/relationships/image" Target="../media/image4.jpeg"/><Relationship Id="rId6" Type="http://schemas.openxmlformats.org/officeDocument/2006/relationships/image" Target="../media/image6.jpeg"/><Relationship Id="rId11" Type="http://schemas.openxmlformats.org/officeDocument/2006/relationships/image" Target="../media/image13.jpeg"/><Relationship Id="rId5" Type="http://schemas.openxmlformats.org/officeDocument/2006/relationships/image" Target="../media/image9.png"/><Relationship Id="rId10" Type="http://schemas.openxmlformats.org/officeDocument/2006/relationships/image" Target="../media/image12.png"/><Relationship Id="rId4" Type="http://schemas.openxmlformats.org/officeDocument/2006/relationships/image" Target="../media/image3.png"/><Relationship Id="rId9" Type="http://schemas.openxmlformats.org/officeDocument/2006/relationships/image" Target="../media/image11.jpeg"/><Relationship Id="rId1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1" Type="http://schemas.openxmlformats.org/officeDocument/2006/relationships/image" Target="../media/image17.jpeg"/></Relationships>
</file>

<file path=xl/drawings/drawing1.xml><?xml version="1.0" encoding="utf-8"?>
<xdr:wsDr xmlns:xdr="http://schemas.openxmlformats.org/drawingml/2006/spreadsheetDrawing" xmlns:a="http://schemas.openxmlformats.org/drawingml/2006/main">
  <xdr:twoCellAnchor>
    <xdr:from>
      <xdr:col>9</xdr:col>
      <xdr:colOff>95255</xdr:colOff>
      <xdr:row>1</xdr:row>
      <xdr:rowOff>42332</xdr:rowOff>
    </xdr:from>
    <xdr:to>
      <xdr:col>9</xdr:col>
      <xdr:colOff>560918</xdr:colOff>
      <xdr:row>1</xdr:row>
      <xdr:rowOff>275168</xdr:rowOff>
    </xdr:to>
    <xdr:sp macro="" textlink="">
      <xdr:nvSpPr>
        <xdr:cNvPr id="2" name="Seta para a esquerda 1">
          <a:extLst>
            <a:ext uri="{FF2B5EF4-FFF2-40B4-BE49-F238E27FC236}">
              <a16:creationId xmlns:a16="http://schemas.microsoft.com/office/drawing/2014/main" id="{00000000-0008-0000-0300-000002000000}"/>
            </a:ext>
          </a:extLst>
        </xdr:cNvPr>
        <xdr:cNvSpPr/>
      </xdr:nvSpPr>
      <xdr:spPr>
        <a:xfrm>
          <a:off x="4995338" y="201082"/>
          <a:ext cx="465663" cy="232836"/>
        </a:xfrm>
        <a:prstGeom prst="leftArrow">
          <a:avLst/>
        </a:prstGeom>
        <a:solidFill>
          <a:srgbClr val="FF0000"/>
        </a:solidFill>
        <a:ln>
          <a:solidFill>
            <a:schemeClr val="bg2"/>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9</xdr:col>
      <xdr:colOff>99489</xdr:colOff>
      <xdr:row>2</xdr:row>
      <xdr:rowOff>120649</xdr:rowOff>
    </xdr:from>
    <xdr:to>
      <xdr:col>9</xdr:col>
      <xdr:colOff>565152</xdr:colOff>
      <xdr:row>2</xdr:row>
      <xdr:rowOff>353485</xdr:rowOff>
    </xdr:to>
    <xdr:sp macro="" textlink="">
      <xdr:nvSpPr>
        <xdr:cNvPr id="3" name="Seta para a esquerda 2">
          <a:extLst>
            <a:ext uri="{FF2B5EF4-FFF2-40B4-BE49-F238E27FC236}">
              <a16:creationId xmlns:a16="http://schemas.microsoft.com/office/drawing/2014/main" id="{00000000-0008-0000-0300-000003000000}"/>
            </a:ext>
          </a:extLst>
        </xdr:cNvPr>
        <xdr:cNvSpPr/>
      </xdr:nvSpPr>
      <xdr:spPr>
        <a:xfrm>
          <a:off x="4999572" y="607482"/>
          <a:ext cx="465663" cy="232836"/>
        </a:xfrm>
        <a:prstGeom prst="leftArrow">
          <a:avLst/>
        </a:prstGeom>
        <a:solidFill>
          <a:srgbClr val="7030A0"/>
        </a:solidFill>
        <a:ln>
          <a:solidFill>
            <a:schemeClr val="bg2"/>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21933</xdr:colOff>
      <xdr:row>5</xdr:row>
      <xdr:rowOff>69557</xdr:rowOff>
    </xdr:from>
    <xdr:to>
      <xdr:col>2</xdr:col>
      <xdr:colOff>178708</xdr:colOff>
      <xdr:row>5</xdr:row>
      <xdr:rowOff>350920</xdr:rowOff>
    </xdr:to>
    <xdr:pic>
      <xdr:nvPicPr>
        <xdr:cNvPr id="2052" name="Picture 4">
          <a:extLst>
            <a:ext uri="{FF2B5EF4-FFF2-40B4-BE49-F238E27FC236}">
              <a16:creationId xmlns:a16="http://schemas.microsoft.com/office/drawing/2014/main" id="{00000000-0008-0000-0500-00000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27209" y="2024689"/>
          <a:ext cx="547802" cy="281363"/>
        </a:xfrm>
        <a:prstGeom prst="rect">
          <a:avLst/>
        </a:prstGeom>
        <a:noFill/>
      </xdr:spPr>
    </xdr:pic>
    <xdr:clientData/>
  </xdr:twoCellAnchor>
  <xdr:twoCellAnchor editAs="oneCell">
    <xdr:from>
      <xdr:col>38</xdr:col>
      <xdr:colOff>95250</xdr:colOff>
      <xdr:row>0</xdr:row>
      <xdr:rowOff>83341</xdr:rowOff>
    </xdr:from>
    <xdr:to>
      <xdr:col>47</xdr:col>
      <xdr:colOff>268768</xdr:colOff>
      <xdr:row>2</xdr:row>
      <xdr:rowOff>357186</xdr:rowOff>
    </xdr:to>
    <xdr:pic>
      <xdr:nvPicPr>
        <xdr:cNvPr id="4" name="Imagem 3" descr="logotipo_arterp_jan_2020.jpg">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13537406" y="83341"/>
          <a:ext cx="3388206" cy="10596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133356</xdr:colOff>
      <xdr:row>6</xdr:row>
      <xdr:rowOff>19049</xdr:rowOff>
    </xdr:from>
    <xdr:to>
      <xdr:col>1</xdr:col>
      <xdr:colOff>490542</xdr:colOff>
      <xdr:row>8</xdr:row>
      <xdr:rowOff>29871</xdr:rowOff>
    </xdr:to>
    <xdr:pic>
      <xdr:nvPicPr>
        <xdr:cNvPr id="2" name="Imagem 1" descr="download (2).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742956" y="971549"/>
          <a:ext cx="357186" cy="357186"/>
        </a:xfrm>
        <a:prstGeom prst="rect">
          <a:avLst/>
        </a:prstGeom>
      </xdr:spPr>
    </xdr:pic>
    <xdr:clientData/>
  </xdr:twoCellAnchor>
  <xdr:twoCellAnchor editAs="oneCell">
    <xdr:from>
      <xdr:col>1</xdr:col>
      <xdr:colOff>142885</xdr:colOff>
      <xdr:row>8</xdr:row>
      <xdr:rowOff>188333</xdr:rowOff>
    </xdr:from>
    <xdr:to>
      <xdr:col>1</xdr:col>
      <xdr:colOff>490548</xdr:colOff>
      <xdr:row>10</xdr:row>
      <xdr:rowOff>170583</xdr:rowOff>
    </xdr:to>
    <xdr:pic>
      <xdr:nvPicPr>
        <xdr:cNvPr id="3" name="Imagem 2" descr="download (1).jpg">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cstate="print"/>
        <a:stretch>
          <a:fillRect/>
        </a:stretch>
      </xdr:blipFill>
      <xdr:spPr>
        <a:xfrm>
          <a:off x="752485" y="1521833"/>
          <a:ext cx="347663" cy="347663"/>
        </a:xfrm>
        <a:prstGeom prst="rect">
          <a:avLst/>
        </a:prstGeom>
      </xdr:spPr>
    </xdr:pic>
    <xdr:clientData/>
  </xdr:twoCellAnchor>
  <xdr:twoCellAnchor editAs="oneCell">
    <xdr:from>
      <xdr:col>1</xdr:col>
      <xdr:colOff>114313</xdr:colOff>
      <xdr:row>12</xdr:row>
      <xdr:rowOff>4763</xdr:rowOff>
    </xdr:from>
    <xdr:to>
      <xdr:col>1</xdr:col>
      <xdr:colOff>502229</xdr:colOff>
      <xdr:row>14</xdr:row>
      <xdr:rowOff>46315</xdr:rowOff>
    </xdr:to>
    <xdr:pic>
      <xdr:nvPicPr>
        <xdr:cNvPr id="4" name="Imagem 3" descr="download (2).jpg">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cstate="print"/>
        <a:stretch>
          <a:fillRect/>
        </a:stretch>
      </xdr:blipFill>
      <xdr:spPr>
        <a:xfrm>
          <a:off x="720449" y="2100263"/>
          <a:ext cx="387916" cy="387916"/>
        </a:xfrm>
        <a:prstGeom prst="rect">
          <a:avLst/>
        </a:prstGeom>
      </xdr:spPr>
    </xdr:pic>
    <xdr:clientData/>
  </xdr:twoCellAnchor>
  <xdr:twoCellAnchor editAs="oneCell">
    <xdr:from>
      <xdr:col>1</xdr:col>
      <xdr:colOff>166687</xdr:colOff>
      <xdr:row>18</xdr:row>
      <xdr:rowOff>14288</xdr:rowOff>
    </xdr:from>
    <xdr:to>
      <xdr:col>1</xdr:col>
      <xdr:colOff>461963</xdr:colOff>
      <xdr:row>20</xdr:row>
      <xdr:rowOff>21479</xdr:rowOff>
    </xdr:to>
    <xdr:pic>
      <xdr:nvPicPr>
        <xdr:cNvPr id="5" name="Imagem 4" descr="download.jpg">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4" cstate="print"/>
        <a:stretch>
          <a:fillRect/>
        </a:stretch>
      </xdr:blipFill>
      <xdr:spPr>
        <a:xfrm>
          <a:off x="776287" y="2681288"/>
          <a:ext cx="295276" cy="353554"/>
        </a:xfrm>
        <a:prstGeom prst="rect">
          <a:avLst/>
        </a:prstGeom>
      </xdr:spPr>
    </xdr:pic>
    <xdr:clientData/>
  </xdr:twoCellAnchor>
  <xdr:twoCellAnchor editAs="oneCell">
    <xdr:from>
      <xdr:col>1</xdr:col>
      <xdr:colOff>23815</xdr:colOff>
      <xdr:row>21</xdr:row>
      <xdr:rowOff>33341</xdr:rowOff>
    </xdr:from>
    <xdr:to>
      <xdr:col>1</xdr:col>
      <xdr:colOff>581027</xdr:colOff>
      <xdr:row>23</xdr:row>
      <xdr:rowOff>409</xdr:rowOff>
    </xdr:to>
    <xdr:pic>
      <xdr:nvPicPr>
        <xdr:cNvPr id="6" name="Imagem 5" descr="download (1).png">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5"/>
        <a:stretch>
          <a:fillRect/>
        </a:stretch>
      </xdr:blipFill>
      <xdr:spPr>
        <a:xfrm>
          <a:off x="633415" y="3271841"/>
          <a:ext cx="557212" cy="313432"/>
        </a:xfrm>
        <a:prstGeom prst="rect">
          <a:avLst/>
        </a:prstGeom>
      </xdr:spPr>
    </xdr:pic>
    <xdr:clientData/>
  </xdr:twoCellAnchor>
  <xdr:twoCellAnchor editAs="oneCell">
    <xdr:from>
      <xdr:col>1</xdr:col>
      <xdr:colOff>85734</xdr:colOff>
      <xdr:row>24</xdr:row>
      <xdr:rowOff>28578</xdr:rowOff>
    </xdr:from>
    <xdr:to>
      <xdr:col>1</xdr:col>
      <xdr:colOff>507429</xdr:colOff>
      <xdr:row>26</xdr:row>
      <xdr:rowOff>3847</xdr:rowOff>
    </xdr:to>
    <xdr:pic>
      <xdr:nvPicPr>
        <xdr:cNvPr id="7" name="Imagem 6" descr="download.png">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6"/>
        <a:stretch>
          <a:fillRect/>
        </a:stretch>
      </xdr:blipFill>
      <xdr:spPr>
        <a:xfrm>
          <a:off x="695334" y="3838578"/>
          <a:ext cx="421695" cy="321632"/>
        </a:xfrm>
        <a:prstGeom prst="rect">
          <a:avLst/>
        </a:prstGeom>
      </xdr:spPr>
    </xdr:pic>
    <xdr:clientData/>
  </xdr:twoCellAnchor>
  <xdr:twoCellAnchor editAs="oneCell">
    <xdr:from>
      <xdr:col>1</xdr:col>
      <xdr:colOff>181841</xdr:colOff>
      <xdr:row>15</xdr:row>
      <xdr:rowOff>34636</xdr:rowOff>
    </xdr:from>
    <xdr:to>
      <xdr:col>1</xdr:col>
      <xdr:colOff>460227</xdr:colOff>
      <xdr:row>16</xdr:row>
      <xdr:rowOff>139840</xdr:rowOff>
    </xdr:to>
    <xdr:pic>
      <xdr:nvPicPr>
        <xdr:cNvPr id="8" name="Imagem 7" descr="download (3).png">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7"/>
        <a:stretch>
          <a:fillRect/>
        </a:stretch>
      </xdr:blipFill>
      <xdr:spPr>
        <a:xfrm>
          <a:off x="432955" y="2649681"/>
          <a:ext cx="278386" cy="2783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135528</xdr:colOff>
      <xdr:row>2</xdr:row>
      <xdr:rowOff>18613</xdr:rowOff>
    </xdr:from>
    <xdr:to>
      <xdr:col>9</xdr:col>
      <xdr:colOff>442924</xdr:colOff>
      <xdr:row>2</xdr:row>
      <xdr:rowOff>326009</xdr:rowOff>
    </xdr:to>
    <xdr:pic>
      <xdr:nvPicPr>
        <xdr:cNvPr id="2" name="Imagem 1" descr="download (1).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5440953" y="732988"/>
          <a:ext cx="307396" cy="307396"/>
        </a:xfrm>
        <a:prstGeom prst="rect">
          <a:avLst/>
        </a:prstGeom>
      </xdr:spPr>
    </xdr:pic>
    <xdr:clientData/>
  </xdr:twoCellAnchor>
  <xdr:twoCellAnchor editAs="oneCell">
    <xdr:from>
      <xdr:col>7</xdr:col>
      <xdr:colOff>4762</xdr:colOff>
      <xdr:row>2</xdr:row>
      <xdr:rowOff>8018</xdr:rowOff>
    </xdr:from>
    <xdr:to>
      <xdr:col>7</xdr:col>
      <xdr:colOff>561974</xdr:colOff>
      <xdr:row>2</xdr:row>
      <xdr:rowOff>321450</xdr:rowOff>
    </xdr:to>
    <xdr:pic>
      <xdr:nvPicPr>
        <xdr:cNvPr id="3" name="Imagem 2" descr="download (1).png">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4167187" y="722393"/>
          <a:ext cx="557212" cy="313432"/>
        </a:xfrm>
        <a:prstGeom prst="rect">
          <a:avLst/>
        </a:prstGeom>
      </xdr:spPr>
    </xdr:pic>
    <xdr:clientData/>
  </xdr:twoCellAnchor>
  <xdr:twoCellAnchor editAs="oneCell">
    <xdr:from>
      <xdr:col>10</xdr:col>
      <xdr:colOff>103483</xdr:colOff>
      <xdr:row>2</xdr:row>
      <xdr:rowOff>6489</xdr:rowOff>
    </xdr:from>
    <xdr:to>
      <xdr:col>10</xdr:col>
      <xdr:colOff>435132</xdr:colOff>
      <xdr:row>2</xdr:row>
      <xdr:rowOff>338138</xdr:rowOff>
    </xdr:to>
    <xdr:pic>
      <xdr:nvPicPr>
        <xdr:cNvPr id="4" name="Imagem 3" descr="download (2).jpg">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cstate="print"/>
        <a:stretch>
          <a:fillRect/>
        </a:stretch>
      </xdr:blipFill>
      <xdr:spPr>
        <a:xfrm>
          <a:off x="5980408" y="720864"/>
          <a:ext cx="331649" cy="331649"/>
        </a:xfrm>
        <a:prstGeom prst="rect">
          <a:avLst/>
        </a:prstGeom>
      </xdr:spPr>
    </xdr:pic>
    <xdr:clientData/>
  </xdr:twoCellAnchor>
  <xdr:twoCellAnchor editAs="oneCell">
    <xdr:from>
      <xdr:col>8</xdr:col>
      <xdr:colOff>139850</xdr:colOff>
      <xdr:row>2</xdr:row>
      <xdr:rowOff>15729</xdr:rowOff>
    </xdr:from>
    <xdr:to>
      <xdr:col>8</xdr:col>
      <xdr:colOff>447682</xdr:colOff>
      <xdr:row>2</xdr:row>
      <xdr:rowOff>323561</xdr:rowOff>
    </xdr:to>
    <xdr:pic>
      <xdr:nvPicPr>
        <xdr:cNvPr id="5" name="Imagem 4" descr="download (2).png">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4"/>
        <a:stretch>
          <a:fillRect/>
        </a:stretch>
      </xdr:blipFill>
      <xdr:spPr>
        <a:xfrm>
          <a:off x="4873775" y="730104"/>
          <a:ext cx="307832" cy="307832"/>
        </a:xfrm>
        <a:prstGeom prst="rect">
          <a:avLst/>
        </a:prstGeom>
      </xdr:spPr>
    </xdr:pic>
    <xdr:clientData/>
  </xdr:twoCellAnchor>
  <xdr:twoCellAnchor editAs="oneCell">
    <xdr:from>
      <xdr:col>11</xdr:col>
      <xdr:colOff>102615</xdr:colOff>
      <xdr:row>2</xdr:row>
      <xdr:rowOff>32035</xdr:rowOff>
    </xdr:from>
    <xdr:to>
      <xdr:col>11</xdr:col>
      <xdr:colOff>381001</xdr:colOff>
      <xdr:row>2</xdr:row>
      <xdr:rowOff>310421</xdr:rowOff>
    </xdr:to>
    <xdr:pic>
      <xdr:nvPicPr>
        <xdr:cNvPr id="6" name="Imagem 5" descr="download (3).png">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5"/>
        <a:stretch>
          <a:fillRect/>
        </a:stretch>
      </xdr:blipFill>
      <xdr:spPr>
        <a:xfrm>
          <a:off x="6551040" y="746410"/>
          <a:ext cx="278386" cy="278386"/>
        </a:xfrm>
        <a:prstGeom prst="rect">
          <a:avLst/>
        </a:prstGeom>
      </xdr:spPr>
    </xdr:pic>
    <xdr:clientData/>
  </xdr:twoCellAnchor>
  <xdr:twoCellAnchor editAs="oneCell">
    <xdr:from>
      <xdr:col>12</xdr:col>
      <xdr:colOff>127738</xdr:colOff>
      <xdr:row>2</xdr:row>
      <xdr:rowOff>8796</xdr:rowOff>
    </xdr:from>
    <xdr:to>
      <xdr:col>12</xdr:col>
      <xdr:colOff>394838</xdr:colOff>
      <xdr:row>2</xdr:row>
      <xdr:rowOff>328613</xdr:rowOff>
    </xdr:to>
    <xdr:pic>
      <xdr:nvPicPr>
        <xdr:cNvPr id="7" name="Imagem 6" descr="download.jpg">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6" cstate="print"/>
        <a:stretch>
          <a:fillRect/>
        </a:stretch>
      </xdr:blipFill>
      <xdr:spPr>
        <a:xfrm>
          <a:off x="7147663" y="723171"/>
          <a:ext cx="267100" cy="319817"/>
        </a:xfrm>
        <a:prstGeom prst="rect">
          <a:avLst/>
        </a:prstGeom>
      </xdr:spPr>
    </xdr:pic>
    <xdr:clientData/>
  </xdr:twoCellAnchor>
  <xdr:twoCellAnchor editAs="oneCell">
    <xdr:from>
      <xdr:col>6</xdr:col>
      <xdr:colOff>87896</xdr:colOff>
      <xdr:row>2</xdr:row>
      <xdr:rowOff>6982</xdr:rowOff>
    </xdr:from>
    <xdr:to>
      <xdr:col>6</xdr:col>
      <xdr:colOff>509591</xdr:colOff>
      <xdr:row>2</xdr:row>
      <xdr:rowOff>328614</xdr:rowOff>
    </xdr:to>
    <xdr:pic>
      <xdr:nvPicPr>
        <xdr:cNvPr id="8" name="Imagem 7" descr="download.png">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7"/>
        <a:stretch>
          <a:fillRect/>
        </a:stretch>
      </xdr:blipFill>
      <xdr:spPr>
        <a:xfrm>
          <a:off x="3678821" y="721357"/>
          <a:ext cx="421695" cy="321632"/>
        </a:xfrm>
        <a:prstGeom prst="rect">
          <a:avLst/>
        </a:prstGeom>
      </xdr:spPr>
    </xdr:pic>
    <xdr:clientData/>
  </xdr:twoCellAnchor>
  <xdr:twoCellAnchor editAs="oneCell">
    <xdr:from>
      <xdr:col>13</xdr:col>
      <xdr:colOff>128974</xdr:colOff>
      <xdr:row>2</xdr:row>
      <xdr:rowOff>7292</xdr:rowOff>
    </xdr:from>
    <xdr:to>
      <xdr:col>13</xdr:col>
      <xdr:colOff>458020</xdr:colOff>
      <xdr:row>2</xdr:row>
      <xdr:rowOff>330869</xdr:rowOff>
    </xdr:to>
    <xdr:pic>
      <xdr:nvPicPr>
        <xdr:cNvPr id="9" name="Imagem 8" descr="logo_caio.png">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8"/>
        <a:stretch>
          <a:fillRect/>
        </a:stretch>
      </xdr:blipFill>
      <xdr:spPr>
        <a:xfrm>
          <a:off x="7720399" y="721667"/>
          <a:ext cx="329046" cy="323577"/>
        </a:xfrm>
        <a:prstGeom prst="rect">
          <a:avLst/>
        </a:prstGeom>
      </xdr:spPr>
    </xdr:pic>
    <xdr:clientData/>
  </xdr:twoCellAnchor>
  <xdr:twoCellAnchor editAs="oneCell">
    <xdr:from>
      <xdr:col>15</xdr:col>
      <xdr:colOff>85221</xdr:colOff>
      <xdr:row>2</xdr:row>
      <xdr:rowOff>15039</xdr:rowOff>
    </xdr:from>
    <xdr:to>
      <xdr:col>15</xdr:col>
      <xdr:colOff>486273</xdr:colOff>
      <xdr:row>2</xdr:row>
      <xdr:rowOff>315828</xdr:rowOff>
    </xdr:to>
    <xdr:pic>
      <xdr:nvPicPr>
        <xdr:cNvPr id="10" name="Imagem 9" descr="logo_mascarello.jpg">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9"/>
        <a:stretch>
          <a:fillRect/>
        </a:stretch>
      </xdr:blipFill>
      <xdr:spPr>
        <a:xfrm>
          <a:off x="8819646" y="729414"/>
          <a:ext cx="401052" cy="300789"/>
        </a:xfrm>
        <a:prstGeom prst="rect">
          <a:avLst/>
        </a:prstGeom>
      </xdr:spPr>
    </xdr:pic>
    <xdr:clientData/>
  </xdr:twoCellAnchor>
  <xdr:twoCellAnchor editAs="oneCell">
    <xdr:from>
      <xdr:col>16</xdr:col>
      <xdr:colOff>125326</xdr:colOff>
      <xdr:row>2</xdr:row>
      <xdr:rowOff>20052</xdr:rowOff>
    </xdr:from>
    <xdr:to>
      <xdr:col>16</xdr:col>
      <xdr:colOff>431486</xdr:colOff>
      <xdr:row>2</xdr:row>
      <xdr:rowOff>320841</xdr:rowOff>
    </xdr:to>
    <xdr:pic>
      <xdr:nvPicPr>
        <xdr:cNvPr id="11" name="Imagem 10" descr="logo_marcopolo.png">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10"/>
        <a:stretch>
          <a:fillRect/>
        </a:stretch>
      </xdr:blipFill>
      <xdr:spPr>
        <a:xfrm>
          <a:off x="9431251" y="734427"/>
          <a:ext cx="306160" cy="300789"/>
        </a:xfrm>
        <a:prstGeom prst="rect">
          <a:avLst/>
        </a:prstGeom>
      </xdr:spPr>
    </xdr:pic>
    <xdr:clientData/>
  </xdr:twoCellAnchor>
  <xdr:twoCellAnchor editAs="oneCell">
    <xdr:from>
      <xdr:col>17</xdr:col>
      <xdr:colOff>80209</xdr:colOff>
      <xdr:row>2</xdr:row>
      <xdr:rowOff>20053</xdr:rowOff>
    </xdr:from>
    <xdr:to>
      <xdr:col>17</xdr:col>
      <xdr:colOff>512497</xdr:colOff>
      <xdr:row>2</xdr:row>
      <xdr:rowOff>315829</xdr:rowOff>
    </xdr:to>
    <xdr:pic>
      <xdr:nvPicPr>
        <xdr:cNvPr id="12" name="Imagem 11" descr="logo_comil.jpg">
          <a:extLst>
            <a:ext uri="{FF2B5EF4-FFF2-40B4-BE49-F238E27FC236}">
              <a16:creationId xmlns:a16="http://schemas.microsoft.com/office/drawing/2014/main" id="{00000000-0008-0000-0A00-00000C000000}"/>
            </a:ext>
          </a:extLst>
        </xdr:cNvPr>
        <xdr:cNvPicPr>
          <a:picLocks noChangeAspect="1"/>
        </xdr:cNvPicPr>
      </xdr:nvPicPr>
      <xdr:blipFill>
        <a:blip xmlns:r="http://schemas.openxmlformats.org/officeDocument/2006/relationships" r:embed="rId11"/>
        <a:stretch>
          <a:fillRect/>
        </a:stretch>
      </xdr:blipFill>
      <xdr:spPr>
        <a:xfrm>
          <a:off x="9957634" y="734428"/>
          <a:ext cx="432288" cy="295776"/>
        </a:xfrm>
        <a:prstGeom prst="rect">
          <a:avLst/>
        </a:prstGeom>
      </xdr:spPr>
    </xdr:pic>
    <xdr:clientData/>
  </xdr:twoCellAnchor>
  <xdr:twoCellAnchor>
    <xdr:from>
      <xdr:col>6</xdr:col>
      <xdr:colOff>86589</xdr:colOff>
      <xdr:row>0</xdr:row>
      <xdr:rowOff>34636</xdr:rowOff>
    </xdr:from>
    <xdr:to>
      <xdr:col>10</xdr:col>
      <xdr:colOff>372341</xdr:colOff>
      <xdr:row>0</xdr:row>
      <xdr:rowOff>424295</xdr:rowOff>
    </xdr:to>
    <xdr:sp macro="" textlink="">
      <xdr:nvSpPr>
        <xdr:cNvPr id="14" name="Texto explicativo retangular com cantos arredondados 13">
          <a:extLst>
            <a:ext uri="{FF2B5EF4-FFF2-40B4-BE49-F238E27FC236}">
              <a16:creationId xmlns:a16="http://schemas.microsoft.com/office/drawing/2014/main" id="{00000000-0008-0000-0A00-00000E000000}"/>
            </a:ext>
          </a:extLst>
        </xdr:cNvPr>
        <xdr:cNvSpPr/>
      </xdr:nvSpPr>
      <xdr:spPr>
        <a:xfrm>
          <a:off x="3677514" y="34636"/>
          <a:ext cx="2571752" cy="389659"/>
        </a:xfrm>
        <a:prstGeom prst="wedgeRoundRectCallout">
          <a:avLst>
            <a:gd name="adj1" fmla="val -20833"/>
            <a:gd name="adj2" fmla="val 62500"/>
            <a:gd name="adj3" fmla="val 16667"/>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r>
            <a:rPr lang="pt-BR" sz="800"/>
            <a:t>Esse número representa quantas unidades de determinada marca sserá beneficiada ...</a:t>
          </a:r>
        </a:p>
      </xdr:txBody>
    </xdr:sp>
    <xdr:clientData/>
  </xdr:twoCellAnchor>
  <xdr:twoCellAnchor editAs="oneCell">
    <xdr:from>
      <xdr:col>14</xdr:col>
      <xdr:colOff>19977</xdr:colOff>
      <xdr:row>2</xdr:row>
      <xdr:rowOff>22464</xdr:rowOff>
    </xdr:from>
    <xdr:to>
      <xdr:col>14</xdr:col>
      <xdr:colOff>558348</xdr:colOff>
      <xdr:row>2</xdr:row>
      <xdr:rowOff>318998</xdr:rowOff>
    </xdr:to>
    <xdr:pic>
      <xdr:nvPicPr>
        <xdr:cNvPr id="16" name="Imagem 15" descr="logo_neobus_2.png">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12"/>
        <a:stretch>
          <a:fillRect/>
        </a:stretch>
      </xdr:blipFill>
      <xdr:spPr>
        <a:xfrm>
          <a:off x="8182902" y="736839"/>
          <a:ext cx="538371" cy="296534"/>
        </a:xfrm>
        <a:prstGeom prst="rect">
          <a:avLst/>
        </a:prstGeom>
      </xdr:spPr>
    </xdr:pic>
    <xdr:clientData/>
  </xdr:twoCellAnchor>
  <xdr:twoCellAnchor editAs="oneCell">
    <xdr:from>
      <xdr:col>19</xdr:col>
      <xdr:colOff>17318</xdr:colOff>
      <xdr:row>2</xdr:row>
      <xdr:rowOff>17319</xdr:rowOff>
    </xdr:from>
    <xdr:to>
      <xdr:col>19</xdr:col>
      <xdr:colOff>527103</xdr:colOff>
      <xdr:row>2</xdr:row>
      <xdr:rowOff>320387</xdr:rowOff>
    </xdr:to>
    <xdr:pic>
      <xdr:nvPicPr>
        <xdr:cNvPr id="18" name="Imagem 17" descr="imagem_busscar.jpg">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13" cstate="print"/>
        <a:stretch>
          <a:fillRect/>
        </a:stretch>
      </xdr:blipFill>
      <xdr:spPr>
        <a:xfrm>
          <a:off x="10486159" y="736024"/>
          <a:ext cx="509785" cy="303068"/>
        </a:xfrm>
        <a:prstGeom prst="rect">
          <a:avLst/>
        </a:prstGeom>
      </xdr:spPr>
    </xdr:pic>
    <xdr:clientData/>
  </xdr:twoCellAnchor>
  <xdr:twoCellAnchor editAs="oneCell">
    <xdr:from>
      <xdr:col>18</xdr:col>
      <xdr:colOff>13606</xdr:colOff>
      <xdr:row>2</xdr:row>
      <xdr:rowOff>31752</xdr:rowOff>
    </xdr:from>
    <xdr:to>
      <xdr:col>18</xdr:col>
      <xdr:colOff>566963</xdr:colOff>
      <xdr:row>2</xdr:row>
      <xdr:rowOff>308428</xdr:rowOff>
    </xdr:to>
    <xdr:pic>
      <xdr:nvPicPr>
        <xdr:cNvPr id="17" name="Imagem 16" descr="Resultado de imagem para logomarca irizar">
          <a:extLst>
            <a:ext uri="{FF2B5EF4-FFF2-40B4-BE49-F238E27FC236}">
              <a16:creationId xmlns:a16="http://schemas.microsoft.com/office/drawing/2014/main" id="{00000000-0008-0000-0A00-000011000000}"/>
            </a:ext>
          </a:extLst>
        </xdr:cNvPr>
        <xdr:cNvPicPr/>
      </xdr:nvPicPr>
      <xdr:blipFill>
        <a:blip xmlns:r="http://schemas.openxmlformats.org/officeDocument/2006/relationships" r:embed="rId14" cstate="print"/>
        <a:srcRect/>
        <a:stretch>
          <a:fillRect/>
        </a:stretch>
      </xdr:blipFill>
      <xdr:spPr bwMode="auto">
        <a:xfrm>
          <a:off x="10187213" y="748395"/>
          <a:ext cx="553357" cy="276676"/>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21</xdr:row>
      <xdr:rowOff>47625</xdr:rowOff>
    </xdr:from>
    <xdr:to>
      <xdr:col>4</xdr:col>
      <xdr:colOff>228600</xdr:colOff>
      <xdr:row>26</xdr:row>
      <xdr:rowOff>64284</xdr:rowOff>
    </xdr:to>
    <xdr:pic>
      <xdr:nvPicPr>
        <xdr:cNvPr id="3" name="Imagem 2" descr="logo_antt_2.jpg">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628650" y="4533900"/>
          <a:ext cx="2114550" cy="10167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R:\0001%20-%20Transportes%20Ficticios\ZZ-TRANS%20FICT&#205;CIOS%202026\11%20-%20ARTERP\01%20-%20ARTERP\_APURA&#199;&#195;O%20DE%20RESULTADOS\_PLANILHA%20MATRIZ%20-%20REMUNERA&#199;&#195;O%20LINHAS%20ARTERP%20-%202025.xlsm" TargetMode="External"/><Relationship Id="rId1" Type="http://schemas.openxmlformats.org/officeDocument/2006/relationships/externalLinkPath" Target="_APURA&#199;&#195;O%20DE%20RESULTADOS/_PLANILHA%20MATRIZ%20-%20REMUNERA&#199;&#195;O%20LINHAS%20ARTERP%20-%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MUNERABILIDADE"/>
      <sheetName val="VEIC APRESENT"/>
      <sheetName val="VALIDAÇÃO RECEITA"/>
      <sheetName val="APURAÇÃO FRETAMENTOS"/>
      <sheetName val="FRETES CANCELADOS"/>
      <sheetName val="ESTRUTURA"/>
      <sheetName val="LIQUIDO POR EMPRESA"/>
    </sheetNames>
    <sheetDataSet>
      <sheetData sheetId="0">
        <row r="4">
          <cell r="I4" t="str">
            <v>MAIO - 2026</v>
          </cell>
          <cell r="Q4">
            <v>6.03</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K7206"/>
  <sheetViews>
    <sheetView workbookViewId="0">
      <selection activeCell="A9" sqref="A9"/>
    </sheetView>
  </sheetViews>
  <sheetFormatPr defaultRowHeight="15" x14ac:dyDescent="0.25"/>
  <sheetData>
    <row r="3" spans="1:42" x14ac:dyDescent="0.25">
      <c r="AP3" t="s">
        <v>880</v>
      </c>
    </row>
    <row r="5" spans="1:42" x14ac:dyDescent="0.25">
      <c r="A5" s="354" t="s">
        <v>8</v>
      </c>
      <c r="B5" s="354"/>
      <c r="D5" t="s">
        <v>9</v>
      </c>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42" x14ac:dyDescent="0.25">
      <c r="A6" s="1" t="s">
        <v>6</v>
      </c>
      <c r="B6" s="1" t="s">
        <v>7</v>
      </c>
      <c r="D6" s="1" t="s">
        <v>6</v>
      </c>
      <c r="E6" s="1" t="s">
        <v>10</v>
      </c>
      <c r="H6" s="1"/>
      <c r="I6" s="1" t="s">
        <v>22</v>
      </c>
      <c r="J6" s="1" t="s">
        <v>22</v>
      </c>
      <c r="K6" s="1" t="s">
        <v>22</v>
      </c>
      <c r="L6" s="1" t="s">
        <v>22</v>
      </c>
      <c r="M6" s="1" t="s">
        <v>22</v>
      </c>
      <c r="N6" s="1" t="s">
        <v>22</v>
      </c>
      <c r="O6" s="1" t="s">
        <v>22</v>
      </c>
      <c r="P6" s="1" t="s">
        <v>22</v>
      </c>
      <c r="Q6" s="1" t="s">
        <v>22</v>
      </c>
      <c r="R6" s="1" t="s">
        <v>22</v>
      </c>
      <c r="S6" s="1" t="s">
        <v>22</v>
      </c>
      <c r="T6" s="1" t="s">
        <v>22</v>
      </c>
      <c r="U6" s="1" t="s">
        <v>22</v>
      </c>
      <c r="V6" s="1" t="s">
        <v>22</v>
      </c>
      <c r="W6" s="1" t="s">
        <v>22</v>
      </c>
      <c r="X6" s="1" t="s">
        <v>22</v>
      </c>
      <c r="Y6" s="1" t="s">
        <v>22</v>
      </c>
      <c r="Z6" s="1" t="s">
        <v>22</v>
      </c>
      <c r="AA6" s="1" t="s">
        <v>22</v>
      </c>
      <c r="AB6" s="1" t="s">
        <v>22</v>
      </c>
      <c r="AC6" s="1" t="s">
        <v>22</v>
      </c>
      <c r="AD6" s="1" t="s">
        <v>22</v>
      </c>
      <c r="AE6" s="1" t="s">
        <v>22</v>
      </c>
      <c r="AF6" s="1" t="s">
        <v>22</v>
      </c>
      <c r="AG6" s="1" t="s">
        <v>22</v>
      </c>
      <c r="AH6" s="1" t="s">
        <v>22</v>
      </c>
      <c r="AI6" s="1" t="s">
        <v>22</v>
      </c>
      <c r="AJ6" s="1" t="s">
        <v>22</v>
      </c>
      <c r="AK6" s="1" t="s">
        <v>22</v>
      </c>
      <c r="AL6" s="1" t="s">
        <v>22</v>
      </c>
    </row>
    <row r="7" spans="1:42" ht="25.5" x14ac:dyDescent="0.25">
      <c r="A7" s="1">
        <v>1</v>
      </c>
      <c r="B7" s="1">
        <v>1</v>
      </c>
      <c r="D7" s="1">
        <v>1</v>
      </c>
      <c r="E7" s="1">
        <v>0</v>
      </c>
      <c r="H7" s="2" t="s">
        <v>23</v>
      </c>
      <c r="I7" s="2">
        <v>1</v>
      </c>
      <c r="J7" s="2">
        <v>2</v>
      </c>
      <c r="K7" s="2">
        <v>3</v>
      </c>
      <c r="L7" s="2">
        <v>4</v>
      </c>
      <c r="M7" s="2">
        <v>5</v>
      </c>
      <c r="N7" s="2">
        <v>6</v>
      </c>
      <c r="O7" s="2">
        <v>7</v>
      </c>
      <c r="P7" s="2">
        <v>8</v>
      </c>
      <c r="Q7" s="2">
        <v>9</v>
      </c>
      <c r="R7" s="2">
        <v>10</v>
      </c>
      <c r="S7" s="2">
        <v>11</v>
      </c>
      <c r="T7" s="2">
        <v>12</v>
      </c>
      <c r="U7" s="2">
        <v>13</v>
      </c>
      <c r="V7" s="2">
        <v>14</v>
      </c>
      <c r="W7" s="2">
        <v>15</v>
      </c>
      <c r="X7" s="2">
        <v>16</v>
      </c>
      <c r="Y7" s="2">
        <v>17</v>
      </c>
      <c r="Z7" s="2">
        <v>18</v>
      </c>
      <c r="AA7" s="2">
        <v>19</v>
      </c>
      <c r="AB7" s="2">
        <v>20</v>
      </c>
      <c r="AC7" s="2">
        <v>21</v>
      </c>
      <c r="AD7" s="2">
        <v>22</v>
      </c>
      <c r="AE7" s="2">
        <v>23</v>
      </c>
      <c r="AF7" s="2">
        <v>24</v>
      </c>
      <c r="AG7" s="2">
        <v>25</v>
      </c>
      <c r="AH7" s="2">
        <v>26</v>
      </c>
      <c r="AI7" s="2">
        <v>27</v>
      </c>
      <c r="AJ7" s="2">
        <v>28</v>
      </c>
      <c r="AK7" s="2">
        <v>29</v>
      </c>
      <c r="AL7" s="2">
        <v>30</v>
      </c>
    </row>
    <row r="8" spans="1:42" x14ac:dyDescent="0.25">
      <c r="A8" s="1">
        <v>2</v>
      </c>
      <c r="B8" s="1">
        <v>1</v>
      </c>
      <c r="D8" s="1">
        <v>2</v>
      </c>
      <c r="E8" s="1">
        <v>0</v>
      </c>
      <c r="H8" s="3">
        <v>1</v>
      </c>
      <c r="I8" s="3">
        <v>3</v>
      </c>
      <c r="J8" s="3">
        <v>4</v>
      </c>
      <c r="K8" s="3">
        <v>4</v>
      </c>
      <c r="L8" s="3">
        <v>5</v>
      </c>
      <c r="M8" s="3">
        <v>5</v>
      </c>
      <c r="N8" s="3">
        <v>6</v>
      </c>
      <c r="O8" s="3">
        <v>6</v>
      </c>
      <c r="P8" s="3">
        <v>7</v>
      </c>
      <c r="Q8" s="3">
        <v>7</v>
      </c>
      <c r="R8" s="3">
        <v>8</v>
      </c>
      <c r="S8" s="3">
        <v>8</v>
      </c>
      <c r="T8" s="3">
        <v>9</v>
      </c>
      <c r="U8" s="3">
        <v>9</v>
      </c>
      <c r="V8" s="3">
        <v>10</v>
      </c>
      <c r="W8" s="3">
        <v>10</v>
      </c>
      <c r="X8" s="3">
        <v>11</v>
      </c>
      <c r="Y8" s="3">
        <v>11</v>
      </c>
      <c r="Z8" s="3">
        <v>12</v>
      </c>
      <c r="AA8" s="3">
        <v>12</v>
      </c>
      <c r="AB8" s="3">
        <v>13</v>
      </c>
      <c r="AC8" s="3">
        <v>13</v>
      </c>
      <c r="AD8" s="3">
        <v>14</v>
      </c>
      <c r="AE8" s="3">
        <v>14</v>
      </c>
      <c r="AF8" s="3">
        <v>15</v>
      </c>
      <c r="AG8" s="3">
        <v>15</v>
      </c>
      <c r="AH8" s="3">
        <v>16</v>
      </c>
      <c r="AI8" s="3">
        <v>16</v>
      </c>
      <c r="AJ8" s="3">
        <v>17</v>
      </c>
      <c r="AK8" s="3">
        <v>17</v>
      </c>
      <c r="AL8" s="3">
        <v>17</v>
      </c>
    </row>
    <row r="9" spans="1:42" x14ac:dyDescent="0.25">
      <c r="A9" s="1">
        <v>3</v>
      </c>
      <c r="B9" s="1">
        <v>1</v>
      </c>
      <c r="D9" s="1">
        <v>3</v>
      </c>
      <c r="E9" s="1">
        <v>0</v>
      </c>
      <c r="H9" s="3">
        <v>2</v>
      </c>
      <c r="I9" s="3">
        <v>3</v>
      </c>
      <c r="J9" s="3">
        <v>4</v>
      </c>
      <c r="K9" s="3">
        <v>4</v>
      </c>
      <c r="L9" s="3">
        <v>5</v>
      </c>
      <c r="M9" s="3">
        <v>5</v>
      </c>
      <c r="N9" s="3">
        <v>6</v>
      </c>
      <c r="O9" s="3">
        <v>6</v>
      </c>
      <c r="P9" s="3">
        <v>7</v>
      </c>
      <c r="Q9" s="3">
        <v>7</v>
      </c>
      <c r="R9" s="3">
        <v>8</v>
      </c>
      <c r="S9" s="3">
        <v>8</v>
      </c>
      <c r="T9" s="3">
        <v>9</v>
      </c>
      <c r="U9" s="3">
        <v>9</v>
      </c>
      <c r="V9" s="3">
        <v>10</v>
      </c>
      <c r="W9" s="3">
        <v>10</v>
      </c>
      <c r="X9" s="3">
        <v>11</v>
      </c>
      <c r="Y9" s="3">
        <v>11</v>
      </c>
      <c r="Z9" s="3">
        <v>12</v>
      </c>
      <c r="AA9" s="3">
        <v>12</v>
      </c>
      <c r="AB9" s="3">
        <v>13</v>
      </c>
      <c r="AC9" s="3">
        <v>13</v>
      </c>
      <c r="AD9" s="3">
        <v>14</v>
      </c>
      <c r="AE9" s="3">
        <v>14</v>
      </c>
      <c r="AF9" s="3">
        <v>15</v>
      </c>
      <c r="AG9" s="3">
        <v>15</v>
      </c>
      <c r="AH9" s="3">
        <v>16</v>
      </c>
      <c r="AI9" s="3">
        <v>16</v>
      </c>
      <c r="AJ9" s="3">
        <v>17</v>
      </c>
      <c r="AK9" s="3">
        <v>17</v>
      </c>
      <c r="AL9" s="3">
        <v>17</v>
      </c>
    </row>
    <row r="10" spans="1:42" x14ac:dyDescent="0.25">
      <c r="A10" s="1">
        <v>4</v>
      </c>
      <c r="B10" s="1">
        <v>1</v>
      </c>
      <c r="D10" s="1">
        <v>4</v>
      </c>
      <c r="E10" s="1">
        <v>0</v>
      </c>
      <c r="H10" s="3">
        <v>3</v>
      </c>
      <c r="I10" s="3">
        <v>3</v>
      </c>
      <c r="J10" s="3">
        <v>4</v>
      </c>
      <c r="K10" s="3">
        <v>4</v>
      </c>
      <c r="L10" s="3">
        <v>5</v>
      </c>
      <c r="M10" s="3">
        <v>5</v>
      </c>
      <c r="N10" s="3">
        <v>6</v>
      </c>
      <c r="O10" s="3">
        <v>6</v>
      </c>
      <c r="P10" s="3">
        <v>7</v>
      </c>
      <c r="Q10" s="3">
        <v>7</v>
      </c>
      <c r="R10" s="3">
        <v>8</v>
      </c>
      <c r="S10" s="3">
        <v>8</v>
      </c>
      <c r="T10" s="3">
        <v>9</v>
      </c>
      <c r="U10" s="3">
        <v>9</v>
      </c>
      <c r="V10" s="3">
        <v>10</v>
      </c>
      <c r="W10" s="3">
        <v>10</v>
      </c>
      <c r="X10" s="3">
        <v>11</v>
      </c>
      <c r="Y10" s="3">
        <v>11</v>
      </c>
      <c r="Z10" s="3">
        <v>12</v>
      </c>
      <c r="AA10" s="3">
        <v>12</v>
      </c>
      <c r="AB10" s="3">
        <v>13</v>
      </c>
      <c r="AC10" s="3">
        <v>13</v>
      </c>
      <c r="AD10" s="3">
        <v>14</v>
      </c>
      <c r="AE10" s="3">
        <v>14</v>
      </c>
      <c r="AF10" s="3">
        <v>15</v>
      </c>
      <c r="AG10" s="3">
        <v>15</v>
      </c>
      <c r="AH10" s="3">
        <v>16</v>
      </c>
      <c r="AI10" s="3">
        <v>16</v>
      </c>
      <c r="AJ10" s="3">
        <v>17</v>
      </c>
      <c r="AK10" s="3">
        <v>17</v>
      </c>
      <c r="AL10" s="3">
        <v>17</v>
      </c>
    </row>
    <row r="11" spans="1:42" x14ac:dyDescent="0.25">
      <c r="A11" s="1">
        <v>5</v>
      </c>
      <c r="B11" s="1">
        <v>1</v>
      </c>
      <c r="D11" s="1">
        <v>5</v>
      </c>
      <c r="E11" s="1">
        <v>0</v>
      </c>
      <c r="H11" s="3">
        <v>4</v>
      </c>
      <c r="I11" s="3">
        <v>3</v>
      </c>
      <c r="J11" s="3">
        <v>4</v>
      </c>
      <c r="K11" s="3">
        <v>4</v>
      </c>
      <c r="L11" s="3">
        <v>5</v>
      </c>
      <c r="M11" s="3">
        <v>5</v>
      </c>
      <c r="N11" s="3">
        <v>6</v>
      </c>
      <c r="O11" s="3">
        <v>6</v>
      </c>
      <c r="P11" s="3">
        <v>7</v>
      </c>
      <c r="Q11" s="3">
        <v>7</v>
      </c>
      <c r="R11" s="3">
        <v>8</v>
      </c>
      <c r="S11" s="3">
        <v>8</v>
      </c>
      <c r="T11" s="3">
        <v>9</v>
      </c>
      <c r="U11" s="3">
        <v>9</v>
      </c>
      <c r="V11" s="3">
        <v>10</v>
      </c>
      <c r="W11" s="3">
        <v>10</v>
      </c>
      <c r="X11" s="3">
        <v>11</v>
      </c>
      <c r="Y11" s="3">
        <v>11</v>
      </c>
      <c r="Z11" s="3">
        <v>12</v>
      </c>
      <c r="AA11" s="3">
        <v>12</v>
      </c>
      <c r="AB11" s="3">
        <v>13</v>
      </c>
      <c r="AC11" s="3">
        <v>13</v>
      </c>
      <c r="AD11" s="3">
        <v>14</v>
      </c>
      <c r="AE11" s="3">
        <v>14</v>
      </c>
      <c r="AF11" s="3">
        <v>15</v>
      </c>
      <c r="AG11" s="3">
        <v>15</v>
      </c>
      <c r="AH11" s="3">
        <v>16</v>
      </c>
      <c r="AI11" s="3">
        <v>16</v>
      </c>
      <c r="AJ11" s="3">
        <v>17</v>
      </c>
      <c r="AK11" s="3">
        <v>17</v>
      </c>
      <c r="AL11" s="3">
        <v>17</v>
      </c>
    </row>
    <row r="12" spans="1:42" x14ac:dyDescent="0.25">
      <c r="A12" s="1">
        <v>6</v>
      </c>
      <c r="B12" s="1">
        <v>1</v>
      </c>
      <c r="D12" s="1">
        <v>6</v>
      </c>
      <c r="E12" s="1">
        <v>0</v>
      </c>
      <c r="H12" s="3">
        <v>5</v>
      </c>
      <c r="I12" s="3">
        <v>3</v>
      </c>
      <c r="J12" s="3">
        <v>4</v>
      </c>
      <c r="K12" s="3">
        <v>4</v>
      </c>
      <c r="L12" s="3">
        <v>5</v>
      </c>
      <c r="M12" s="3">
        <v>5</v>
      </c>
      <c r="N12" s="3">
        <v>6</v>
      </c>
      <c r="O12" s="3">
        <v>6</v>
      </c>
      <c r="P12" s="3">
        <v>7</v>
      </c>
      <c r="Q12" s="3">
        <v>7</v>
      </c>
      <c r="R12" s="3">
        <v>8</v>
      </c>
      <c r="S12" s="3">
        <v>8</v>
      </c>
      <c r="T12" s="3">
        <v>9</v>
      </c>
      <c r="U12" s="3">
        <v>9</v>
      </c>
      <c r="V12" s="3">
        <v>10</v>
      </c>
      <c r="W12" s="3">
        <v>10</v>
      </c>
      <c r="X12" s="3">
        <v>11</v>
      </c>
      <c r="Y12" s="3">
        <v>11</v>
      </c>
      <c r="Z12" s="3">
        <v>12</v>
      </c>
      <c r="AA12" s="3">
        <v>12</v>
      </c>
      <c r="AB12" s="3">
        <v>13</v>
      </c>
      <c r="AC12" s="3">
        <v>13</v>
      </c>
      <c r="AD12" s="3">
        <v>14</v>
      </c>
      <c r="AE12" s="3">
        <v>14</v>
      </c>
      <c r="AF12" s="3">
        <v>15</v>
      </c>
      <c r="AG12" s="3">
        <v>15</v>
      </c>
      <c r="AH12" s="3">
        <v>16</v>
      </c>
      <c r="AI12" s="3">
        <v>16</v>
      </c>
      <c r="AJ12" s="3">
        <v>17</v>
      </c>
      <c r="AK12" s="3">
        <v>17</v>
      </c>
      <c r="AL12" s="3">
        <v>17</v>
      </c>
    </row>
    <row r="13" spans="1:42" x14ac:dyDescent="0.25">
      <c r="A13" s="1">
        <v>7</v>
      </c>
      <c r="B13" s="1">
        <v>1</v>
      </c>
      <c r="D13" s="1">
        <v>7</v>
      </c>
      <c r="E13" s="1">
        <v>0</v>
      </c>
      <c r="H13" s="3">
        <v>6</v>
      </c>
      <c r="I13" s="3">
        <v>3</v>
      </c>
      <c r="J13" s="3">
        <v>4</v>
      </c>
      <c r="K13" s="3">
        <v>4</v>
      </c>
      <c r="L13" s="3">
        <v>5</v>
      </c>
      <c r="M13" s="3">
        <v>5</v>
      </c>
      <c r="N13" s="3">
        <v>6</v>
      </c>
      <c r="O13" s="3">
        <v>6</v>
      </c>
      <c r="P13" s="3">
        <v>7</v>
      </c>
      <c r="Q13" s="3">
        <v>7</v>
      </c>
      <c r="R13" s="3">
        <v>8</v>
      </c>
      <c r="S13" s="3">
        <v>8</v>
      </c>
      <c r="T13" s="3">
        <v>9</v>
      </c>
      <c r="U13" s="3">
        <v>9</v>
      </c>
      <c r="V13" s="3">
        <v>10</v>
      </c>
      <c r="W13" s="3">
        <v>10</v>
      </c>
      <c r="X13" s="3">
        <v>11</v>
      </c>
      <c r="Y13" s="3">
        <v>11</v>
      </c>
      <c r="Z13" s="3">
        <v>12</v>
      </c>
      <c r="AA13" s="3">
        <v>12</v>
      </c>
      <c r="AB13" s="3">
        <v>13</v>
      </c>
      <c r="AC13" s="3">
        <v>13</v>
      </c>
      <c r="AD13" s="3">
        <v>14</v>
      </c>
      <c r="AE13" s="3">
        <v>14</v>
      </c>
      <c r="AF13" s="3">
        <v>15</v>
      </c>
      <c r="AG13" s="3">
        <v>15</v>
      </c>
      <c r="AH13" s="3">
        <v>16</v>
      </c>
      <c r="AI13" s="3">
        <v>16</v>
      </c>
      <c r="AJ13" s="3">
        <v>17</v>
      </c>
      <c r="AK13" s="3">
        <v>17</v>
      </c>
      <c r="AL13" s="3">
        <v>17</v>
      </c>
    </row>
    <row r="14" spans="1:42" x14ac:dyDescent="0.25">
      <c r="A14" s="1">
        <v>8</v>
      </c>
      <c r="B14" s="1">
        <v>1</v>
      </c>
      <c r="D14" s="1">
        <v>8</v>
      </c>
      <c r="E14" s="1">
        <v>0</v>
      </c>
      <c r="H14" s="3">
        <v>7</v>
      </c>
      <c r="I14" s="3">
        <v>3</v>
      </c>
      <c r="J14" s="3">
        <v>4</v>
      </c>
      <c r="K14" s="3">
        <v>4</v>
      </c>
      <c r="L14" s="3">
        <v>5</v>
      </c>
      <c r="M14" s="3">
        <v>5</v>
      </c>
      <c r="N14" s="3">
        <v>6</v>
      </c>
      <c r="O14" s="3">
        <v>6</v>
      </c>
      <c r="P14" s="3">
        <v>7</v>
      </c>
      <c r="Q14" s="3">
        <v>7</v>
      </c>
      <c r="R14" s="3">
        <v>8</v>
      </c>
      <c r="S14" s="3">
        <v>8</v>
      </c>
      <c r="T14" s="3">
        <v>9</v>
      </c>
      <c r="U14" s="3">
        <v>9</v>
      </c>
      <c r="V14" s="3">
        <v>10</v>
      </c>
      <c r="W14" s="3">
        <v>10</v>
      </c>
      <c r="X14" s="3">
        <v>11</v>
      </c>
      <c r="Y14" s="3">
        <v>11</v>
      </c>
      <c r="Z14" s="3">
        <v>12</v>
      </c>
      <c r="AA14" s="3">
        <v>12</v>
      </c>
      <c r="AB14" s="3">
        <v>13</v>
      </c>
      <c r="AC14" s="3">
        <v>13</v>
      </c>
      <c r="AD14" s="3">
        <v>14</v>
      </c>
      <c r="AE14" s="3">
        <v>14</v>
      </c>
      <c r="AF14" s="3">
        <v>15</v>
      </c>
      <c r="AG14" s="3">
        <v>15</v>
      </c>
      <c r="AH14" s="3">
        <v>16</v>
      </c>
      <c r="AI14" s="3">
        <v>16</v>
      </c>
      <c r="AJ14" s="3">
        <v>17</v>
      </c>
      <c r="AK14" s="3">
        <v>17</v>
      </c>
      <c r="AL14" s="3">
        <v>17</v>
      </c>
    </row>
    <row r="15" spans="1:42" x14ac:dyDescent="0.25">
      <c r="A15" s="1">
        <v>9</v>
      </c>
      <c r="B15" s="1">
        <v>1</v>
      </c>
      <c r="D15" s="1">
        <v>9</v>
      </c>
      <c r="E15" s="1">
        <v>0</v>
      </c>
      <c r="H15" s="3">
        <v>8</v>
      </c>
      <c r="I15" s="3">
        <v>3</v>
      </c>
      <c r="J15" s="3">
        <v>4</v>
      </c>
      <c r="K15" s="3">
        <v>4</v>
      </c>
      <c r="L15" s="3">
        <v>5</v>
      </c>
      <c r="M15" s="3">
        <v>5</v>
      </c>
      <c r="N15" s="3">
        <v>6</v>
      </c>
      <c r="O15" s="3">
        <v>6</v>
      </c>
      <c r="P15" s="3">
        <v>7</v>
      </c>
      <c r="Q15" s="3">
        <v>7</v>
      </c>
      <c r="R15" s="3">
        <v>8</v>
      </c>
      <c r="S15" s="3">
        <v>8</v>
      </c>
      <c r="T15" s="3">
        <v>9</v>
      </c>
      <c r="U15" s="3">
        <v>9</v>
      </c>
      <c r="V15" s="3">
        <v>10</v>
      </c>
      <c r="W15" s="3">
        <v>10</v>
      </c>
      <c r="X15" s="3">
        <v>11</v>
      </c>
      <c r="Y15" s="3">
        <v>11</v>
      </c>
      <c r="Z15" s="3">
        <v>12</v>
      </c>
      <c r="AA15" s="3">
        <v>12</v>
      </c>
      <c r="AB15" s="3">
        <v>13</v>
      </c>
      <c r="AC15" s="3">
        <v>13</v>
      </c>
      <c r="AD15" s="3">
        <v>14</v>
      </c>
      <c r="AE15" s="3">
        <v>14</v>
      </c>
      <c r="AF15" s="3">
        <v>15</v>
      </c>
      <c r="AG15" s="3">
        <v>15</v>
      </c>
      <c r="AH15" s="3">
        <v>16</v>
      </c>
      <c r="AI15" s="3">
        <v>16</v>
      </c>
      <c r="AJ15" s="3">
        <v>17</v>
      </c>
      <c r="AK15" s="3">
        <v>17</v>
      </c>
      <c r="AL15" s="3">
        <v>17</v>
      </c>
    </row>
    <row r="16" spans="1:42" x14ac:dyDescent="0.25">
      <c r="A16" s="1">
        <v>10</v>
      </c>
      <c r="B16" s="1">
        <v>1</v>
      </c>
      <c r="D16" s="1">
        <v>10</v>
      </c>
      <c r="E16" s="1">
        <v>0</v>
      </c>
      <c r="H16" s="3">
        <v>9</v>
      </c>
      <c r="I16" s="3">
        <v>3</v>
      </c>
      <c r="J16" s="3">
        <v>4</v>
      </c>
      <c r="K16" s="3">
        <v>4</v>
      </c>
      <c r="L16" s="3">
        <v>5</v>
      </c>
      <c r="M16" s="3">
        <v>5</v>
      </c>
      <c r="N16" s="3">
        <v>6</v>
      </c>
      <c r="O16" s="3">
        <v>6</v>
      </c>
      <c r="P16" s="3">
        <v>7</v>
      </c>
      <c r="Q16" s="3">
        <v>7</v>
      </c>
      <c r="R16" s="3">
        <v>8</v>
      </c>
      <c r="S16" s="3">
        <v>8</v>
      </c>
      <c r="T16" s="3">
        <v>9</v>
      </c>
      <c r="U16" s="3">
        <v>9</v>
      </c>
      <c r="V16" s="3">
        <v>10</v>
      </c>
      <c r="W16" s="3">
        <v>10</v>
      </c>
      <c r="X16" s="3">
        <v>11</v>
      </c>
      <c r="Y16" s="3">
        <v>11</v>
      </c>
      <c r="Z16" s="3">
        <v>12</v>
      </c>
      <c r="AA16" s="3">
        <v>12</v>
      </c>
      <c r="AB16" s="3">
        <v>13</v>
      </c>
      <c r="AC16" s="3">
        <v>13</v>
      </c>
      <c r="AD16" s="3">
        <v>14</v>
      </c>
      <c r="AE16" s="3">
        <v>14</v>
      </c>
      <c r="AF16" s="3">
        <v>15</v>
      </c>
      <c r="AG16" s="3">
        <v>15</v>
      </c>
      <c r="AH16" s="3">
        <v>16</v>
      </c>
      <c r="AI16" s="3">
        <v>16</v>
      </c>
      <c r="AJ16" s="3">
        <v>17</v>
      </c>
      <c r="AK16" s="3">
        <v>17</v>
      </c>
      <c r="AL16" s="3">
        <v>17</v>
      </c>
    </row>
    <row r="17" spans="1:38" x14ac:dyDescent="0.25">
      <c r="A17" s="1">
        <v>11</v>
      </c>
      <c r="B17" s="1">
        <v>1</v>
      </c>
      <c r="D17" s="1">
        <v>11</v>
      </c>
      <c r="E17" s="1">
        <v>0</v>
      </c>
      <c r="H17" s="3">
        <v>10</v>
      </c>
      <c r="I17" s="3">
        <v>3</v>
      </c>
      <c r="J17" s="3">
        <v>4</v>
      </c>
      <c r="K17" s="3">
        <v>4</v>
      </c>
      <c r="L17" s="3">
        <v>5</v>
      </c>
      <c r="M17" s="3">
        <v>5</v>
      </c>
      <c r="N17" s="3">
        <v>6</v>
      </c>
      <c r="O17" s="3">
        <v>6</v>
      </c>
      <c r="P17" s="3">
        <v>7</v>
      </c>
      <c r="Q17" s="3">
        <v>7</v>
      </c>
      <c r="R17" s="3">
        <v>8</v>
      </c>
      <c r="S17" s="3">
        <v>8</v>
      </c>
      <c r="T17" s="3">
        <v>9</v>
      </c>
      <c r="U17" s="3">
        <v>9</v>
      </c>
      <c r="V17" s="3">
        <v>10</v>
      </c>
      <c r="W17" s="3">
        <v>10</v>
      </c>
      <c r="X17" s="3">
        <v>11</v>
      </c>
      <c r="Y17" s="3">
        <v>11</v>
      </c>
      <c r="Z17" s="3">
        <v>12</v>
      </c>
      <c r="AA17" s="3">
        <v>12</v>
      </c>
      <c r="AB17" s="3">
        <v>13</v>
      </c>
      <c r="AC17" s="3">
        <v>13</v>
      </c>
      <c r="AD17" s="3">
        <v>14</v>
      </c>
      <c r="AE17" s="3">
        <v>14</v>
      </c>
      <c r="AF17" s="3">
        <v>15</v>
      </c>
      <c r="AG17" s="3">
        <v>15</v>
      </c>
      <c r="AH17" s="3">
        <v>16</v>
      </c>
      <c r="AI17" s="3">
        <v>16</v>
      </c>
      <c r="AJ17" s="3">
        <v>17</v>
      </c>
      <c r="AK17" s="3">
        <v>17</v>
      </c>
      <c r="AL17" s="3">
        <v>17</v>
      </c>
    </row>
    <row r="18" spans="1:38" x14ac:dyDescent="0.25">
      <c r="A18" s="1">
        <v>12</v>
      </c>
      <c r="B18" s="1">
        <v>1</v>
      </c>
      <c r="D18" s="1">
        <v>12</v>
      </c>
      <c r="E18" s="1">
        <v>0</v>
      </c>
      <c r="H18" s="3">
        <v>11</v>
      </c>
      <c r="I18" s="3">
        <v>3</v>
      </c>
      <c r="J18" s="3">
        <v>6</v>
      </c>
      <c r="K18" s="3">
        <v>7</v>
      </c>
      <c r="L18" s="3">
        <v>8</v>
      </c>
      <c r="M18" s="3">
        <v>9</v>
      </c>
      <c r="N18" s="3">
        <v>10</v>
      </c>
      <c r="O18" s="3">
        <v>11</v>
      </c>
      <c r="P18" s="3">
        <v>12</v>
      </c>
      <c r="Q18" s="3">
        <v>13</v>
      </c>
      <c r="R18" s="3">
        <v>14</v>
      </c>
      <c r="S18" s="3">
        <v>15</v>
      </c>
      <c r="T18" s="3">
        <v>16</v>
      </c>
      <c r="U18" s="3">
        <v>17</v>
      </c>
      <c r="V18" s="3">
        <v>18</v>
      </c>
      <c r="W18" s="3">
        <v>19</v>
      </c>
      <c r="X18" s="3">
        <v>20</v>
      </c>
      <c r="Y18" s="3">
        <v>21</v>
      </c>
      <c r="Z18" s="3">
        <v>22</v>
      </c>
      <c r="AA18" s="3">
        <v>23</v>
      </c>
      <c r="AB18" s="3">
        <v>24</v>
      </c>
      <c r="AC18" s="3">
        <v>25</v>
      </c>
      <c r="AD18" s="3">
        <v>26</v>
      </c>
      <c r="AE18" s="3">
        <v>27</v>
      </c>
      <c r="AF18" s="3">
        <v>28</v>
      </c>
      <c r="AG18" s="3">
        <v>29</v>
      </c>
      <c r="AH18" s="3">
        <v>30</v>
      </c>
      <c r="AI18" s="3">
        <v>31</v>
      </c>
      <c r="AJ18" s="3">
        <v>32</v>
      </c>
      <c r="AK18" s="3">
        <v>33</v>
      </c>
      <c r="AL18" s="3">
        <v>34</v>
      </c>
    </row>
    <row r="19" spans="1:38" x14ac:dyDescent="0.25">
      <c r="A19" s="1">
        <v>13</v>
      </c>
      <c r="B19" s="1">
        <v>1</v>
      </c>
      <c r="D19" s="1">
        <v>13</v>
      </c>
      <c r="E19" s="1">
        <v>0</v>
      </c>
      <c r="H19" s="3">
        <v>12</v>
      </c>
      <c r="I19" s="3">
        <v>3</v>
      </c>
      <c r="J19" s="3">
        <v>6</v>
      </c>
      <c r="K19" s="3">
        <v>7</v>
      </c>
      <c r="L19" s="3">
        <v>8</v>
      </c>
      <c r="M19" s="3">
        <v>9</v>
      </c>
      <c r="N19" s="3">
        <v>10</v>
      </c>
      <c r="O19" s="3">
        <v>11</v>
      </c>
      <c r="P19" s="3">
        <v>12</v>
      </c>
      <c r="Q19" s="3">
        <v>13</v>
      </c>
      <c r="R19" s="3">
        <v>14</v>
      </c>
      <c r="S19" s="3">
        <v>15</v>
      </c>
      <c r="T19" s="3">
        <v>16</v>
      </c>
      <c r="U19" s="3">
        <v>17</v>
      </c>
      <c r="V19" s="3">
        <v>18</v>
      </c>
      <c r="W19" s="3">
        <v>19</v>
      </c>
      <c r="X19" s="3">
        <v>20</v>
      </c>
      <c r="Y19" s="3">
        <v>21</v>
      </c>
      <c r="Z19" s="3">
        <v>22</v>
      </c>
      <c r="AA19" s="3">
        <v>23</v>
      </c>
      <c r="AB19" s="3">
        <v>24</v>
      </c>
      <c r="AC19" s="3">
        <v>25</v>
      </c>
      <c r="AD19" s="3">
        <v>26</v>
      </c>
      <c r="AE19" s="3">
        <v>27</v>
      </c>
      <c r="AF19" s="3">
        <v>28</v>
      </c>
      <c r="AG19" s="3">
        <v>29</v>
      </c>
      <c r="AH19" s="3">
        <v>30</v>
      </c>
      <c r="AI19" s="3">
        <v>31</v>
      </c>
      <c r="AJ19" s="3">
        <v>32</v>
      </c>
      <c r="AK19" s="3">
        <v>33</v>
      </c>
      <c r="AL19" s="3">
        <v>34</v>
      </c>
    </row>
    <row r="20" spans="1:38" x14ac:dyDescent="0.25">
      <c r="A20" s="1">
        <v>14</v>
      </c>
      <c r="B20" s="1">
        <v>1</v>
      </c>
      <c r="D20" s="1">
        <v>14</v>
      </c>
      <c r="E20" s="1">
        <v>0</v>
      </c>
      <c r="H20" s="3">
        <v>13</v>
      </c>
      <c r="I20" s="3">
        <v>3</v>
      </c>
      <c r="J20" s="3">
        <v>6</v>
      </c>
      <c r="K20" s="3">
        <v>7</v>
      </c>
      <c r="L20" s="3">
        <v>8</v>
      </c>
      <c r="M20" s="3">
        <v>9</v>
      </c>
      <c r="N20" s="3">
        <v>10</v>
      </c>
      <c r="O20" s="3">
        <v>11</v>
      </c>
      <c r="P20" s="3">
        <v>12</v>
      </c>
      <c r="Q20" s="3">
        <v>13</v>
      </c>
      <c r="R20" s="3">
        <v>14</v>
      </c>
      <c r="S20" s="3">
        <v>15</v>
      </c>
      <c r="T20" s="3">
        <v>16</v>
      </c>
      <c r="U20" s="3">
        <v>17</v>
      </c>
      <c r="V20" s="3">
        <v>18</v>
      </c>
      <c r="W20" s="3">
        <v>19</v>
      </c>
      <c r="X20" s="3">
        <v>20</v>
      </c>
      <c r="Y20" s="3">
        <v>21</v>
      </c>
      <c r="Z20" s="3">
        <v>22</v>
      </c>
      <c r="AA20" s="3">
        <v>23</v>
      </c>
      <c r="AB20" s="3">
        <v>24</v>
      </c>
      <c r="AC20" s="3">
        <v>25</v>
      </c>
      <c r="AD20" s="3">
        <v>26</v>
      </c>
      <c r="AE20" s="3">
        <v>27</v>
      </c>
      <c r="AF20" s="3">
        <v>28</v>
      </c>
      <c r="AG20" s="3">
        <v>29</v>
      </c>
      <c r="AH20" s="3">
        <v>30</v>
      </c>
      <c r="AI20" s="3">
        <v>31</v>
      </c>
      <c r="AJ20" s="3">
        <v>32</v>
      </c>
      <c r="AK20" s="3">
        <v>33</v>
      </c>
      <c r="AL20" s="3">
        <v>34</v>
      </c>
    </row>
    <row r="21" spans="1:38" x14ac:dyDescent="0.25">
      <c r="A21" s="1">
        <v>15</v>
      </c>
      <c r="B21" s="1">
        <v>1</v>
      </c>
      <c r="D21" s="1">
        <v>15</v>
      </c>
      <c r="E21" s="1">
        <v>0</v>
      </c>
      <c r="H21" s="3">
        <v>14</v>
      </c>
      <c r="I21" s="3">
        <v>3</v>
      </c>
      <c r="J21" s="3">
        <v>6</v>
      </c>
      <c r="K21" s="3">
        <v>7</v>
      </c>
      <c r="L21" s="3">
        <v>8</v>
      </c>
      <c r="M21" s="3">
        <v>9</v>
      </c>
      <c r="N21" s="3">
        <v>10</v>
      </c>
      <c r="O21" s="3">
        <v>11</v>
      </c>
      <c r="P21" s="3">
        <v>12</v>
      </c>
      <c r="Q21" s="3">
        <v>13</v>
      </c>
      <c r="R21" s="3">
        <v>14</v>
      </c>
      <c r="S21" s="3">
        <v>15</v>
      </c>
      <c r="T21" s="3">
        <v>16</v>
      </c>
      <c r="U21" s="3">
        <v>17</v>
      </c>
      <c r="V21" s="3">
        <v>18</v>
      </c>
      <c r="W21" s="3">
        <v>19</v>
      </c>
      <c r="X21" s="3">
        <v>20</v>
      </c>
      <c r="Y21" s="3">
        <v>21</v>
      </c>
      <c r="Z21" s="3">
        <v>22</v>
      </c>
      <c r="AA21" s="3">
        <v>23</v>
      </c>
      <c r="AB21" s="3">
        <v>24</v>
      </c>
      <c r="AC21" s="3">
        <v>25</v>
      </c>
      <c r="AD21" s="3">
        <v>26</v>
      </c>
      <c r="AE21" s="3">
        <v>27</v>
      </c>
      <c r="AF21" s="3">
        <v>28</v>
      </c>
      <c r="AG21" s="3">
        <v>29</v>
      </c>
      <c r="AH21" s="3">
        <v>30</v>
      </c>
      <c r="AI21" s="3">
        <v>31</v>
      </c>
      <c r="AJ21" s="3">
        <v>32</v>
      </c>
      <c r="AK21" s="3">
        <v>33</v>
      </c>
      <c r="AL21" s="3">
        <v>34</v>
      </c>
    </row>
    <row r="22" spans="1:38" x14ac:dyDescent="0.25">
      <c r="A22" s="1">
        <v>16</v>
      </c>
      <c r="B22" s="1">
        <v>1</v>
      </c>
      <c r="D22" s="1">
        <v>16</v>
      </c>
      <c r="E22" s="1">
        <v>0</v>
      </c>
      <c r="H22" s="3">
        <v>15</v>
      </c>
      <c r="I22" s="3">
        <v>5</v>
      </c>
      <c r="J22" s="3">
        <v>8</v>
      </c>
      <c r="K22" s="3">
        <v>9</v>
      </c>
      <c r="L22" s="3">
        <v>10</v>
      </c>
      <c r="M22" s="3">
        <v>11</v>
      </c>
      <c r="N22" s="3">
        <v>12</v>
      </c>
      <c r="O22" s="3">
        <v>13</v>
      </c>
      <c r="P22" s="3">
        <v>14</v>
      </c>
      <c r="Q22" s="3">
        <v>15</v>
      </c>
      <c r="R22" s="3">
        <v>16</v>
      </c>
      <c r="S22" s="3">
        <v>17</v>
      </c>
      <c r="T22" s="3">
        <v>18</v>
      </c>
      <c r="U22" s="3">
        <v>19</v>
      </c>
      <c r="V22" s="3">
        <v>20</v>
      </c>
      <c r="W22" s="3">
        <v>21</v>
      </c>
      <c r="X22" s="3">
        <v>22</v>
      </c>
      <c r="Y22" s="3">
        <v>23</v>
      </c>
      <c r="Z22" s="3">
        <v>24</v>
      </c>
      <c r="AA22" s="3">
        <v>25</v>
      </c>
      <c r="AB22" s="3">
        <v>26</v>
      </c>
      <c r="AC22" s="3">
        <v>27</v>
      </c>
      <c r="AD22" s="3">
        <v>28</v>
      </c>
      <c r="AE22" s="3">
        <v>29</v>
      </c>
      <c r="AF22" s="3">
        <v>30</v>
      </c>
      <c r="AG22" s="3">
        <v>31</v>
      </c>
      <c r="AH22" s="3">
        <v>32</v>
      </c>
      <c r="AI22" s="3">
        <v>33</v>
      </c>
      <c r="AJ22" s="3">
        <v>34</v>
      </c>
      <c r="AK22" s="3">
        <v>35</v>
      </c>
      <c r="AL22" s="3">
        <v>36</v>
      </c>
    </row>
    <row r="23" spans="1:38" x14ac:dyDescent="0.25">
      <c r="A23" s="1">
        <v>17</v>
      </c>
      <c r="B23" s="1">
        <v>1</v>
      </c>
      <c r="D23" s="1">
        <v>17</v>
      </c>
      <c r="E23" s="1">
        <v>0</v>
      </c>
      <c r="H23" s="3">
        <v>16</v>
      </c>
      <c r="I23" s="3">
        <v>5</v>
      </c>
      <c r="J23" s="3">
        <v>8</v>
      </c>
      <c r="K23" s="3">
        <v>9</v>
      </c>
      <c r="L23" s="3">
        <v>10</v>
      </c>
      <c r="M23" s="3">
        <v>11</v>
      </c>
      <c r="N23" s="3">
        <v>12</v>
      </c>
      <c r="O23" s="3">
        <v>13</v>
      </c>
      <c r="P23" s="3">
        <v>14</v>
      </c>
      <c r="Q23" s="3">
        <v>15</v>
      </c>
      <c r="R23" s="3">
        <v>16</v>
      </c>
      <c r="S23" s="3">
        <v>17</v>
      </c>
      <c r="T23" s="3">
        <v>18</v>
      </c>
      <c r="U23" s="3">
        <v>19</v>
      </c>
      <c r="V23" s="3">
        <v>20</v>
      </c>
      <c r="W23" s="3">
        <v>21</v>
      </c>
      <c r="X23" s="3">
        <v>22</v>
      </c>
      <c r="Y23" s="3">
        <v>23</v>
      </c>
      <c r="Z23" s="3">
        <v>24</v>
      </c>
      <c r="AA23" s="3">
        <v>25</v>
      </c>
      <c r="AB23" s="3">
        <v>26</v>
      </c>
      <c r="AC23" s="3">
        <v>27</v>
      </c>
      <c r="AD23" s="3">
        <v>28</v>
      </c>
      <c r="AE23" s="3">
        <v>29</v>
      </c>
      <c r="AF23" s="3">
        <v>30</v>
      </c>
      <c r="AG23" s="3">
        <v>31</v>
      </c>
      <c r="AH23" s="3">
        <v>32</v>
      </c>
      <c r="AI23" s="3">
        <v>33</v>
      </c>
      <c r="AJ23" s="3">
        <v>34</v>
      </c>
      <c r="AK23" s="3">
        <v>35</v>
      </c>
      <c r="AL23" s="3">
        <v>36</v>
      </c>
    </row>
    <row r="24" spans="1:38" x14ac:dyDescent="0.25">
      <c r="A24" s="1">
        <v>18</v>
      </c>
      <c r="B24" s="1">
        <v>1</v>
      </c>
      <c r="D24" s="1">
        <v>18</v>
      </c>
      <c r="E24" s="1">
        <v>0</v>
      </c>
      <c r="H24" s="3">
        <v>17</v>
      </c>
      <c r="I24" s="3">
        <v>5</v>
      </c>
      <c r="J24" s="3">
        <v>8</v>
      </c>
      <c r="K24" s="3">
        <v>9</v>
      </c>
      <c r="L24" s="3">
        <v>10</v>
      </c>
      <c r="M24" s="3">
        <v>11</v>
      </c>
      <c r="N24" s="3">
        <v>12</v>
      </c>
      <c r="O24" s="3">
        <v>13</v>
      </c>
      <c r="P24" s="3">
        <v>14</v>
      </c>
      <c r="Q24" s="3">
        <v>15</v>
      </c>
      <c r="R24" s="3">
        <v>16</v>
      </c>
      <c r="S24" s="3">
        <v>17</v>
      </c>
      <c r="T24" s="3">
        <v>18</v>
      </c>
      <c r="U24" s="3">
        <v>19</v>
      </c>
      <c r="V24" s="3">
        <v>20</v>
      </c>
      <c r="W24" s="3">
        <v>21</v>
      </c>
      <c r="X24" s="3">
        <v>22</v>
      </c>
      <c r="Y24" s="3">
        <v>23</v>
      </c>
      <c r="Z24" s="3">
        <v>24</v>
      </c>
      <c r="AA24" s="3">
        <v>25</v>
      </c>
      <c r="AB24" s="3">
        <v>26</v>
      </c>
      <c r="AC24" s="3">
        <v>27</v>
      </c>
      <c r="AD24" s="3">
        <v>28</v>
      </c>
      <c r="AE24" s="3">
        <v>29</v>
      </c>
      <c r="AF24" s="3">
        <v>30</v>
      </c>
      <c r="AG24" s="3">
        <v>31</v>
      </c>
      <c r="AH24" s="3">
        <v>32</v>
      </c>
      <c r="AI24" s="3">
        <v>33</v>
      </c>
      <c r="AJ24" s="3">
        <v>34</v>
      </c>
      <c r="AK24" s="3">
        <v>35</v>
      </c>
      <c r="AL24" s="3">
        <v>36</v>
      </c>
    </row>
    <row r="25" spans="1:38" x14ac:dyDescent="0.25">
      <c r="A25" s="1">
        <v>19</v>
      </c>
      <c r="B25" s="1">
        <v>1</v>
      </c>
      <c r="D25" s="1">
        <v>19</v>
      </c>
      <c r="E25" s="1">
        <v>0</v>
      </c>
      <c r="H25" s="3">
        <v>18</v>
      </c>
      <c r="I25" s="3">
        <v>5</v>
      </c>
      <c r="J25" s="3">
        <v>8</v>
      </c>
      <c r="K25" s="3">
        <v>9</v>
      </c>
      <c r="L25" s="3">
        <v>10</v>
      </c>
      <c r="M25" s="3">
        <v>11</v>
      </c>
      <c r="N25" s="3">
        <v>12</v>
      </c>
      <c r="O25" s="3">
        <v>13</v>
      </c>
      <c r="P25" s="3">
        <v>14</v>
      </c>
      <c r="Q25" s="3">
        <v>15</v>
      </c>
      <c r="R25" s="3">
        <v>16</v>
      </c>
      <c r="S25" s="3">
        <v>17</v>
      </c>
      <c r="T25" s="3">
        <v>18</v>
      </c>
      <c r="U25" s="3">
        <v>19</v>
      </c>
      <c r="V25" s="3">
        <v>20</v>
      </c>
      <c r="W25" s="3">
        <v>21</v>
      </c>
      <c r="X25" s="3">
        <v>22</v>
      </c>
      <c r="Y25" s="3">
        <v>23</v>
      </c>
      <c r="Z25" s="3">
        <v>24</v>
      </c>
      <c r="AA25" s="3">
        <v>25</v>
      </c>
      <c r="AB25" s="3">
        <v>26</v>
      </c>
      <c r="AC25" s="3">
        <v>27</v>
      </c>
      <c r="AD25" s="3">
        <v>28</v>
      </c>
      <c r="AE25" s="3">
        <v>29</v>
      </c>
      <c r="AF25" s="3">
        <v>30</v>
      </c>
      <c r="AG25" s="3">
        <v>31</v>
      </c>
      <c r="AH25" s="3">
        <v>32</v>
      </c>
      <c r="AI25" s="3">
        <v>33</v>
      </c>
      <c r="AJ25" s="3">
        <v>34</v>
      </c>
      <c r="AK25" s="3">
        <v>35</v>
      </c>
      <c r="AL25" s="3">
        <v>36</v>
      </c>
    </row>
    <row r="26" spans="1:38" x14ac:dyDescent="0.25">
      <c r="A26" s="1">
        <v>20</v>
      </c>
      <c r="B26" s="1">
        <v>1</v>
      </c>
      <c r="D26" s="1">
        <v>20</v>
      </c>
      <c r="E26" s="1">
        <v>0</v>
      </c>
      <c r="H26" s="3">
        <v>19</v>
      </c>
      <c r="I26" s="3">
        <v>5</v>
      </c>
      <c r="J26" s="3">
        <v>8</v>
      </c>
      <c r="K26" s="3">
        <v>9</v>
      </c>
      <c r="L26" s="3">
        <v>10</v>
      </c>
      <c r="M26" s="3">
        <v>11</v>
      </c>
      <c r="N26" s="3">
        <v>12</v>
      </c>
      <c r="O26" s="3">
        <v>13</v>
      </c>
      <c r="P26" s="3">
        <v>14</v>
      </c>
      <c r="Q26" s="3">
        <v>15</v>
      </c>
      <c r="R26" s="3">
        <v>16</v>
      </c>
      <c r="S26" s="3">
        <v>17</v>
      </c>
      <c r="T26" s="3">
        <v>18</v>
      </c>
      <c r="U26" s="3">
        <v>19</v>
      </c>
      <c r="V26" s="3">
        <v>20</v>
      </c>
      <c r="W26" s="3">
        <v>21</v>
      </c>
      <c r="X26" s="3">
        <v>22</v>
      </c>
      <c r="Y26" s="3">
        <v>23</v>
      </c>
      <c r="Z26" s="3">
        <v>24</v>
      </c>
      <c r="AA26" s="3">
        <v>25</v>
      </c>
      <c r="AB26" s="3">
        <v>26</v>
      </c>
      <c r="AC26" s="3">
        <v>27</v>
      </c>
      <c r="AD26" s="3">
        <v>28</v>
      </c>
      <c r="AE26" s="3">
        <v>29</v>
      </c>
      <c r="AF26" s="3">
        <v>30</v>
      </c>
      <c r="AG26" s="3">
        <v>31</v>
      </c>
      <c r="AH26" s="3">
        <v>32</v>
      </c>
      <c r="AI26" s="3">
        <v>33</v>
      </c>
      <c r="AJ26" s="3">
        <v>34</v>
      </c>
      <c r="AK26" s="3">
        <v>35</v>
      </c>
      <c r="AL26" s="3">
        <v>36</v>
      </c>
    </row>
    <row r="27" spans="1:38" x14ac:dyDescent="0.25">
      <c r="A27" s="1">
        <v>21</v>
      </c>
      <c r="B27" s="1">
        <v>1</v>
      </c>
      <c r="D27" s="1">
        <v>21</v>
      </c>
      <c r="E27" s="1">
        <v>0</v>
      </c>
      <c r="H27" s="3">
        <v>20</v>
      </c>
      <c r="I27" s="3">
        <v>5</v>
      </c>
      <c r="J27" s="3">
        <v>8</v>
      </c>
      <c r="K27" s="3">
        <v>9</v>
      </c>
      <c r="L27" s="3">
        <v>10</v>
      </c>
      <c r="M27" s="3">
        <v>11</v>
      </c>
      <c r="N27" s="3">
        <v>12</v>
      </c>
      <c r="O27" s="3">
        <v>13</v>
      </c>
      <c r="P27" s="3">
        <v>14</v>
      </c>
      <c r="Q27" s="3">
        <v>15</v>
      </c>
      <c r="R27" s="3">
        <v>16</v>
      </c>
      <c r="S27" s="3">
        <v>17</v>
      </c>
      <c r="T27" s="3">
        <v>18</v>
      </c>
      <c r="U27" s="3">
        <v>19</v>
      </c>
      <c r="V27" s="3">
        <v>20</v>
      </c>
      <c r="W27" s="3">
        <v>21</v>
      </c>
      <c r="X27" s="3">
        <v>22</v>
      </c>
      <c r="Y27" s="3">
        <v>23</v>
      </c>
      <c r="Z27" s="3">
        <v>24</v>
      </c>
      <c r="AA27" s="3">
        <v>25</v>
      </c>
      <c r="AB27" s="3">
        <v>26</v>
      </c>
      <c r="AC27" s="3">
        <v>27</v>
      </c>
      <c r="AD27" s="3">
        <v>28</v>
      </c>
      <c r="AE27" s="3">
        <v>29</v>
      </c>
      <c r="AF27" s="3">
        <v>30</v>
      </c>
      <c r="AG27" s="3">
        <v>31</v>
      </c>
      <c r="AH27" s="3">
        <v>32</v>
      </c>
      <c r="AI27" s="3">
        <v>33</v>
      </c>
      <c r="AJ27" s="3">
        <v>34</v>
      </c>
      <c r="AK27" s="3">
        <v>35</v>
      </c>
      <c r="AL27" s="3">
        <v>36</v>
      </c>
    </row>
    <row r="28" spans="1:38" x14ac:dyDescent="0.25">
      <c r="A28" s="1">
        <v>22</v>
      </c>
      <c r="B28" s="1">
        <v>1</v>
      </c>
      <c r="D28" s="1">
        <v>22</v>
      </c>
      <c r="E28" s="1">
        <v>0</v>
      </c>
      <c r="H28" s="3">
        <v>21</v>
      </c>
      <c r="I28" s="3">
        <v>5</v>
      </c>
      <c r="J28" s="3">
        <v>8</v>
      </c>
      <c r="K28" s="3">
        <v>9</v>
      </c>
      <c r="L28" s="3">
        <v>10</v>
      </c>
      <c r="M28" s="3">
        <v>11</v>
      </c>
      <c r="N28" s="3">
        <v>12</v>
      </c>
      <c r="O28" s="3">
        <v>13</v>
      </c>
      <c r="P28" s="3">
        <v>14</v>
      </c>
      <c r="Q28" s="3">
        <v>15</v>
      </c>
      <c r="R28" s="3">
        <v>16</v>
      </c>
      <c r="S28" s="3">
        <v>17</v>
      </c>
      <c r="T28" s="3">
        <v>18</v>
      </c>
      <c r="U28" s="3">
        <v>19</v>
      </c>
      <c r="V28" s="3">
        <v>20</v>
      </c>
      <c r="W28" s="3">
        <v>21</v>
      </c>
      <c r="X28" s="3">
        <v>22</v>
      </c>
      <c r="Y28" s="3">
        <v>23</v>
      </c>
      <c r="Z28" s="3">
        <v>24</v>
      </c>
      <c r="AA28" s="3">
        <v>25</v>
      </c>
      <c r="AB28" s="3">
        <v>26</v>
      </c>
      <c r="AC28" s="3">
        <v>27</v>
      </c>
      <c r="AD28" s="3">
        <v>28</v>
      </c>
      <c r="AE28" s="3">
        <v>29</v>
      </c>
      <c r="AF28" s="3">
        <v>30</v>
      </c>
      <c r="AG28" s="3">
        <v>31</v>
      </c>
      <c r="AH28" s="3">
        <v>32</v>
      </c>
      <c r="AI28" s="3">
        <v>33</v>
      </c>
      <c r="AJ28" s="3">
        <v>34</v>
      </c>
      <c r="AK28" s="3">
        <v>35</v>
      </c>
      <c r="AL28" s="3">
        <v>36</v>
      </c>
    </row>
    <row r="29" spans="1:38" x14ac:dyDescent="0.25">
      <c r="A29" s="1">
        <v>23</v>
      </c>
      <c r="B29" s="1">
        <v>1</v>
      </c>
      <c r="D29" s="1">
        <v>23</v>
      </c>
      <c r="E29" s="1">
        <v>0</v>
      </c>
      <c r="H29" s="3">
        <v>22</v>
      </c>
      <c r="I29" s="3">
        <v>5</v>
      </c>
      <c r="J29" s="3">
        <v>8</v>
      </c>
      <c r="K29" s="3">
        <v>9</v>
      </c>
      <c r="L29" s="3">
        <v>10</v>
      </c>
      <c r="M29" s="3">
        <v>11</v>
      </c>
      <c r="N29" s="3">
        <v>12</v>
      </c>
      <c r="O29" s="3">
        <v>13</v>
      </c>
      <c r="P29" s="3">
        <v>14</v>
      </c>
      <c r="Q29" s="3">
        <v>15</v>
      </c>
      <c r="R29" s="3">
        <v>16</v>
      </c>
      <c r="S29" s="3">
        <v>17</v>
      </c>
      <c r="T29" s="3">
        <v>18</v>
      </c>
      <c r="U29" s="3">
        <v>19</v>
      </c>
      <c r="V29" s="3">
        <v>20</v>
      </c>
      <c r="W29" s="3">
        <v>21</v>
      </c>
      <c r="X29" s="3">
        <v>22</v>
      </c>
      <c r="Y29" s="3">
        <v>23</v>
      </c>
      <c r="Z29" s="3">
        <v>24</v>
      </c>
      <c r="AA29" s="3">
        <v>25</v>
      </c>
      <c r="AB29" s="3">
        <v>26</v>
      </c>
      <c r="AC29" s="3">
        <v>27</v>
      </c>
      <c r="AD29" s="3">
        <v>28</v>
      </c>
      <c r="AE29" s="3">
        <v>29</v>
      </c>
      <c r="AF29" s="3">
        <v>30</v>
      </c>
      <c r="AG29" s="3">
        <v>31</v>
      </c>
      <c r="AH29" s="3">
        <v>32</v>
      </c>
      <c r="AI29" s="3">
        <v>33</v>
      </c>
      <c r="AJ29" s="3">
        <v>34</v>
      </c>
      <c r="AK29" s="3">
        <v>35</v>
      </c>
      <c r="AL29" s="3">
        <v>36</v>
      </c>
    </row>
    <row r="30" spans="1:38" x14ac:dyDescent="0.25">
      <c r="A30" s="1">
        <v>24</v>
      </c>
      <c r="B30" s="1">
        <v>1</v>
      </c>
      <c r="D30" s="1">
        <v>24</v>
      </c>
      <c r="E30" s="1">
        <v>0</v>
      </c>
      <c r="H30" s="3">
        <v>23</v>
      </c>
      <c r="I30" s="3">
        <v>5</v>
      </c>
      <c r="J30" s="3">
        <v>8</v>
      </c>
      <c r="K30" s="3">
        <v>9</v>
      </c>
      <c r="L30" s="3">
        <v>10</v>
      </c>
      <c r="M30" s="3">
        <v>11</v>
      </c>
      <c r="N30" s="3">
        <v>12</v>
      </c>
      <c r="O30" s="3">
        <v>13</v>
      </c>
      <c r="P30" s="3">
        <v>14</v>
      </c>
      <c r="Q30" s="3">
        <v>15</v>
      </c>
      <c r="R30" s="3">
        <v>16</v>
      </c>
      <c r="S30" s="3">
        <v>17</v>
      </c>
      <c r="T30" s="3">
        <v>18</v>
      </c>
      <c r="U30" s="3">
        <v>19</v>
      </c>
      <c r="V30" s="3">
        <v>20</v>
      </c>
      <c r="W30" s="3">
        <v>21</v>
      </c>
      <c r="X30" s="3">
        <v>22</v>
      </c>
      <c r="Y30" s="3">
        <v>23</v>
      </c>
      <c r="Z30" s="3">
        <v>24</v>
      </c>
      <c r="AA30" s="3">
        <v>25</v>
      </c>
      <c r="AB30" s="3">
        <v>26</v>
      </c>
      <c r="AC30" s="3">
        <v>27</v>
      </c>
      <c r="AD30" s="3">
        <v>28</v>
      </c>
      <c r="AE30" s="3">
        <v>29</v>
      </c>
      <c r="AF30" s="3">
        <v>30</v>
      </c>
      <c r="AG30" s="3">
        <v>31</v>
      </c>
      <c r="AH30" s="3">
        <v>32</v>
      </c>
      <c r="AI30" s="3">
        <v>33</v>
      </c>
      <c r="AJ30" s="3">
        <v>34</v>
      </c>
      <c r="AK30" s="3">
        <v>35</v>
      </c>
      <c r="AL30" s="3">
        <v>36</v>
      </c>
    </row>
    <row r="31" spans="1:38" x14ac:dyDescent="0.25">
      <c r="A31" s="1">
        <v>25</v>
      </c>
      <c r="B31" s="1">
        <v>1</v>
      </c>
      <c r="D31" s="1">
        <v>25</v>
      </c>
      <c r="E31" s="1">
        <v>0</v>
      </c>
      <c r="H31" s="3">
        <v>24</v>
      </c>
      <c r="I31" s="3">
        <v>5</v>
      </c>
      <c r="J31" s="3">
        <v>8</v>
      </c>
      <c r="K31" s="3">
        <v>9</v>
      </c>
      <c r="L31" s="3">
        <v>10</v>
      </c>
      <c r="M31" s="3">
        <v>11</v>
      </c>
      <c r="N31" s="3">
        <v>12</v>
      </c>
      <c r="O31" s="3">
        <v>13</v>
      </c>
      <c r="P31" s="3">
        <v>14</v>
      </c>
      <c r="Q31" s="3">
        <v>15</v>
      </c>
      <c r="R31" s="3">
        <v>16</v>
      </c>
      <c r="S31" s="3">
        <v>17</v>
      </c>
      <c r="T31" s="3">
        <v>18</v>
      </c>
      <c r="U31" s="3">
        <v>19</v>
      </c>
      <c r="V31" s="3">
        <v>20</v>
      </c>
      <c r="W31" s="3">
        <v>21</v>
      </c>
      <c r="X31" s="3">
        <v>22</v>
      </c>
      <c r="Y31" s="3">
        <v>23</v>
      </c>
      <c r="Z31" s="3">
        <v>24</v>
      </c>
      <c r="AA31" s="3">
        <v>25</v>
      </c>
      <c r="AB31" s="3">
        <v>26</v>
      </c>
      <c r="AC31" s="3">
        <v>27</v>
      </c>
      <c r="AD31" s="3">
        <v>28</v>
      </c>
      <c r="AE31" s="3">
        <v>29</v>
      </c>
      <c r="AF31" s="3">
        <v>30</v>
      </c>
      <c r="AG31" s="3">
        <v>31</v>
      </c>
      <c r="AH31" s="3">
        <v>32</v>
      </c>
      <c r="AI31" s="3">
        <v>33</v>
      </c>
      <c r="AJ31" s="3">
        <v>34</v>
      </c>
      <c r="AK31" s="3">
        <v>35</v>
      </c>
      <c r="AL31" s="3">
        <v>36</v>
      </c>
    </row>
    <row r="32" spans="1:38" x14ac:dyDescent="0.25">
      <c r="A32" s="1">
        <v>26</v>
      </c>
      <c r="B32" s="1">
        <v>1</v>
      </c>
      <c r="D32" s="1">
        <v>26</v>
      </c>
      <c r="E32" s="1">
        <v>0</v>
      </c>
      <c r="H32" s="3">
        <v>25</v>
      </c>
      <c r="I32" s="3">
        <v>5</v>
      </c>
      <c r="J32" s="3">
        <v>8</v>
      </c>
      <c r="K32" s="3">
        <v>9</v>
      </c>
      <c r="L32" s="3">
        <v>10</v>
      </c>
      <c r="M32" s="3">
        <v>11</v>
      </c>
      <c r="N32" s="3">
        <v>12</v>
      </c>
      <c r="O32" s="3">
        <v>13</v>
      </c>
      <c r="P32" s="3">
        <v>14</v>
      </c>
      <c r="Q32" s="3">
        <v>15</v>
      </c>
      <c r="R32" s="3">
        <v>16</v>
      </c>
      <c r="S32" s="3">
        <v>17</v>
      </c>
      <c r="T32" s="3">
        <v>18</v>
      </c>
      <c r="U32" s="3">
        <v>19</v>
      </c>
      <c r="V32" s="3">
        <v>20</v>
      </c>
      <c r="W32" s="3">
        <v>21</v>
      </c>
      <c r="X32" s="3">
        <v>22</v>
      </c>
      <c r="Y32" s="3">
        <v>23</v>
      </c>
      <c r="Z32" s="3">
        <v>24</v>
      </c>
      <c r="AA32" s="3">
        <v>25</v>
      </c>
      <c r="AB32" s="3">
        <v>26</v>
      </c>
      <c r="AC32" s="3">
        <v>27</v>
      </c>
      <c r="AD32" s="3">
        <v>28</v>
      </c>
      <c r="AE32" s="3">
        <v>29</v>
      </c>
      <c r="AF32" s="3">
        <v>30</v>
      </c>
      <c r="AG32" s="3">
        <v>31</v>
      </c>
      <c r="AH32" s="3">
        <v>32</v>
      </c>
      <c r="AI32" s="3">
        <v>33</v>
      </c>
      <c r="AJ32" s="3">
        <v>34</v>
      </c>
      <c r="AK32" s="3">
        <v>35</v>
      </c>
      <c r="AL32" s="3">
        <v>36</v>
      </c>
    </row>
    <row r="33" spans="1:38" x14ac:dyDescent="0.25">
      <c r="A33" s="1">
        <v>27</v>
      </c>
      <c r="B33" s="1">
        <v>1</v>
      </c>
      <c r="D33" s="1">
        <v>27</v>
      </c>
      <c r="E33" s="1">
        <v>0</v>
      </c>
      <c r="H33" s="3">
        <v>26</v>
      </c>
      <c r="I33" s="3">
        <v>5</v>
      </c>
      <c r="J33" s="3">
        <v>8</v>
      </c>
      <c r="K33" s="3">
        <v>9</v>
      </c>
      <c r="L33" s="3">
        <v>10</v>
      </c>
      <c r="M33" s="3">
        <v>11</v>
      </c>
      <c r="N33" s="3">
        <v>12</v>
      </c>
      <c r="O33" s="3">
        <v>13</v>
      </c>
      <c r="P33" s="3">
        <v>14</v>
      </c>
      <c r="Q33" s="3">
        <v>15</v>
      </c>
      <c r="R33" s="3">
        <v>16</v>
      </c>
      <c r="S33" s="3">
        <v>17</v>
      </c>
      <c r="T33" s="3">
        <v>18</v>
      </c>
      <c r="U33" s="3">
        <v>19</v>
      </c>
      <c r="V33" s="3">
        <v>20</v>
      </c>
      <c r="W33" s="3">
        <v>21</v>
      </c>
      <c r="X33" s="3">
        <v>22</v>
      </c>
      <c r="Y33" s="3">
        <v>23</v>
      </c>
      <c r="Z33" s="3">
        <v>24</v>
      </c>
      <c r="AA33" s="3">
        <v>25</v>
      </c>
      <c r="AB33" s="3">
        <v>26</v>
      </c>
      <c r="AC33" s="3">
        <v>27</v>
      </c>
      <c r="AD33" s="3">
        <v>28</v>
      </c>
      <c r="AE33" s="3">
        <v>29</v>
      </c>
      <c r="AF33" s="3">
        <v>30</v>
      </c>
      <c r="AG33" s="3">
        <v>31</v>
      </c>
      <c r="AH33" s="3">
        <v>32</v>
      </c>
      <c r="AI33" s="3">
        <v>33</v>
      </c>
      <c r="AJ33" s="3">
        <v>34</v>
      </c>
      <c r="AK33" s="3">
        <v>35</v>
      </c>
      <c r="AL33" s="3">
        <v>36</v>
      </c>
    </row>
    <row r="34" spans="1:38" x14ac:dyDescent="0.25">
      <c r="A34" s="1">
        <v>28</v>
      </c>
      <c r="B34" s="1">
        <v>1</v>
      </c>
      <c r="D34" s="1">
        <v>28</v>
      </c>
      <c r="E34" s="1">
        <v>0</v>
      </c>
      <c r="H34" s="3">
        <v>27</v>
      </c>
      <c r="I34" s="3">
        <v>5</v>
      </c>
      <c r="J34" s="3">
        <v>8</v>
      </c>
      <c r="K34" s="3">
        <v>9</v>
      </c>
      <c r="L34" s="3">
        <v>10</v>
      </c>
      <c r="M34" s="3">
        <v>11</v>
      </c>
      <c r="N34" s="3">
        <v>12</v>
      </c>
      <c r="O34" s="3">
        <v>13</v>
      </c>
      <c r="P34" s="3">
        <v>14</v>
      </c>
      <c r="Q34" s="3">
        <v>15</v>
      </c>
      <c r="R34" s="3">
        <v>16</v>
      </c>
      <c r="S34" s="3">
        <v>17</v>
      </c>
      <c r="T34" s="3">
        <v>18</v>
      </c>
      <c r="U34" s="3">
        <v>19</v>
      </c>
      <c r="V34" s="3">
        <v>20</v>
      </c>
      <c r="W34" s="3">
        <v>21</v>
      </c>
      <c r="X34" s="3">
        <v>22</v>
      </c>
      <c r="Y34" s="3">
        <v>23</v>
      </c>
      <c r="Z34" s="3">
        <v>24</v>
      </c>
      <c r="AA34" s="3">
        <v>25</v>
      </c>
      <c r="AB34" s="3">
        <v>26</v>
      </c>
      <c r="AC34" s="3">
        <v>27</v>
      </c>
      <c r="AD34" s="3">
        <v>28</v>
      </c>
      <c r="AE34" s="3">
        <v>29</v>
      </c>
      <c r="AF34" s="3">
        <v>30</v>
      </c>
      <c r="AG34" s="3">
        <v>31</v>
      </c>
      <c r="AH34" s="3">
        <v>32</v>
      </c>
      <c r="AI34" s="3">
        <v>33</v>
      </c>
      <c r="AJ34" s="3">
        <v>34</v>
      </c>
      <c r="AK34" s="3">
        <v>35</v>
      </c>
      <c r="AL34" s="3">
        <v>36</v>
      </c>
    </row>
    <row r="35" spans="1:38" x14ac:dyDescent="0.25">
      <c r="A35" s="1">
        <v>29</v>
      </c>
      <c r="B35" s="1">
        <v>1</v>
      </c>
      <c r="D35" s="1">
        <v>29</v>
      </c>
      <c r="E35" s="1">
        <v>0</v>
      </c>
      <c r="H35" s="3">
        <v>28</v>
      </c>
      <c r="I35" s="3">
        <v>5</v>
      </c>
      <c r="J35" s="3">
        <v>8</v>
      </c>
      <c r="K35" s="3">
        <v>9</v>
      </c>
      <c r="L35" s="3">
        <v>10</v>
      </c>
      <c r="M35" s="3">
        <v>11</v>
      </c>
      <c r="N35" s="3">
        <v>12</v>
      </c>
      <c r="O35" s="3">
        <v>13</v>
      </c>
      <c r="P35" s="3">
        <v>14</v>
      </c>
      <c r="Q35" s="3">
        <v>15</v>
      </c>
      <c r="R35" s="3">
        <v>16</v>
      </c>
      <c r="S35" s="3">
        <v>17</v>
      </c>
      <c r="T35" s="3">
        <v>18</v>
      </c>
      <c r="U35" s="3">
        <v>19</v>
      </c>
      <c r="V35" s="3">
        <v>20</v>
      </c>
      <c r="W35" s="3">
        <v>21</v>
      </c>
      <c r="X35" s="3">
        <v>22</v>
      </c>
      <c r="Y35" s="3">
        <v>23</v>
      </c>
      <c r="Z35" s="3">
        <v>24</v>
      </c>
      <c r="AA35" s="3">
        <v>25</v>
      </c>
      <c r="AB35" s="3">
        <v>26</v>
      </c>
      <c r="AC35" s="3">
        <v>27</v>
      </c>
      <c r="AD35" s="3">
        <v>28</v>
      </c>
      <c r="AE35" s="3">
        <v>29</v>
      </c>
      <c r="AF35" s="3">
        <v>30</v>
      </c>
      <c r="AG35" s="3">
        <v>31</v>
      </c>
      <c r="AH35" s="3">
        <v>32</v>
      </c>
      <c r="AI35" s="3">
        <v>33</v>
      </c>
      <c r="AJ35" s="3">
        <v>34</v>
      </c>
      <c r="AK35" s="3">
        <v>35</v>
      </c>
      <c r="AL35" s="3">
        <v>36</v>
      </c>
    </row>
    <row r="36" spans="1:38" x14ac:dyDescent="0.25">
      <c r="A36" s="1">
        <v>30</v>
      </c>
      <c r="B36" s="1">
        <v>1</v>
      </c>
      <c r="D36" s="1">
        <v>30</v>
      </c>
      <c r="E36" s="1">
        <v>0</v>
      </c>
      <c r="H36" s="3">
        <v>29</v>
      </c>
      <c r="I36" s="3">
        <v>7</v>
      </c>
      <c r="J36" s="3">
        <v>10</v>
      </c>
      <c r="K36" s="3">
        <v>11</v>
      </c>
      <c r="L36" s="3">
        <v>12</v>
      </c>
      <c r="M36" s="3">
        <v>13</v>
      </c>
      <c r="N36" s="3">
        <v>14</v>
      </c>
      <c r="O36" s="3">
        <v>15</v>
      </c>
      <c r="P36" s="3">
        <v>16</v>
      </c>
      <c r="Q36" s="3">
        <v>17</v>
      </c>
      <c r="R36" s="3">
        <v>18</v>
      </c>
      <c r="S36" s="3">
        <v>19</v>
      </c>
      <c r="T36" s="3">
        <v>20</v>
      </c>
      <c r="U36" s="3">
        <v>21</v>
      </c>
      <c r="V36" s="3">
        <v>22</v>
      </c>
      <c r="W36" s="3">
        <v>23</v>
      </c>
      <c r="X36" s="3">
        <v>24</v>
      </c>
      <c r="Y36" s="3">
        <v>25</v>
      </c>
      <c r="Z36" s="3">
        <v>26</v>
      </c>
      <c r="AA36" s="3">
        <v>27</v>
      </c>
      <c r="AB36" s="3">
        <v>28</v>
      </c>
      <c r="AC36" s="3">
        <v>29</v>
      </c>
      <c r="AD36" s="3">
        <v>30</v>
      </c>
      <c r="AE36" s="3">
        <v>31</v>
      </c>
      <c r="AF36" s="3">
        <v>32</v>
      </c>
      <c r="AG36" s="3">
        <v>33</v>
      </c>
      <c r="AH36" s="3">
        <v>34</v>
      </c>
      <c r="AI36" s="3">
        <v>35</v>
      </c>
      <c r="AJ36" s="3">
        <v>36</v>
      </c>
      <c r="AK36" s="3">
        <v>37</v>
      </c>
      <c r="AL36" s="3">
        <v>38</v>
      </c>
    </row>
    <row r="37" spans="1:38" x14ac:dyDescent="0.25">
      <c r="A37" s="1">
        <v>31</v>
      </c>
      <c r="B37" s="1">
        <v>1</v>
      </c>
      <c r="D37" s="1">
        <v>31</v>
      </c>
      <c r="E37" s="1">
        <v>0</v>
      </c>
      <c r="H37" s="3">
        <v>30</v>
      </c>
      <c r="I37" s="3">
        <v>7</v>
      </c>
      <c r="J37" s="3">
        <v>10</v>
      </c>
      <c r="K37" s="3">
        <v>11</v>
      </c>
      <c r="L37" s="3">
        <v>12</v>
      </c>
      <c r="M37" s="3">
        <v>13</v>
      </c>
      <c r="N37" s="3">
        <v>14</v>
      </c>
      <c r="O37" s="3">
        <v>15</v>
      </c>
      <c r="P37" s="3">
        <v>16</v>
      </c>
      <c r="Q37" s="3">
        <v>17</v>
      </c>
      <c r="R37" s="3">
        <v>18</v>
      </c>
      <c r="S37" s="3">
        <v>19</v>
      </c>
      <c r="T37" s="3">
        <v>20</v>
      </c>
      <c r="U37" s="3">
        <v>21</v>
      </c>
      <c r="V37" s="3">
        <v>22</v>
      </c>
      <c r="W37" s="3">
        <v>23</v>
      </c>
      <c r="X37" s="3">
        <v>24</v>
      </c>
      <c r="Y37" s="3">
        <v>25</v>
      </c>
      <c r="Z37" s="3">
        <v>26</v>
      </c>
      <c r="AA37" s="3">
        <v>27</v>
      </c>
      <c r="AB37" s="3">
        <v>28</v>
      </c>
      <c r="AC37" s="3">
        <v>29</v>
      </c>
      <c r="AD37" s="3">
        <v>30</v>
      </c>
      <c r="AE37" s="3">
        <v>31</v>
      </c>
      <c r="AF37" s="3">
        <v>32</v>
      </c>
      <c r="AG37" s="3">
        <v>33</v>
      </c>
      <c r="AH37" s="3">
        <v>34</v>
      </c>
      <c r="AI37" s="3">
        <v>35</v>
      </c>
      <c r="AJ37" s="3">
        <v>36</v>
      </c>
      <c r="AK37" s="3">
        <v>37</v>
      </c>
      <c r="AL37" s="3">
        <v>38</v>
      </c>
    </row>
    <row r="38" spans="1:38" x14ac:dyDescent="0.25">
      <c r="A38" s="1">
        <v>32</v>
      </c>
      <c r="B38" s="1">
        <v>1</v>
      </c>
      <c r="D38" s="1">
        <v>32</v>
      </c>
      <c r="E38" s="1">
        <v>0</v>
      </c>
      <c r="H38" s="3">
        <v>31</v>
      </c>
      <c r="I38" s="3">
        <v>7</v>
      </c>
      <c r="J38" s="3">
        <v>10</v>
      </c>
      <c r="K38" s="3">
        <v>11</v>
      </c>
      <c r="L38" s="3">
        <v>12</v>
      </c>
      <c r="M38" s="3">
        <v>13</v>
      </c>
      <c r="N38" s="3">
        <v>14</v>
      </c>
      <c r="O38" s="3">
        <v>15</v>
      </c>
      <c r="P38" s="3">
        <v>16</v>
      </c>
      <c r="Q38" s="3">
        <v>17</v>
      </c>
      <c r="R38" s="3">
        <v>18</v>
      </c>
      <c r="S38" s="3">
        <v>19</v>
      </c>
      <c r="T38" s="3">
        <v>20</v>
      </c>
      <c r="U38" s="3">
        <v>21</v>
      </c>
      <c r="V38" s="3">
        <v>22</v>
      </c>
      <c r="W38" s="3">
        <v>23</v>
      </c>
      <c r="X38" s="3">
        <v>24</v>
      </c>
      <c r="Y38" s="3">
        <v>25</v>
      </c>
      <c r="Z38" s="3">
        <v>26</v>
      </c>
      <c r="AA38" s="3">
        <v>27</v>
      </c>
      <c r="AB38" s="3">
        <v>28</v>
      </c>
      <c r="AC38" s="3">
        <v>29</v>
      </c>
      <c r="AD38" s="3">
        <v>30</v>
      </c>
      <c r="AE38" s="3">
        <v>31</v>
      </c>
      <c r="AF38" s="3">
        <v>32</v>
      </c>
      <c r="AG38" s="3">
        <v>33</v>
      </c>
      <c r="AH38" s="3">
        <v>34</v>
      </c>
      <c r="AI38" s="3">
        <v>35</v>
      </c>
      <c r="AJ38" s="3">
        <v>36</v>
      </c>
      <c r="AK38" s="3">
        <v>37</v>
      </c>
      <c r="AL38" s="3">
        <v>38</v>
      </c>
    </row>
    <row r="39" spans="1:38" x14ac:dyDescent="0.25">
      <c r="A39" s="1">
        <v>33</v>
      </c>
      <c r="B39" s="1">
        <v>1</v>
      </c>
      <c r="D39" s="1">
        <v>33</v>
      </c>
      <c r="E39" s="1">
        <v>0</v>
      </c>
      <c r="H39" s="3">
        <v>32</v>
      </c>
      <c r="I39" s="3">
        <v>7</v>
      </c>
      <c r="J39" s="3">
        <v>10</v>
      </c>
      <c r="K39" s="3">
        <v>11</v>
      </c>
      <c r="L39" s="3">
        <v>12</v>
      </c>
      <c r="M39" s="3">
        <v>13</v>
      </c>
      <c r="N39" s="3">
        <v>14</v>
      </c>
      <c r="O39" s="3">
        <v>15</v>
      </c>
      <c r="P39" s="3">
        <v>16</v>
      </c>
      <c r="Q39" s="3">
        <v>17</v>
      </c>
      <c r="R39" s="3">
        <v>18</v>
      </c>
      <c r="S39" s="3">
        <v>19</v>
      </c>
      <c r="T39" s="3">
        <v>20</v>
      </c>
      <c r="U39" s="3">
        <v>21</v>
      </c>
      <c r="V39" s="3">
        <v>22</v>
      </c>
      <c r="W39" s="3">
        <v>23</v>
      </c>
      <c r="X39" s="3">
        <v>24</v>
      </c>
      <c r="Y39" s="3">
        <v>25</v>
      </c>
      <c r="Z39" s="3">
        <v>26</v>
      </c>
      <c r="AA39" s="3">
        <v>27</v>
      </c>
      <c r="AB39" s="3">
        <v>28</v>
      </c>
      <c r="AC39" s="3">
        <v>29</v>
      </c>
      <c r="AD39" s="3">
        <v>30</v>
      </c>
      <c r="AE39" s="3">
        <v>31</v>
      </c>
      <c r="AF39" s="3">
        <v>32</v>
      </c>
      <c r="AG39" s="3">
        <v>33</v>
      </c>
      <c r="AH39" s="3">
        <v>34</v>
      </c>
      <c r="AI39" s="3">
        <v>35</v>
      </c>
      <c r="AJ39" s="3">
        <v>36</v>
      </c>
      <c r="AK39" s="3">
        <v>37</v>
      </c>
      <c r="AL39" s="3">
        <v>38</v>
      </c>
    </row>
    <row r="40" spans="1:38" x14ac:dyDescent="0.25">
      <c r="A40" s="1">
        <v>34</v>
      </c>
      <c r="B40" s="1">
        <v>1</v>
      </c>
      <c r="D40" s="1">
        <v>34</v>
      </c>
      <c r="E40" s="1">
        <v>0</v>
      </c>
      <c r="H40" s="3">
        <v>33</v>
      </c>
      <c r="I40" s="3">
        <v>7</v>
      </c>
      <c r="J40" s="3">
        <v>10</v>
      </c>
      <c r="K40" s="3">
        <v>11</v>
      </c>
      <c r="L40" s="3">
        <v>12</v>
      </c>
      <c r="M40" s="3">
        <v>13</v>
      </c>
      <c r="N40" s="3">
        <v>14</v>
      </c>
      <c r="O40" s="3">
        <v>15</v>
      </c>
      <c r="P40" s="3">
        <v>16</v>
      </c>
      <c r="Q40" s="3">
        <v>17</v>
      </c>
      <c r="R40" s="3">
        <v>18</v>
      </c>
      <c r="S40" s="3">
        <v>19</v>
      </c>
      <c r="T40" s="3">
        <v>20</v>
      </c>
      <c r="U40" s="3">
        <v>21</v>
      </c>
      <c r="V40" s="3">
        <v>22</v>
      </c>
      <c r="W40" s="3">
        <v>23</v>
      </c>
      <c r="X40" s="3">
        <v>24</v>
      </c>
      <c r="Y40" s="3">
        <v>25</v>
      </c>
      <c r="Z40" s="3">
        <v>26</v>
      </c>
      <c r="AA40" s="3">
        <v>27</v>
      </c>
      <c r="AB40" s="3">
        <v>28</v>
      </c>
      <c r="AC40" s="3">
        <v>29</v>
      </c>
      <c r="AD40" s="3">
        <v>30</v>
      </c>
      <c r="AE40" s="3">
        <v>31</v>
      </c>
      <c r="AF40" s="3">
        <v>32</v>
      </c>
      <c r="AG40" s="3">
        <v>33</v>
      </c>
      <c r="AH40" s="3">
        <v>34</v>
      </c>
      <c r="AI40" s="3">
        <v>35</v>
      </c>
      <c r="AJ40" s="3">
        <v>36</v>
      </c>
      <c r="AK40" s="3">
        <v>37</v>
      </c>
      <c r="AL40" s="3">
        <v>38</v>
      </c>
    </row>
    <row r="41" spans="1:38" x14ac:dyDescent="0.25">
      <c r="A41" s="1">
        <v>35</v>
      </c>
      <c r="B41" s="1">
        <v>1</v>
      </c>
      <c r="D41" s="1">
        <v>35</v>
      </c>
      <c r="E41" s="1">
        <v>0</v>
      </c>
      <c r="H41" s="3">
        <v>34</v>
      </c>
      <c r="I41" s="3">
        <v>7</v>
      </c>
      <c r="J41" s="3">
        <v>10</v>
      </c>
      <c r="K41" s="3">
        <v>11</v>
      </c>
      <c r="L41" s="3">
        <v>12</v>
      </c>
      <c r="M41" s="3">
        <v>13</v>
      </c>
      <c r="N41" s="3">
        <v>14</v>
      </c>
      <c r="O41" s="3">
        <v>15</v>
      </c>
      <c r="P41" s="3">
        <v>16</v>
      </c>
      <c r="Q41" s="3">
        <v>17</v>
      </c>
      <c r="R41" s="3">
        <v>18</v>
      </c>
      <c r="S41" s="3">
        <v>19</v>
      </c>
      <c r="T41" s="3">
        <v>20</v>
      </c>
      <c r="U41" s="3">
        <v>21</v>
      </c>
      <c r="V41" s="3">
        <v>22</v>
      </c>
      <c r="W41" s="3">
        <v>23</v>
      </c>
      <c r="X41" s="3">
        <v>24</v>
      </c>
      <c r="Y41" s="3">
        <v>25</v>
      </c>
      <c r="Z41" s="3">
        <v>26</v>
      </c>
      <c r="AA41" s="3">
        <v>27</v>
      </c>
      <c r="AB41" s="3">
        <v>28</v>
      </c>
      <c r="AC41" s="3">
        <v>29</v>
      </c>
      <c r="AD41" s="3">
        <v>30</v>
      </c>
      <c r="AE41" s="3">
        <v>31</v>
      </c>
      <c r="AF41" s="3">
        <v>32</v>
      </c>
      <c r="AG41" s="3">
        <v>33</v>
      </c>
      <c r="AH41" s="3">
        <v>34</v>
      </c>
      <c r="AI41" s="3">
        <v>35</v>
      </c>
      <c r="AJ41" s="3">
        <v>36</v>
      </c>
      <c r="AK41" s="3">
        <v>37</v>
      </c>
      <c r="AL41" s="3">
        <v>38</v>
      </c>
    </row>
    <row r="42" spans="1:38" x14ac:dyDescent="0.25">
      <c r="A42" s="1">
        <v>36</v>
      </c>
      <c r="B42" s="1">
        <v>1</v>
      </c>
      <c r="D42" s="1">
        <v>36</v>
      </c>
      <c r="E42" s="1">
        <v>0</v>
      </c>
      <c r="H42" s="3">
        <v>35</v>
      </c>
      <c r="I42" s="3">
        <v>9</v>
      </c>
      <c r="J42" s="3">
        <v>12</v>
      </c>
      <c r="K42" s="3">
        <v>13</v>
      </c>
      <c r="L42" s="3">
        <v>14</v>
      </c>
      <c r="M42" s="3">
        <v>15</v>
      </c>
      <c r="N42" s="3">
        <v>16</v>
      </c>
      <c r="O42" s="3">
        <v>17</v>
      </c>
      <c r="P42" s="3">
        <v>18</v>
      </c>
      <c r="Q42" s="3">
        <v>19</v>
      </c>
      <c r="R42" s="3">
        <v>20</v>
      </c>
      <c r="S42" s="3">
        <v>21</v>
      </c>
      <c r="T42" s="3">
        <v>22</v>
      </c>
      <c r="U42" s="3">
        <v>23</v>
      </c>
      <c r="V42" s="3">
        <v>24</v>
      </c>
      <c r="W42" s="3">
        <v>25</v>
      </c>
      <c r="X42" s="3">
        <v>26</v>
      </c>
      <c r="Y42" s="3">
        <v>27</v>
      </c>
      <c r="Z42" s="3">
        <v>28</v>
      </c>
      <c r="AA42" s="3">
        <v>29</v>
      </c>
      <c r="AB42" s="3">
        <v>30</v>
      </c>
      <c r="AC42" s="3">
        <v>31</v>
      </c>
      <c r="AD42" s="3">
        <v>32</v>
      </c>
      <c r="AE42" s="3">
        <v>33</v>
      </c>
      <c r="AF42" s="3">
        <v>34</v>
      </c>
      <c r="AG42" s="3">
        <v>35</v>
      </c>
      <c r="AH42" s="3">
        <v>36</v>
      </c>
      <c r="AI42" s="3">
        <v>37</v>
      </c>
      <c r="AJ42" s="3">
        <v>38</v>
      </c>
      <c r="AK42" s="3">
        <v>39</v>
      </c>
      <c r="AL42" s="3">
        <v>40</v>
      </c>
    </row>
    <row r="43" spans="1:38" x14ac:dyDescent="0.25">
      <c r="A43" s="1">
        <v>37</v>
      </c>
      <c r="B43" s="1">
        <v>1</v>
      </c>
      <c r="D43" s="1">
        <v>37</v>
      </c>
      <c r="E43" s="1">
        <v>0</v>
      </c>
      <c r="H43" s="3">
        <v>36</v>
      </c>
      <c r="I43" s="3">
        <v>9</v>
      </c>
      <c r="J43" s="3">
        <v>12</v>
      </c>
      <c r="K43" s="3">
        <v>13</v>
      </c>
      <c r="L43" s="3">
        <v>14</v>
      </c>
      <c r="M43" s="3">
        <v>15</v>
      </c>
      <c r="N43" s="3">
        <v>16</v>
      </c>
      <c r="O43" s="3">
        <v>17</v>
      </c>
      <c r="P43" s="3">
        <v>18</v>
      </c>
      <c r="Q43" s="3">
        <v>19</v>
      </c>
      <c r="R43" s="3">
        <v>20</v>
      </c>
      <c r="S43" s="3">
        <v>21</v>
      </c>
      <c r="T43" s="3">
        <v>22</v>
      </c>
      <c r="U43" s="3">
        <v>23</v>
      </c>
      <c r="V43" s="3">
        <v>24</v>
      </c>
      <c r="W43" s="3">
        <v>25</v>
      </c>
      <c r="X43" s="3">
        <v>26</v>
      </c>
      <c r="Y43" s="3">
        <v>27</v>
      </c>
      <c r="Z43" s="3">
        <v>28</v>
      </c>
      <c r="AA43" s="3">
        <v>29</v>
      </c>
      <c r="AB43" s="3">
        <v>30</v>
      </c>
      <c r="AC43" s="3">
        <v>31</v>
      </c>
      <c r="AD43" s="3">
        <v>32</v>
      </c>
      <c r="AE43" s="3">
        <v>33</v>
      </c>
      <c r="AF43" s="3">
        <v>34</v>
      </c>
      <c r="AG43" s="3">
        <v>35</v>
      </c>
      <c r="AH43" s="3">
        <v>36</v>
      </c>
      <c r="AI43" s="3">
        <v>37</v>
      </c>
      <c r="AJ43" s="3">
        <v>38</v>
      </c>
      <c r="AK43" s="3">
        <v>39</v>
      </c>
      <c r="AL43" s="3">
        <v>40</v>
      </c>
    </row>
    <row r="44" spans="1:38" x14ac:dyDescent="0.25">
      <c r="A44" s="1">
        <v>38</v>
      </c>
      <c r="B44" s="1">
        <v>1</v>
      </c>
      <c r="D44" s="1">
        <v>38</v>
      </c>
      <c r="E44" s="1">
        <v>0</v>
      </c>
      <c r="H44" s="3">
        <v>37</v>
      </c>
      <c r="I44" s="3">
        <v>9</v>
      </c>
      <c r="J44" s="3">
        <v>12</v>
      </c>
      <c r="K44" s="3">
        <v>13</v>
      </c>
      <c r="L44" s="3">
        <v>14</v>
      </c>
      <c r="M44" s="3">
        <v>15</v>
      </c>
      <c r="N44" s="3">
        <v>16</v>
      </c>
      <c r="O44" s="3">
        <v>17</v>
      </c>
      <c r="P44" s="3">
        <v>18</v>
      </c>
      <c r="Q44" s="3">
        <v>19</v>
      </c>
      <c r="R44" s="3">
        <v>20</v>
      </c>
      <c r="S44" s="3">
        <v>21</v>
      </c>
      <c r="T44" s="3">
        <v>22</v>
      </c>
      <c r="U44" s="3">
        <v>23</v>
      </c>
      <c r="V44" s="3">
        <v>24</v>
      </c>
      <c r="W44" s="3">
        <v>25</v>
      </c>
      <c r="X44" s="3">
        <v>26</v>
      </c>
      <c r="Y44" s="3">
        <v>27</v>
      </c>
      <c r="Z44" s="3">
        <v>28</v>
      </c>
      <c r="AA44" s="3">
        <v>29</v>
      </c>
      <c r="AB44" s="3">
        <v>30</v>
      </c>
      <c r="AC44" s="3">
        <v>31</v>
      </c>
      <c r="AD44" s="3">
        <v>32</v>
      </c>
      <c r="AE44" s="3">
        <v>33</v>
      </c>
      <c r="AF44" s="3">
        <v>34</v>
      </c>
      <c r="AG44" s="3">
        <v>35</v>
      </c>
      <c r="AH44" s="3">
        <v>36</v>
      </c>
      <c r="AI44" s="3">
        <v>37</v>
      </c>
      <c r="AJ44" s="3">
        <v>38</v>
      </c>
      <c r="AK44" s="3">
        <v>39</v>
      </c>
      <c r="AL44" s="3">
        <v>40</v>
      </c>
    </row>
    <row r="45" spans="1:38" x14ac:dyDescent="0.25">
      <c r="A45" s="1">
        <v>39</v>
      </c>
      <c r="B45" s="1">
        <v>1</v>
      </c>
      <c r="D45" s="1">
        <v>39</v>
      </c>
      <c r="E45" s="1">
        <v>0</v>
      </c>
      <c r="H45" s="3">
        <v>38</v>
      </c>
      <c r="I45" s="3">
        <v>9</v>
      </c>
      <c r="J45" s="3">
        <v>12</v>
      </c>
      <c r="K45" s="3">
        <v>13</v>
      </c>
      <c r="L45" s="3">
        <v>14</v>
      </c>
      <c r="M45" s="3">
        <v>15</v>
      </c>
      <c r="N45" s="3">
        <v>16</v>
      </c>
      <c r="O45" s="3">
        <v>17</v>
      </c>
      <c r="P45" s="3">
        <v>18</v>
      </c>
      <c r="Q45" s="3">
        <v>19</v>
      </c>
      <c r="R45" s="3">
        <v>20</v>
      </c>
      <c r="S45" s="3">
        <v>21</v>
      </c>
      <c r="T45" s="3">
        <v>22</v>
      </c>
      <c r="U45" s="3">
        <v>23</v>
      </c>
      <c r="V45" s="3">
        <v>24</v>
      </c>
      <c r="W45" s="3">
        <v>25</v>
      </c>
      <c r="X45" s="3">
        <v>26</v>
      </c>
      <c r="Y45" s="3">
        <v>27</v>
      </c>
      <c r="Z45" s="3">
        <v>28</v>
      </c>
      <c r="AA45" s="3">
        <v>29</v>
      </c>
      <c r="AB45" s="3">
        <v>30</v>
      </c>
      <c r="AC45" s="3">
        <v>31</v>
      </c>
      <c r="AD45" s="3">
        <v>32</v>
      </c>
      <c r="AE45" s="3">
        <v>33</v>
      </c>
      <c r="AF45" s="3">
        <v>34</v>
      </c>
      <c r="AG45" s="3">
        <v>35</v>
      </c>
      <c r="AH45" s="3">
        <v>36</v>
      </c>
      <c r="AI45" s="3">
        <v>37</v>
      </c>
      <c r="AJ45" s="3">
        <v>38</v>
      </c>
      <c r="AK45" s="3">
        <v>39</v>
      </c>
      <c r="AL45" s="3">
        <v>40</v>
      </c>
    </row>
    <row r="46" spans="1:38" x14ac:dyDescent="0.25">
      <c r="A46" s="1">
        <v>40</v>
      </c>
      <c r="B46" s="1">
        <v>1</v>
      </c>
      <c r="D46" s="1">
        <v>40</v>
      </c>
      <c r="E46" s="1">
        <v>0</v>
      </c>
      <c r="H46" s="3">
        <v>39</v>
      </c>
      <c r="I46" s="3">
        <v>9</v>
      </c>
      <c r="J46" s="3">
        <v>12</v>
      </c>
      <c r="K46" s="3">
        <v>13</v>
      </c>
      <c r="L46" s="3">
        <v>14</v>
      </c>
      <c r="M46" s="3">
        <v>15</v>
      </c>
      <c r="N46" s="3">
        <v>16</v>
      </c>
      <c r="O46" s="3">
        <v>17</v>
      </c>
      <c r="P46" s="3">
        <v>18</v>
      </c>
      <c r="Q46" s="3">
        <v>19</v>
      </c>
      <c r="R46" s="3">
        <v>20</v>
      </c>
      <c r="S46" s="3">
        <v>21</v>
      </c>
      <c r="T46" s="3">
        <v>22</v>
      </c>
      <c r="U46" s="3">
        <v>23</v>
      </c>
      <c r="V46" s="3">
        <v>24</v>
      </c>
      <c r="W46" s="3">
        <v>25</v>
      </c>
      <c r="X46" s="3">
        <v>26</v>
      </c>
      <c r="Y46" s="3">
        <v>27</v>
      </c>
      <c r="Z46" s="3">
        <v>28</v>
      </c>
      <c r="AA46" s="3">
        <v>29</v>
      </c>
      <c r="AB46" s="3">
        <v>30</v>
      </c>
      <c r="AC46" s="3">
        <v>31</v>
      </c>
      <c r="AD46" s="3">
        <v>32</v>
      </c>
      <c r="AE46" s="3">
        <v>33</v>
      </c>
      <c r="AF46" s="3">
        <v>34</v>
      </c>
      <c r="AG46" s="3">
        <v>35</v>
      </c>
      <c r="AH46" s="3">
        <v>36</v>
      </c>
      <c r="AI46" s="3">
        <v>37</v>
      </c>
      <c r="AJ46" s="3">
        <v>38</v>
      </c>
      <c r="AK46" s="3">
        <v>39</v>
      </c>
      <c r="AL46" s="3">
        <v>40</v>
      </c>
    </row>
    <row r="47" spans="1:38" x14ac:dyDescent="0.25">
      <c r="A47" s="1">
        <v>41</v>
      </c>
      <c r="B47" s="1">
        <v>1</v>
      </c>
      <c r="D47" s="1">
        <v>41</v>
      </c>
      <c r="E47" s="1">
        <v>0</v>
      </c>
      <c r="H47" s="3">
        <v>40</v>
      </c>
      <c r="I47" s="3">
        <v>9</v>
      </c>
      <c r="J47" s="3">
        <v>12</v>
      </c>
      <c r="K47" s="3">
        <v>13</v>
      </c>
      <c r="L47" s="3">
        <v>14</v>
      </c>
      <c r="M47" s="3">
        <v>15</v>
      </c>
      <c r="N47" s="3">
        <v>16</v>
      </c>
      <c r="O47" s="3">
        <v>17</v>
      </c>
      <c r="P47" s="3">
        <v>18</v>
      </c>
      <c r="Q47" s="3">
        <v>19</v>
      </c>
      <c r="R47" s="3">
        <v>20</v>
      </c>
      <c r="S47" s="3">
        <v>21</v>
      </c>
      <c r="T47" s="3">
        <v>22</v>
      </c>
      <c r="U47" s="3">
        <v>23</v>
      </c>
      <c r="V47" s="3">
        <v>24</v>
      </c>
      <c r="W47" s="3">
        <v>25</v>
      </c>
      <c r="X47" s="3">
        <v>26</v>
      </c>
      <c r="Y47" s="3">
        <v>27</v>
      </c>
      <c r="Z47" s="3">
        <v>28</v>
      </c>
      <c r="AA47" s="3">
        <v>29</v>
      </c>
      <c r="AB47" s="3">
        <v>30</v>
      </c>
      <c r="AC47" s="3">
        <v>31</v>
      </c>
      <c r="AD47" s="3">
        <v>32</v>
      </c>
      <c r="AE47" s="3">
        <v>33</v>
      </c>
      <c r="AF47" s="3">
        <v>34</v>
      </c>
      <c r="AG47" s="3">
        <v>35</v>
      </c>
      <c r="AH47" s="3">
        <v>36</v>
      </c>
      <c r="AI47" s="3">
        <v>37</v>
      </c>
      <c r="AJ47" s="3">
        <v>38</v>
      </c>
      <c r="AK47" s="3">
        <v>39</v>
      </c>
      <c r="AL47" s="3">
        <v>40</v>
      </c>
    </row>
    <row r="48" spans="1:38" x14ac:dyDescent="0.25">
      <c r="A48" s="1">
        <v>42</v>
      </c>
      <c r="B48" s="1">
        <v>1</v>
      </c>
      <c r="D48" s="1">
        <v>42</v>
      </c>
      <c r="E48" s="1">
        <v>0</v>
      </c>
      <c r="H48" s="3">
        <v>41</v>
      </c>
      <c r="I48" s="3">
        <v>9</v>
      </c>
      <c r="J48" s="3">
        <v>12</v>
      </c>
      <c r="K48" s="3">
        <v>13</v>
      </c>
      <c r="L48" s="3">
        <v>14</v>
      </c>
      <c r="M48" s="3">
        <v>15</v>
      </c>
      <c r="N48" s="3">
        <v>16</v>
      </c>
      <c r="O48" s="3">
        <v>17</v>
      </c>
      <c r="P48" s="3">
        <v>18</v>
      </c>
      <c r="Q48" s="3">
        <v>19</v>
      </c>
      <c r="R48" s="3">
        <v>20</v>
      </c>
      <c r="S48" s="3">
        <v>21</v>
      </c>
      <c r="T48" s="3">
        <v>22</v>
      </c>
      <c r="U48" s="3">
        <v>23</v>
      </c>
      <c r="V48" s="3">
        <v>24</v>
      </c>
      <c r="W48" s="3">
        <v>25</v>
      </c>
      <c r="X48" s="3">
        <v>26</v>
      </c>
      <c r="Y48" s="3">
        <v>27</v>
      </c>
      <c r="Z48" s="3">
        <v>28</v>
      </c>
      <c r="AA48" s="3">
        <v>29</v>
      </c>
      <c r="AB48" s="3">
        <v>30</v>
      </c>
      <c r="AC48" s="3">
        <v>31</v>
      </c>
      <c r="AD48" s="3">
        <v>32</v>
      </c>
      <c r="AE48" s="3">
        <v>33</v>
      </c>
      <c r="AF48" s="3">
        <v>34</v>
      </c>
      <c r="AG48" s="3">
        <v>35</v>
      </c>
      <c r="AH48" s="3">
        <v>36</v>
      </c>
      <c r="AI48" s="3">
        <v>37</v>
      </c>
      <c r="AJ48" s="3">
        <v>38</v>
      </c>
      <c r="AK48" s="3">
        <v>39</v>
      </c>
      <c r="AL48" s="3">
        <v>40</v>
      </c>
    </row>
    <row r="49" spans="1:38" x14ac:dyDescent="0.25">
      <c r="A49" s="1">
        <v>43</v>
      </c>
      <c r="B49" s="1">
        <v>1</v>
      </c>
      <c r="D49" s="1">
        <v>43</v>
      </c>
      <c r="E49" s="1">
        <v>0</v>
      </c>
      <c r="H49" s="3">
        <v>42</v>
      </c>
      <c r="I49" s="3">
        <v>9</v>
      </c>
      <c r="J49" s="3">
        <v>12</v>
      </c>
      <c r="K49" s="3">
        <v>13</v>
      </c>
      <c r="L49" s="3">
        <v>14</v>
      </c>
      <c r="M49" s="3">
        <v>15</v>
      </c>
      <c r="N49" s="3">
        <v>16</v>
      </c>
      <c r="O49" s="3">
        <v>17</v>
      </c>
      <c r="P49" s="3">
        <v>18</v>
      </c>
      <c r="Q49" s="3">
        <v>19</v>
      </c>
      <c r="R49" s="3">
        <v>20</v>
      </c>
      <c r="S49" s="3">
        <v>21</v>
      </c>
      <c r="T49" s="3">
        <v>22</v>
      </c>
      <c r="U49" s="3">
        <v>23</v>
      </c>
      <c r="V49" s="3">
        <v>24</v>
      </c>
      <c r="W49" s="3">
        <v>25</v>
      </c>
      <c r="X49" s="3">
        <v>26</v>
      </c>
      <c r="Y49" s="3">
        <v>27</v>
      </c>
      <c r="Z49" s="3">
        <v>28</v>
      </c>
      <c r="AA49" s="3">
        <v>29</v>
      </c>
      <c r="AB49" s="3">
        <v>30</v>
      </c>
      <c r="AC49" s="3">
        <v>31</v>
      </c>
      <c r="AD49" s="3">
        <v>32</v>
      </c>
      <c r="AE49" s="3">
        <v>33</v>
      </c>
      <c r="AF49" s="3">
        <v>34</v>
      </c>
      <c r="AG49" s="3">
        <v>35</v>
      </c>
      <c r="AH49" s="3">
        <v>36</v>
      </c>
      <c r="AI49" s="3">
        <v>37</v>
      </c>
      <c r="AJ49" s="3">
        <v>38</v>
      </c>
      <c r="AK49" s="3">
        <v>39</v>
      </c>
      <c r="AL49" s="3">
        <v>40</v>
      </c>
    </row>
    <row r="50" spans="1:38" x14ac:dyDescent="0.25">
      <c r="A50" s="1">
        <v>44</v>
      </c>
      <c r="B50" s="1">
        <v>1</v>
      </c>
      <c r="D50" s="1">
        <v>44</v>
      </c>
      <c r="E50" s="1">
        <v>0</v>
      </c>
      <c r="H50" s="3">
        <v>43</v>
      </c>
      <c r="I50" s="3">
        <v>9</v>
      </c>
      <c r="J50" s="3">
        <v>12</v>
      </c>
      <c r="K50" s="3">
        <v>13</v>
      </c>
      <c r="L50" s="3">
        <v>14</v>
      </c>
      <c r="M50" s="3">
        <v>15</v>
      </c>
      <c r="N50" s="3">
        <v>16</v>
      </c>
      <c r="O50" s="3">
        <v>17</v>
      </c>
      <c r="P50" s="3">
        <v>18</v>
      </c>
      <c r="Q50" s="3">
        <v>19</v>
      </c>
      <c r="R50" s="3">
        <v>20</v>
      </c>
      <c r="S50" s="3">
        <v>21</v>
      </c>
      <c r="T50" s="3">
        <v>22</v>
      </c>
      <c r="U50" s="3">
        <v>23</v>
      </c>
      <c r="V50" s="3">
        <v>24</v>
      </c>
      <c r="W50" s="3">
        <v>25</v>
      </c>
      <c r="X50" s="3">
        <v>26</v>
      </c>
      <c r="Y50" s="3">
        <v>27</v>
      </c>
      <c r="Z50" s="3">
        <v>28</v>
      </c>
      <c r="AA50" s="3">
        <v>29</v>
      </c>
      <c r="AB50" s="3">
        <v>30</v>
      </c>
      <c r="AC50" s="3">
        <v>31</v>
      </c>
      <c r="AD50" s="3">
        <v>32</v>
      </c>
      <c r="AE50" s="3">
        <v>33</v>
      </c>
      <c r="AF50" s="3">
        <v>34</v>
      </c>
      <c r="AG50" s="3">
        <v>35</v>
      </c>
      <c r="AH50" s="3">
        <v>36</v>
      </c>
      <c r="AI50" s="3">
        <v>37</v>
      </c>
      <c r="AJ50" s="3">
        <v>38</v>
      </c>
      <c r="AK50" s="3">
        <v>39</v>
      </c>
      <c r="AL50" s="3">
        <v>40</v>
      </c>
    </row>
    <row r="51" spans="1:38" x14ac:dyDescent="0.25">
      <c r="A51" s="1">
        <v>45</v>
      </c>
      <c r="B51" s="1">
        <v>1</v>
      </c>
      <c r="D51" s="1">
        <v>45</v>
      </c>
      <c r="E51" s="1">
        <v>0</v>
      </c>
      <c r="H51" s="3">
        <v>44</v>
      </c>
      <c r="I51" s="3">
        <v>9</v>
      </c>
      <c r="J51" s="3">
        <v>12</v>
      </c>
      <c r="K51" s="3">
        <v>13</v>
      </c>
      <c r="L51" s="3">
        <v>14</v>
      </c>
      <c r="M51" s="3">
        <v>15</v>
      </c>
      <c r="N51" s="3">
        <v>16</v>
      </c>
      <c r="O51" s="3">
        <v>17</v>
      </c>
      <c r="P51" s="3">
        <v>18</v>
      </c>
      <c r="Q51" s="3">
        <v>19</v>
      </c>
      <c r="R51" s="3">
        <v>20</v>
      </c>
      <c r="S51" s="3">
        <v>21</v>
      </c>
      <c r="T51" s="3">
        <v>22</v>
      </c>
      <c r="U51" s="3">
        <v>23</v>
      </c>
      <c r="V51" s="3">
        <v>24</v>
      </c>
      <c r="W51" s="3">
        <v>25</v>
      </c>
      <c r="X51" s="3">
        <v>26</v>
      </c>
      <c r="Y51" s="3">
        <v>27</v>
      </c>
      <c r="Z51" s="3">
        <v>28</v>
      </c>
      <c r="AA51" s="3">
        <v>29</v>
      </c>
      <c r="AB51" s="3">
        <v>30</v>
      </c>
      <c r="AC51" s="3">
        <v>31</v>
      </c>
      <c r="AD51" s="3">
        <v>32</v>
      </c>
      <c r="AE51" s="3">
        <v>33</v>
      </c>
      <c r="AF51" s="3">
        <v>34</v>
      </c>
      <c r="AG51" s="3">
        <v>35</v>
      </c>
      <c r="AH51" s="3">
        <v>36</v>
      </c>
      <c r="AI51" s="3">
        <v>37</v>
      </c>
      <c r="AJ51" s="3">
        <v>38</v>
      </c>
      <c r="AK51" s="3">
        <v>39</v>
      </c>
      <c r="AL51" s="3">
        <v>40</v>
      </c>
    </row>
    <row r="52" spans="1:38" x14ac:dyDescent="0.25">
      <c r="A52" s="1">
        <v>46</v>
      </c>
      <c r="B52" s="1">
        <v>1</v>
      </c>
      <c r="D52" s="1">
        <v>46</v>
      </c>
      <c r="E52" s="1">
        <v>0</v>
      </c>
      <c r="H52" s="3">
        <v>45</v>
      </c>
      <c r="I52" s="3">
        <v>9</v>
      </c>
      <c r="J52" s="3">
        <v>12</v>
      </c>
      <c r="K52" s="3">
        <v>13</v>
      </c>
      <c r="L52" s="3">
        <v>14</v>
      </c>
      <c r="M52" s="3">
        <v>15</v>
      </c>
      <c r="N52" s="3">
        <v>16</v>
      </c>
      <c r="O52" s="3">
        <v>17</v>
      </c>
      <c r="P52" s="3">
        <v>18</v>
      </c>
      <c r="Q52" s="3">
        <v>19</v>
      </c>
      <c r="R52" s="3">
        <v>20</v>
      </c>
      <c r="S52" s="3">
        <v>21</v>
      </c>
      <c r="T52" s="3">
        <v>22</v>
      </c>
      <c r="U52" s="3">
        <v>23</v>
      </c>
      <c r="V52" s="3">
        <v>24</v>
      </c>
      <c r="W52" s="3">
        <v>25</v>
      </c>
      <c r="X52" s="3">
        <v>26</v>
      </c>
      <c r="Y52" s="3">
        <v>27</v>
      </c>
      <c r="Z52" s="3">
        <v>28</v>
      </c>
      <c r="AA52" s="3">
        <v>29</v>
      </c>
      <c r="AB52" s="3">
        <v>30</v>
      </c>
      <c r="AC52" s="3">
        <v>31</v>
      </c>
      <c r="AD52" s="3">
        <v>32</v>
      </c>
      <c r="AE52" s="3">
        <v>33</v>
      </c>
      <c r="AF52" s="3">
        <v>34</v>
      </c>
      <c r="AG52" s="3">
        <v>35</v>
      </c>
      <c r="AH52" s="3">
        <v>36</v>
      </c>
      <c r="AI52" s="3">
        <v>37</v>
      </c>
      <c r="AJ52" s="3">
        <v>38</v>
      </c>
      <c r="AK52" s="3">
        <v>39</v>
      </c>
      <c r="AL52" s="3">
        <v>40</v>
      </c>
    </row>
    <row r="53" spans="1:38" x14ac:dyDescent="0.25">
      <c r="A53" s="1">
        <v>47</v>
      </c>
      <c r="B53" s="1">
        <v>1</v>
      </c>
      <c r="D53" s="1">
        <v>47</v>
      </c>
      <c r="E53" s="1">
        <v>0</v>
      </c>
      <c r="H53" s="3">
        <v>46</v>
      </c>
      <c r="I53" s="3">
        <v>9</v>
      </c>
      <c r="J53" s="3">
        <v>12</v>
      </c>
      <c r="K53" s="3">
        <v>13</v>
      </c>
      <c r="L53" s="3">
        <v>14</v>
      </c>
      <c r="M53" s="3">
        <v>15</v>
      </c>
      <c r="N53" s="3">
        <v>16</v>
      </c>
      <c r="O53" s="3">
        <v>17</v>
      </c>
      <c r="P53" s="3">
        <v>18</v>
      </c>
      <c r="Q53" s="3">
        <v>19</v>
      </c>
      <c r="R53" s="3">
        <v>20</v>
      </c>
      <c r="S53" s="3">
        <v>21</v>
      </c>
      <c r="T53" s="3">
        <v>22</v>
      </c>
      <c r="U53" s="3">
        <v>23</v>
      </c>
      <c r="V53" s="3">
        <v>24</v>
      </c>
      <c r="W53" s="3">
        <v>25</v>
      </c>
      <c r="X53" s="3">
        <v>26</v>
      </c>
      <c r="Y53" s="3">
        <v>27</v>
      </c>
      <c r="Z53" s="3">
        <v>28</v>
      </c>
      <c r="AA53" s="3">
        <v>29</v>
      </c>
      <c r="AB53" s="3">
        <v>30</v>
      </c>
      <c r="AC53" s="3">
        <v>31</v>
      </c>
      <c r="AD53" s="3">
        <v>32</v>
      </c>
      <c r="AE53" s="3">
        <v>33</v>
      </c>
      <c r="AF53" s="3">
        <v>34</v>
      </c>
      <c r="AG53" s="3">
        <v>35</v>
      </c>
      <c r="AH53" s="3">
        <v>36</v>
      </c>
      <c r="AI53" s="3">
        <v>37</v>
      </c>
      <c r="AJ53" s="3">
        <v>38</v>
      </c>
      <c r="AK53" s="3">
        <v>39</v>
      </c>
      <c r="AL53" s="3">
        <v>40</v>
      </c>
    </row>
    <row r="54" spans="1:38" x14ac:dyDescent="0.25">
      <c r="A54" s="1">
        <v>48</v>
      </c>
      <c r="B54" s="1">
        <v>1</v>
      </c>
      <c r="D54" s="1">
        <v>48</v>
      </c>
      <c r="E54" s="1">
        <v>0</v>
      </c>
      <c r="H54" s="3">
        <v>47</v>
      </c>
      <c r="I54" s="3">
        <v>9</v>
      </c>
      <c r="J54" s="3">
        <v>12</v>
      </c>
      <c r="K54" s="3">
        <v>13</v>
      </c>
      <c r="L54" s="3">
        <v>14</v>
      </c>
      <c r="M54" s="3">
        <v>15</v>
      </c>
      <c r="N54" s="3">
        <v>16</v>
      </c>
      <c r="O54" s="3">
        <v>17</v>
      </c>
      <c r="P54" s="3">
        <v>18</v>
      </c>
      <c r="Q54" s="3">
        <v>19</v>
      </c>
      <c r="R54" s="3">
        <v>20</v>
      </c>
      <c r="S54" s="3">
        <v>21</v>
      </c>
      <c r="T54" s="3">
        <v>22</v>
      </c>
      <c r="U54" s="3">
        <v>23</v>
      </c>
      <c r="V54" s="3">
        <v>24</v>
      </c>
      <c r="W54" s="3">
        <v>25</v>
      </c>
      <c r="X54" s="3">
        <v>26</v>
      </c>
      <c r="Y54" s="3">
        <v>27</v>
      </c>
      <c r="Z54" s="3">
        <v>28</v>
      </c>
      <c r="AA54" s="3">
        <v>29</v>
      </c>
      <c r="AB54" s="3">
        <v>30</v>
      </c>
      <c r="AC54" s="3">
        <v>31</v>
      </c>
      <c r="AD54" s="3">
        <v>32</v>
      </c>
      <c r="AE54" s="3">
        <v>33</v>
      </c>
      <c r="AF54" s="3">
        <v>34</v>
      </c>
      <c r="AG54" s="3">
        <v>35</v>
      </c>
      <c r="AH54" s="3">
        <v>36</v>
      </c>
      <c r="AI54" s="3">
        <v>37</v>
      </c>
      <c r="AJ54" s="3">
        <v>38</v>
      </c>
      <c r="AK54" s="3">
        <v>39</v>
      </c>
      <c r="AL54" s="3">
        <v>40</v>
      </c>
    </row>
    <row r="55" spans="1:38" x14ac:dyDescent="0.25">
      <c r="A55" s="1">
        <v>49</v>
      </c>
      <c r="B55" s="1">
        <v>1</v>
      </c>
      <c r="D55" s="1">
        <v>49</v>
      </c>
      <c r="E55" s="1">
        <v>0</v>
      </c>
      <c r="H55" s="3">
        <v>48</v>
      </c>
      <c r="I55" s="3">
        <v>11</v>
      </c>
      <c r="J55" s="3">
        <v>14</v>
      </c>
      <c r="K55" s="3">
        <v>15</v>
      </c>
      <c r="L55" s="3">
        <v>16</v>
      </c>
      <c r="M55" s="3">
        <v>17</v>
      </c>
      <c r="N55" s="3">
        <v>18</v>
      </c>
      <c r="O55" s="3">
        <v>19</v>
      </c>
      <c r="P55" s="3">
        <v>20</v>
      </c>
      <c r="Q55" s="3">
        <v>21</v>
      </c>
      <c r="R55" s="3">
        <v>22</v>
      </c>
      <c r="S55" s="3">
        <v>23</v>
      </c>
      <c r="T55" s="3">
        <v>24</v>
      </c>
      <c r="U55" s="3">
        <v>25</v>
      </c>
      <c r="V55" s="3">
        <v>26</v>
      </c>
      <c r="W55" s="3">
        <v>27</v>
      </c>
      <c r="X55" s="3">
        <v>28</v>
      </c>
      <c r="Y55" s="3">
        <v>29</v>
      </c>
      <c r="Z55" s="3">
        <v>30</v>
      </c>
      <c r="AA55" s="3">
        <v>31</v>
      </c>
      <c r="AB55" s="3">
        <v>32</v>
      </c>
      <c r="AC55" s="3">
        <v>33</v>
      </c>
      <c r="AD55" s="3">
        <v>34</v>
      </c>
      <c r="AE55" s="3">
        <v>35</v>
      </c>
      <c r="AF55" s="3">
        <v>36</v>
      </c>
      <c r="AG55" s="3">
        <v>37</v>
      </c>
      <c r="AH55" s="3">
        <v>38</v>
      </c>
      <c r="AI55" s="3">
        <v>39</v>
      </c>
      <c r="AJ55" s="3">
        <v>40</v>
      </c>
      <c r="AK55" s="3">
        <v>41</v>
      </c>
      <c r="AL55" s="3">
        <v>42</v>
      </c>
    </row>
    <row r="56" spans="1:38" x14ac:dyDescent="0.25">
      <c r="A56" s="1">
        <v>50</v>
      </c>
      <c r="B56" s="1">
        <v>1</v>
      </c>
      <c r="D56" s="1">
        <v>50</v>
      </c>
      <c r="E56" s="1">
        <v>0</v>
      </c>
      <c r="H56" s="3">
        <v>49</v>
      </c>
      <c r="I56" s="3">
        <v>11</v>
      </c>
      <c r="J56" s="3">
        <v>14</v>
      </c>
      <c r="K56" s="3">
        <v>15</v>
      </c>
      <c r="L56" s="3">
        <v>16</v>
      </c>
      <c r="M56" s="3">
        <v>17</v>
      </c>
      <c r="N56" s="3">
        <v>18</v>
      </c>
      <c r="O56" s="3">
        <v>19</v>
      </c>
      <c r="P56" s="3">
        <v>20</v>
      </c>
      <c r="Q56" s="3">
        <v>21</v>
      </c>
      <c r="R56" s="3">
        <v>22</v>
      </c>
      <c r="S56" s="3">
        <v>23</v>
      </c>
      <c r="T56" s="3">
        <v>24</v>
      </c>
      <c r="U56" s="3">
        <v>25</v>
      </c>
      <c r="V56" s="3">
        <v>26</v>
      </c>
      <c r="W56" s="3">
        <v>27</v>
      </c>
      <c r="X56" s="3">
        <v>28</v>
      </c>
      <c r="Y56" s="3">
        <v>29</v>
      </c>
      <c r="Z56" s="3">
        <v>30</v>
      </c>
      <c r="AA56" s="3">
        <v>31</v>
      </c>
      <c r="AB56" s="3">
        <v>32</v>
      </c>
      <c r="AC56" s="3">
        <v>33</v>
      </c>
      <c r="AD56" s="3">
        <v>34</v>
      </c>
      <c r="AE56" s="3">
        <v>35</v>
      </c>
      <c r="AF56" s="3">
        <v>36</v>
      </c>
      <c r="AG56" s="3">
        <v>37</v>
      </c>
      <c r="AH56" s="3">
        <v>38</v>
      </c>
      <c r="AI56" s="3">
        <v>39</v>
      </c>
      <c r="AJ56" s="3">
        <v>40</v>
      </c>
      <c r="AK56" s="3">
        <v>41</v>
      </c>
      <c r="AL56" s="3">
        <v>42</v>
      </c>
    </row>
    <row r="57" spans="1:38" x14ac:dyDescent="0.25">
      <c r="A57" s="1">
        <v>51</v>
      </c>
      <c r="B57" s="1">
        <v>1</v>
      </c>
      <c r="D57" s="1">
        <v>51</v>
      </c>
      <c r="E57" s="1">
        <v>0</v>
      </c>
      <c r="H57" s="3">
        <v>50</v>
      </c>
      <c r="I57" s="3">
        <v>11</v>
      </c>
      <c r="J57" s="3">
        <v>14</v>
      </c>
      <c r="K57" s="3">
        <v>15</v>
      </c>
      <c r="L57" s="3">
        <v>16</v>
      </c>
      <c r="M57" s="3">
        <v>17</v>
      </c>
      <c r="N57" s="3">
        <v>18</v>
      </c>
      <c r="O57" s="3">
        <v>19</v>
      </c>
      <c r="P57" s="3">
        <v>20</v>
      </c>
      <c r="Q57" s="3">
        <v>21</v>
      </c>
      <c r="R57" s="3">
        <v>22</v>
      </c>
      <c r="S57" s="3">
        <v>23</v>
      </c>
      <c r="T57" s="3">
        <v>24</v>
      </c>
      <c r="U57" s="3">
        <v>25</v>
      </c>
      <c r="V57" s="3">
        <v>26</v>
      </c>
      <c r="W57" s="3">
        <v>27</v>
      </c>
      <c r="X57" s="3">
        <v>28</v>
      </c>
      <c r="Y57" s="3">
        <v>29</v>
      </c>
      <c r="Z57" s="3">
        <v>30</v>
      </c>
      <c r="AA57" s="3">
        <v>31</v>
      </c>
      <c r="AB57" s="3">
        <v>32</v>
      </c>
      <c r="AC57" s="3">
        <v>33</v>
      </c>
      <c r="AD57" s="3">
        <v>34</v>
      </c>
      <c r="AE57" s="3">
        <v>35</v>
      </c>
      <c r="AF57" s="3">
        <v>36</v>
      </c>
      <c r="AG57" s="3">
        <v>37</v>
      </c>
      <c r="AH57" s="3">
        <v>38</v>
      </c>
      <c r="AI57" s="3">
        <v>39</v>
      </c>
      <c r="AJ57" s="3">
        <v>40</v>
      </c>
      <c r="AK57" s="3">
        <v>41</v>
      </c>
      <c r="AL57" s="3">
        <v>42</v>
      </c>
    </row>
    <row r="58" spans="1:38" x14ac:dyDescent="0.25">
      <c r="A58" s="1">
        <v>52</v>
      </c>
      <c r="B58" s="1">
        <v>1</v>
      </c>
      <c r="D58" s="1">
        <v>52</v>
      </c>
      <c r="E58" s="1">
        <v>0</v>
      </c>
      <c r="H58" s="3">
        <v>51</v>
      </c>
      <c r="I58" s="3">
        <v>11</v>
      </c>
      <c r="J58" s="3">
        <v>14</v>
      </c>
      <c r="K58" s="3">
        <v>15</v>
      </c>
      <c r="L58" s="3">
        <v>16</v>
      </c>
      <c r="M58" s="3">
        <v>17</v>
      </c>
      <c r="N58" s="3">
        <v>18</v>
      </c>
      <c r="O58" s="3">
        <v>19</v>
      </c>
      <c r="P58" s="3">
        <v>20</v>
      </c>
      <c r="Q58" s="3">
        <v>21</v>
      </c>
      <c r="R58" s="3">
        <v>22</v>
      </c>
      <c r="S58" s="3">
        <v>23</v>
      </c>
      <c r="T58" s="3">
        <v>24</v>
      </c>
      <c r="U58" s="3">
        <v>25</v>
      </c>
      <c r="V58" s="3">
        <v>26</v>
      </c>
      <c r="W58" s="3">
        <v>27</v>
      </c>
      <c r="X58" s="3">
        <v>28</v>
      </c>
      <c r="Y58" s="3">
        <v>29</v>
      </c>
      <c r="Z58" s="3">
        <v>30</v>
      </c>
      <c r="AA58" s="3">
        <v>31</v>
      </c>
      <c r="AB58" s="3">
        <v>32</v>
      </c>
      <c r="AC58" s="3">
        <v>33</v>
      </c>
      <c r="AD58" s="3">
        <v>34</v>
      </c>
      <c r="AE58" s="3">
        <v>35</v>
      </c>
      <c r="AF58" s="3">
        <v>36</v>
      </c>
      <c r="AG58" s="3">
        <v>37</v>
      </c>
      <c r="AH58" s="3">
        <v>38</v>
      </c>
      <c r="AI58" s="3">
        <v>39</v>
      </c>
      <c r="AJ58" s="3">
        <v>40</v>
      </c>
      <c r="AK58" s="3">
        <v>41</v>
      </c>
      <c r="AL58" s="3">
        <v>42</v>
      </c>
    </row>
    <row r="59" spans="1:38" x14ac:dyDescent="0.25">
      <c r="A59" s="1">
        <v>53</v>
      </c>
      <c r="B59" s="1">
        <v>1</v>
      </c>
      <c r="D59" s="1">
        <v>53</v>
      </c>
      <c r="E59" s="1">
        <v>0</v>
      </c>
      <c r="H59" s="3">
        <v>52</v>
      </c>
      <c r="I59" s="3">
        <v>11</v>
      </c>
      <c r="J59" s="3">
        <v>14</v>
      </c>
      <c r="K59" s="3">
        <v>15</v>
      </c>
      <c r="L59" s="3">
        <v>16</v>
      </c>
      <c r="M59" s="3">
        <v>17</v>
      </c>
      <c r="N59" s="3">
        <v>18</v>
      </c>
      <c r="O59" s="3">
        <v>19</v>
      </c>
      <c r="P59" s="3">
        <v>20</v>
      </c>
      <c r="Q59" s="3">
        <v>21</v>
      </c>
      <c r="R59" s="3">
        <v>22</v>
      </c>
      <c r="S59" s="3">
        <v>23</v>
      </c>
      <c r="T59" s="3">
        <v>24</v>
      </c>
      <c r="U59" s="3">
        <v>25</v>
      </c>
      <c r="V59" s="3">
        <v>26</v>
      </c>
      <c r="W59" s="3">
        <v>27</v>
      </c>
      <c r="X59" s="3">
        <v>28</v>
      </c>
      <c r="Y59" s="3">
        <v>29</v>
      </c>
      <c r="Z59" s="3">
        <v>30</v>
      </c>
      <c r="AA59" s="3">
        <v>31</v>
      </c>
      <c r="AB59" s="3">
        <v>32</v>
      </c>
      <c r="AC59" s="3">
        <v>33</v>
      </c>
      <c r="AD59" s="3">
        <v>34</v>
      </c>
      <c r="AE59" s="3">
        <v>35</v>
      </c>
      <c r="AF59" s="3">
        <v>36</v>
      </c>
      <c r="AG59" s="3">
        <v>37</v>
      </c>
      <c r="AH59" s="3">
        <v>38</v>
      </c>
      <c r="AI59" s="3">
        <v>39</v>
      </c>
      <c r="AJ59" s="3">
        <v>40</v>
      </c>
      <c r="AK59" s="3">
        <v>41</v>
      </c>
      <c r="AL59" s="3">
        <v>42</v>
      </c>
    </row>
    <row r="60" spans="1:38" x14ac:dyDescent="0.25">
      <c r="A60" s="1">
        <v>54</v>
      </c>
      <c r="B60" s="1">
        <v>1</v>
      </c>
      <c r="D60" s="1">
        <v>54</v>
      </c>
      <c r="E60" s="1">
        <v>0</v>
      </c>
      <c r="H60" s="3">
        <v>53</v>
      </c>
      <c r="I60" s="3">
        <v>11</v>
      </c>
      <c r="J60" s="3">
        <v>14</v>
      </c>
      <c r="K60" s="3">
        <v>15</v>
      </c>
      <c r="L60" s="3">
        <v>16</v>
      </c>
      <c r="M60" s="3">
        <v>17</v>
      </c>
      <c r="N60" s="3">
        <v>18</v>
      </c>
      <c r="O60" s="3">
        <v>19</v>
      </c>
      <c r="P60" s="3">
        <v>20</v>
      </c>
      <c r="Q60" s="3">
        <v>21</v>
      </c>
      <c r="R60" s="3">
        <v>22</v>
      </c>
      <c r="S60" s="3">
        <v>23</v>
      </c>
      <c r="T60" s="3">
        <v>24</v>
      </c>
      <c r="U60" s="3">
        <v>25</v>
      </c>
      <c r="V60" s="3">
        <v>26</v>
      </c>
      <c r="W60" s="3">
        <v>27</v>
      </c>
      <c r="X60" s="3">
        <v>28</v>
      </c>
      <c r="Y60" s="3">
        <v>29</v>
      </c>
      <c r="Z60" s="3">
        <v>30</v>
      </c>
      <c r="AA60" s="3">
        <v>31</v>
      </c>
      <c r="AB60" s="3">
        <v>32</v>
      </c>
      <c r="AC60" s="3">
        <v>33</v>
      </c>
      <c r="AD60" s="3">
        <v>34</v>
      </c>
      <c r="AE60" s="3">
        <v>35</v>
      </c>
      <c r="AF60" s="3">
        <v>36</v>
      </c>
      <c r="AG60" s="3">
        <v>37</v>
      </c>
      <c r="AH60" s="3">
        <v>38</v>
      </c>
      <c r="AI60" s="3">
        <v>39</v>
      </c>
      <c r="AJ60" s="3">
        <v>40</v>
      </c>
      <c r="AK60" s="3">
        <v>41</v>
      </c>
      <c r="AL60" s="3">
        <v>42</v>
      </c>
    </row>
    <row r="61" spans="1:38" x14ac:dyDescent="0.25">
      <c r="A61" s="1">
        <v>55</v>
      </c>
      <c r="B61" s="1">
        <v>1</v>
      </c>
      <c r="D61" s="1">
        <v>55</v>
      </c>
      <c r="E61" s="1">
        <v>0</v>
      </c>
      <c r="H61" s="3">
        <v>54</v>
      </c>
      <c r="I61" s="3">
        <v>11</v>
      </c>
      <c r="J61" s="3">
        <v>14</v>
      </c>
      <c r="K61" s="3">
        <v>15</v>
      </c>
      <c r="L61" s="3">
        <v>16</v>
      </c>
      <c r="M61" s="3">
        <v>17</v>
      </c>
      <c r="N61" s="3">
        <v>18</v>
      </c>
      <c r="O61" s="3">
        <v>19</v>
      </c>
      <c r="P61" s="3">
        <v>20</v>
      </c>
      <c r="Q61" s="3">
        <v>21</v>
      </c>
      <c r="R61" s="3">
        <v>22</v>
      </c>
      <c r="S61" s="3">
        <v>23</v>
      </c>
      <c r="T61" s="3">
        <v>24</v>
      </c>
      <c r="U61" s="3">
        <v>25</v>
      </c>
      <c r="V61" s="3">
        <v>26</v>
      </c>
      <c r="W61" s="3">
        <v>27</v>
      </c>
      <c r="X61" s="3">
        <v>28</v>
      </c>
      <c r="Y61" s="3">
        <v>29</v>
      </c>
      <c r="Z61" s="3">
        <v>30</v>
      </c>
      <c r="AA61" s="3">
        <v>31</v>
      </c>
      <c r="AB61" s="3">
        <v>32</v>
      </c>
      <c r="AC61" s="3">
        <v>33</v>
      </c>
      <c r="AD61" s="3">
        <v>34</v>
      </c>
      <c r="AE61" s="3">
        <v>35</v>
      </c>
      <c r="AF61" s="3">
        <v>36</v>
      </c>
      <c r="AG61" s="3">
        <v>37</v>
      </c>
      <c r="AH61" s="3">
        <v>38</v>
      </c>
      <c r="AI61" s="3">
        <v>39</v>
      </c>
      <c r="AJ61" s="3">
        <v>40</v>
      </c>
      <c r="AK61" s="3">
        <v>41</v>
      </c>
      <c r="AL61" s="3">
        <v>42</v>
      </c>
    </row>
    <row r="62" spans="1:38" x14ac:dyDescent="0.25">
      <c r="A62" s="1">
        <v>56</v>
      </c>
      <c r="B62" s="1">
        <v>1</v>
      </c>
      <c r="D62" s="1">
        <v>56</v>
      </c>
      <c r="E62" s="1">
        <v>0</v>
      </c>
      <c r="H62" s="3">
        <v>55</v>
      </c>
      <c r="I62" s="3">
        <v>11</v>
      </c>
      <c r="J62" s="3">
        <v>14</v>
      </c>
      <c r="K62" s="3">
        <v>15</v>
      </c>
      <c r="L62" s="3">
        <v>16</v>
      </c>
      <c r="M62" s="3">
        <v>17</v>
      </c>
      <c r="N62" s="3">
        <v>18</v>
      </c>
      <c r="O62" s="3">
        <v>19</v>
      </c>
      <c r="P62" s="3">
        <v>20</v>
      </c>
      <c r="Q62" s="3">
        <v>21</v>
      </c>
      <c r="R62" s="3">
        <v>22</v>
      </c>
      <c r="S62" s="3">
        <v>23</v>
      </c>
      <c r="T62" s="3">
        <v>24</v>
      </c>
      <c r="U62" s="3">
        <v>25</v>
      </c>
      <c r="V62" s="3">
        <v>26</v>
      </c>
      <c r="W62" s="3">
        <v>27</v>
      </c>
      <c r="X62" s="3">
        <v>28</v>
      </c>
      <c r="Y62" s="3">
        <v>29</v>
      </c>
      <c r="Z62" s="3">
        <v>30</v>
      </c>
      <c r="AA62" s="3">
        <v>31</v>
      </c>
      <c r="AB62" s="3">
        <v>32</v>
      </c>
      <c r="AC62" s="3">
        <v>33</v>
      </c>
      <c r="AD62" s="3">
        <v>34</v>
      </c>
      <c r="AE62" s="3">
        <v>35</v>
      </c>
      <c r="AF62" s="3">
        <v>36</v>
      </c>
      <c r="AG62" s="3">
        <v>37</v>
      </c>
      <c r="AH62" s="3">
        <v>38</v>
      </c>
      <c r="AI62" s="3">
        <v>39</v>
      </c>
      <c r="AJ62" s="3">
        <v>40</v>
      </c>
      <c r="AK62" s="3">
        <v>41</v>
      </c>
      <c r="AL62" s="3">
        <v>42</v>
      </c>
    </row>
    <row r="63" spans="1:38" x14ac:dyDescent="0.25">
      <c r="A63" s="1">
        <v>57</v>
      </c>
      <c r="B63" s="1">
        <v>1</v>
      </c>
      <c r="D63" s="1">
        <v>57</v>
      </c>
      <c r="E63" s="1">
        <v>0</v>
      </c>
      <c r="H63" s="3">
        <v>56</v>
      </c>
      <c r="I63" s="3">
        <v>11</v>
      </c>
      <c r="J63" s="3">
        <v>14</v>
      </c>
      <c r="K63" s="3">
        <v>15</v>
      </c>
      <c r="L63" s="3">
        <v>16</v>
      </c>
      <c r="M63" s="3">
        <v>17</v>
      </c>
      <c r="N63" s="3">
        <v>18</v>
      </c>
      <c r="O63" s="3">
        <v>19</v>
      </c>
      <c r="P63" s="3">
        <v>20</v>
      </c>
      <c r="Q63" s="3">
        <v>21</v>
      </c>
      <c r="R63" s="3">
        <v>22</v>
      </c>
      <c r="S63" s="3">
        <v>23</v>
      </c>
      <c r="T63" s="3">
        <v>24</v>
      </c>
      <c r="U63" s="3">
        <v>25</v>
      </c>
      <c r="V63" s="3">
        <v>26</v>
      </c>
      <c r="W63" s="3">
        <v>27</v>
      </c>
      <c r="X63" s="3">
        <v>28</v>
      </c>
      <c r="Y63" s="3">
        <v>29</v>
      </c>
      <c r="Z63" s="3">
        <v>30</v>
      </c>
      <c r="AA63" s="3">
        <v>31</v>
      </c>
      <c r="AB63" s="3">
        <v>32</v>
      </c>
      <c r="AC63" s="3">
        <v>33</v>
      </c>
      <c r="AD63" s="3">
        <v>34</v>
      </c>
      <c r="AE63" s="3">
        <v>35</v>
      </c>
      <c r="AF63" s="3">
        <v>36</v>
      </c>
      <c r="AG63" s="3">
        <v>37</v>
      </c>
      <c r="AH63" s="3">
        <v>38</v>
      </c>
      <c r="AI63" s="3">
        <v>39</v>
      </c>
      <c r="AJ63" s="3">
        <v>40</v>
      </c>
      <c r="AK63" s="3">
        <v>41</v>
      </c>
      <c r="AL63" s="3">
        <v>42</v>
      </c>
    </row>
    <row r="64" spans="1:38" x14ac:dyDescent="0.25">
      <c r="A64" s="1">
        <v>58</v>
      </c>
      <c r="B64" s="1">
        <v>1</v>
      </c>
      <c r="D64" s="1">
        <v>58</v>
      </c>
      <c r="E64" s="1">
        <v>0</v>
      </c>
      <c r="H64" s="3">
        <v>57</v>
      </c>
      <c r="I64" s="3">
        <v>11</v>
      </c>
      <c r="J64" s="3">
        <v>14</v>
      </c>
      <c r="K64" s="3">
        <v>15</v>
      </c>
      <c r="L64" s="3">
        <v>16</v>
      </c>
      <c r="M64" s="3">
        <v>17</v>
      </c>
      <c r="N64" s="3">
        <v>18</v>
      </c>
      <c r="O64" s="3">
        <v>19</v>
      </c>
      <c r="P64" s="3">
        <v>20</v>
      </c>
      <c r="Q64" s="3">
        <v>21</v>
      </c>
      <c r="R64" s="3">
        <v>22</v>
      </c>
      <c r="S64" s="3">
        <v>23</v>
      </c>
      <c r="T64" s="3">
        <v>24</v>
      </c>
      <c r="U64" s="3">
        <v>25</v>
      </c>
      <c r="V64" s="3">
        <v>26</v>
      </c>
      <c r="W64" s="3">
        <v>27</v>
      </c>
      <c r="X64" s="3">
        <v>28</v>
      </c>
      <c r="Y64" s="3">
        <v>29</v>
      </c>
      <c r="Z64" s="3">
        <v>30</v>
      </c>
      <c r="AA64" s="3">
        <v>31</v>
      </c>
      <c r="AB64" s="3">
        <v>32</v>
      </c>
      <c r="AC64" s="3">
        <v>33</v>
      </c>
      <c r="AD64" s="3">
        <v>34</v>
      </c>
      <c r="AE64" s="3">
        <v>35</v>
      </c>
      <c r="AF64" s="3">
        <v>36</v>
      </c>
      <c r="AG64" s="3">
        <v>37</v>
      </c>
      <c r="AH64" s="3">
        <v>38</v>
      </c>
      <c r="AI64" s="3">
        <v>39</v>
      </c>
      <c r="AJ64" s="3">
        <v>40</v>
      </c>
      <c r="AK64" s="3">
        <v>41</v>
      </c>
      <c r="AL64" s="3">
        <v>42</v>
      </c>
    </row>
    <row r="65" spans="1:38" x14ac:dyDescent="0.25">
      <c r="A65" s="1">
        <v>59</v>
      </c>
      <c r="B65" s="1">
        <v>1</v>
      </c>
      <c r="D65" s="1">
        <v>59</v>
      </c>
      <c r="E65" s="1">
        <v>0</v>
      </c>
      <c r="H65" s="3">
        <v>58</v>
      </c>
      <c r="I65" s="3">
        <v>11</v>
      </c>
      <c r="J65" s="3">
        <v>14</v>
      </c>
      <c r="K65" s="3">
        <v>15</v>
      </c>
      <c r="L65" s="3">
        <v>16</v>
      </c>
      <c r="M65" s="3">
        <v>17</v>
      </c>
      <c r="N65" s="3">
        <v>18</v>
      </c>
      <c r="O65" s="3">
        <v>19</v>
      </c>
      <c r="P65" s="3">
        <v>20</v>
      </c>
      <c r="Q65" s="3">
        <v>21</v>
      </c>
      <c r="R65" s="3">
        <v>22</v>
      </c>
      <c r="S65" s="3">
        <v>23</v>
      </c>
      <c r="T65" s="3">
        <v>24</v>
      </c>
      <c r="U65" s="3">
        <v>25</v>
      </c>
      <c r="V65" s="3">
        <v>26</v>
      </c>
      <c r="W65" s="3">
        <v>27</v>
      </c>
      <c r="X65" s="3">
        <v>28</v>
      </c>
      <c r="Y65" s="3">
        <v>29</v>
      </c>
      <c r="Z65" s="3">
        <v>30</v>
      </c>
      <c r="AA65" s="3">
        <v>31</v>
      </c>
      <c r="AB65" s="3">
        <v>32</v>
      </c>
      <c r="AC65" s="3">
        <v>33</v>
      </c>
      <c r="AD65" s="3">
        <v>34</v>
      </c>
      <c r="AE65" s="3">
        <v>35</v>
      </c>
      <c r="AF65" s="3">
        <v>36</v>
      </c>
      <c r="AG65" s="3">
        <v>37</v>
      </c>
      <c r="AH65" s="3">
        <v>38</v>
      </c>
      <c r="AI65" s="3">
        <v>39</v>
      </c>
      <c r="AJ65" s="3">
        <v>40</v>
      </c>
      <c r="AK65" s="3">
        <v>41</v>
      </c>
      <c r="AL65" s="3">
        <v>42</v>
      </c>
    </row>
    <row r="66" spans="1:38" x14ac:dyDescent="0.25">
      <c r="A66" s="1">
        <v>60</v>
      </c>
      <c r="B66" s="1">
        <v>1</v>
      </c>
      <c r="D66" s="1">
        <v>60</v>
      </c>
      <c r="E66" s="1">
        <v>0</v>
      </c>
      <c r="H66" s="3">
        <v>59</v>
      </c>
      <c r="I66" s="3">
        <v>11</v>
      </c>
      <c r="J66" s="3">
        <v>14</v>
      </c>
      <c r="K66" s="3">
        <v>15</v>
      </c>
      <c r="L66" s="3">
        <v>16</v>
      </c>
      <c r="M66" s="3">
        <v>17</v>
      </c>
      <c r="N66" s="3">
        <v>18</v>
      </c>
      <c r="O66" s="3">
        <v>19</v>
      </c>
      <c r="P66" s="3">
        <v>20</v>
      </c>
      <c r="Q66" s="3">
        <v>21</v>
      </c>
      <c r="R66" s="3">
        <v>22</v>
      </c>
      <c r="S66" s="3">
        <v>23</v>
      </c>
      <c r="T66" s="3">
        <v>24</v>
      </c>
      <c r="U66" s="3">
        <v>25</v>
      </c>
      <c r="V66" s="3">
        <v>26</v>
      </c>
      <c r="W66" s="3">
        <v>27</v>
      </c>
      <c r="X66" s="3">
        <v>28</v>
      </c>
      <c r="Y66" s="3">
        <v>29</v>
      </c>
      <c r="Z66" s="3">
        <v>30</v>
      </c>
      <c r="AA66" s="3">
        <v>31</v>
      </c>
      <c r="AB66" s="3">
        <v>32</v>
      </c>
      <c r="AC66" s="3">
        <v>33</v>
      </c>
      <c r="AD66" s="3">
        <v>34</v>
      </c>
      <c r="AE66" s="3">
        <v>35</v>
      </c>
      <c r="AF66" s="3">
        <v>36</v>
      </c>
      <c r="AG66" s="3">
        <v>37</v>
      </c>
      <c r="AH66" s="3">
        <v>38</v>
      </c>
      <c r="AI66" s="3">
        <v>39</v>
      </c>
      <c r="AJ66" s="3">
        <v>40</v>
      </c>
      <c r="AK66" s="3">
        <v>41</v>
      </c>
      <c r="AL66" s="3">
        <v>42</v>
      </c>
    </row>
    <row r="67" spans="1:38" x14ac:dyDescent="0.25">
      <c r="A67" s="1">
        <v>61</v>
      </c>
      <c r="B67" s="1">
        <v>1</v>
      </c>
      <c r="D67" s="1">
        <v>61</v>
      </c>
      <c r="E67" s="1">
        <v>0</v>
      </c>
      <c r="H67" s="3">
        <v>60</v>
      </c>
      <c r="I67" s="3">
        <v>11</v>
      </c>
      <c r="J67" s="3">
        <v>14</v>
      </c>
      <c r="K67" s="3">
        <v>15</v>
      </c>
      <c r="L67" s="3">
        <v>16</v>
      </c>
      <c r="M67" s="3">
        <v>17</v>
      </c>
      <c r="N67" s="3">
        <v>18</v>
      </c>
      <c r="O67" s="3">
        <v>19</v>
      </c>
      <c r="P67" s="3">
        <v>20</v>
      </c>
      <c r="Q67" s="3">
        <v>21</v>
      </c>
      <c r="R67" s="3">
        <v>22</v>
      </c>
      <c r="S67" s="3">
        <v>23</v>
      </c>
      <c r="T67" s="3">
        <v>24</v>
      </c>
      <c r="U67" s="3">
        <v>25</v>
      </c>
      <c r="V67" s="3">
        <v>26</v>
      </c>
      <c r="W67" s="3">
        <v>27</v>
      </c>
      <c r="X67" s="3">
        <v>28</v>
      </c>
      <c r="Y67" s="3">
        <v>29</v>
      </c>
      <c r="Z67" s="3">
        <v>30</v>
      </c>
      <c r="AA67" s="3">
        <v>31</v>
      </c>
      <c r="AB67" s="3">
        <v>32</v>
      </c>
      <c r="AC67" s="3">
        <v>33</v>
      </c>
      <c r="AD67" s="3">
        <v>34</v>
      </c>
      <c r="AE67" s="3">
        <v>35</v>
      </c>
      <c r="AF67" s="3">
        <v>36</v>
      </c>
      <c r="AG67" s="3">
        <v>37</v>
      </c>
      <c r="AH67" s="3">
        <v>38</v>
      </c>
      <c r="AI67" s="3">
        <v>39</v>
      </c>
      <c r="AJ67" s="3">
        <v>40</v>
      </c>
      <c r="AK67" s="3">
        <v>41</v>
      </c>
      <c r="AL67" s="3">
        <v>42</v>
      </c>
    </row>
    <row r="68" spans="1:38" x14ac:dyDescent="0.25">
      <c r="A68" s="1">
        <v>62</v>
      </c>
      <c r="B68" s="1">
        <v>1</v>
      </c>
      <c r="D68" s="1">
        <v>62</v>
      </c>
      <c r="E68" s="1">
        <v>0</v>
      </c>
      <c r="H68" s="3">
        <v>61</v>
      </c>
      <c r="I68" s="3">
        <v>13</v>
      </c>
      <c r="J68" s="3">
        <v>16</v>
      </c>
      <c r="K68" s="3">
        <v>17</v>
      </c>
      <c r="L68" s="3">
        <v>18</v>
      </c>
      <c r="M68" s="3">
        <v>19</v>
      </c>
      <c r="N68" s="3">
        <v>20</v>
      </c>
      <c r="O68" s="3">
        <v>21</v>
      </c>
      <c r="P68" s="3">
        <v>22</v>
      </c>
      <c r="Q68" s="3">
        <v>23</v>
      </c>
      <c r="R68" s="3">
        <v>24</v>
      </c>
      <c r="S68" s="3">
        <v>25</v>
      </c>
      <c r="T68" s="3">
        <v>26</v>
      </c>
      <c r="U68" s="3">
        <v>27</v>
      </c>
      <c r="V68" s="3">
        <v>28</v>
      </c>
      <c r="W68" s="3">
        <v>29</v>
      </c>
      <c r="X68" s="3">
        <v>30</v>
      </c>
      <c r="Y68" s="3">
        <v>31</v>
      </c>
      <c r="Z68" s="3">
        <v>32</v>
      </c>
      <c r="AA68" s="3">
        <v>33</v>
      </c>
      <c r="AB68" s="3">
        <v>34</v>
      </c>
      <c r="AC68" s="3">
        <v>35</v>
      </c>
      <c r="AD68" s="3">
        <v>36</v>
      </c>
      <c r="AE68" s="3">
        <v>37</v>
      </c>
      <c r="AF68" s="3">
        <v>38</v>
      </c>
      <c r="AG68" s="3">
        <v>39</v>
      </c>
      <c r="AH68" s="3">
        <v>40</v>
      </c>
      <c r="AI68" s="3">
        <v>41</v>
      </c>
      <c r="AJ68" s="3">
        <v>42</v>
      </c>
      <c r="AK68" s="3">
        <v>43</v>
      </c>
      <c r="AL68" s="3">
        <v>44</v>
      </c>
    </row>
    <row r="69" spans="1:38" x14ac:dyDescent="0.25">
      <c r="A69" s="1">
        <v>63</v>
      </c>
      <c r="B69" s="1">
        <v>1</v>
      </c>
      <c r="D69" s="1">
        <v>63</v>
      </c>
      <c r="E69" s="1">
        <v>0</v>
      </c>
      <c r="H69" s="3">
        <v>62</v>
      </c>
      <c r="I69" s="3">
        <v>13</v>
      </c>
      <c r="J69" s="3">
        <v>16</v>
      </c>
      <c r="K69" s="3">
        <v>17</v>
      </c>
      <c r="L69" s="3">
        <v>18</v>
      </c>
      <c r="M69" s="3">
        <v>19</v>
      </c>
      <c r="N69" s="3">
        <v>20</v>
      </c>
      <c r="O69" s="3">
        <v>21</v>
      </c>
      <c r="P69" s="3">
        <v>22</v>
      </c>
      <c r="Q69" s="3">
        <v>23</v>
      </c>
      <c r="R69" s="3">
        <v>24</v>
      </c>
      <c r="S69" s="3">
        <v>25</v>
      </c>
      <c r="T69" s="3">
        <v>26</v>
      </c>
      <c r="U69" s="3">
        <v>27</v>
      </c>
      <c r="V69" s="3">
        <v>28</v>
      </c>
      <c r="W69" s="3">
        <v>29</v>
      </c>
      <c r="X69" s="3">
        <v>30</v>
      </c>
      <c r="Y69" s="3">
        <v>31</v>
      </c>
      <c r="Z69" s="3">
        <v>32</v>
      </c>
      <c r="AA69" s="3">
        <v>33</v>
      </c>
      <c r="AB69" s="3">
        <v>34</v>
      </c>
      <c r="AC69" s="3">
        <v>35</v>
      </c>
      <c r="AD69" s="3">
        <v>36</v>
      </c>
      <c r="AE69" s="3">
        <v>37</v>
      </c>
      <c r="AF69" s="3">
        <v>38</v>
      </c>
      <c r="AG69" s="3">
        <v>39</v>
      </c>
      <c r="AH69" s="3">
        <v>40</v>
      </c>
      <c r="AI69" s="3">
        <v>41</v>
      </c>
      <c r="AJ69" s="3">
        <v>42</v>
      </c>
      <c r="AK69" s="3">
        <v>43</v>
      </c>
      <c r="AL69" s="3">
        <v>44</v>
      </c>
    </row>
    <row r="70" spans="1:38" x14ac:dyDescent="0.25">
      <c r="A70" s="1">
        <v>64</v>
      </c>
      <c r="B70" s="1">
        <v>1</v>
      </c>
      <c r="D70" s="1">
        <v>64</v>
      </c>
      <c r="E70" s="1">
        <v>0</v>
      </c>
      <c r="H70" s="3">
        <v>63</v>
      </c>
      <c r="I70" s="3">
        <v>13</v>
      </c>
      <c r="J70" s="3">
        <v>16</v>
      </c>
      <c r="K70" s="3">
        <v>17</v>
      </c>
      <c r="L70" s="3">
        <v>18</v>
      </c>
      <c r="M70" s="3">
        <v>19</v>
      </c>
      <c r="N70" s="3">
        <v>20</v>
      </c>
      <c r="O70" s="3">
        <v>21</v>
      </c>
      <c r="P70" s="3">
        <v>22</v>
      </c>
      <c r="Q70" s="3">
        <v>23</v>
      </c>
      <c r="R70" s="3">
        <v>24</v>
      </c>
      <c r="S70" s="3">
        <v>25</v>
      </c>
      <c r="T70" s="3">
        <v>26</v>
      </c>
      <c r="U70" s="3">
        <v>27</v>
      </c>
      <c r="V70" s="3">
        <v>28</v>
      </c>
      <c r="W70" s="3">
        <v>29</v>
      </c>
      <c r="X70" s="3">
        <v>30</v>
      </c>
      <c r="Y70" s="3">
        <v>31</v>
      </c>
      <c r="Z70" s="3">
        <v>32</v>
      </c>
      <c r="AA70" s="3">
        <v>33</v>
      </c>
      <c r="AB70" s="3">
        <v>34</v>
      </c>
      <c r="AC70" s="3">
        <v>35</v>
      </c>
      <c r="AD70" s="3">
        <v>36</v>
      </c>
      <c r="AE70" s="3">
        <v>37</v>
      </c>
      <c r="AF70" s="3">
        <v>38</v>
      </c>
      <c r="AG70" s="3">
        <v>39</v>
      </c>
      <c r="AH70" s="3">
        <v>40</v>
      </c>
      <c r="AI70" s="3">
        <v>41</v>
      </c>
      <c r="AJ70" s="3">
        <v>42</v>
      </c>
      <c r="AK70" s="3">
        <v>43</v>
      </c>
      <c r="AL70" s="3">
        <v>44</v>
      </c>
    </row>
    <row r="71" spans="1:38" x14ac:dyDescent="0.25">
      <c r="A71" s="1">
        <v>65</v>
      </c>
      <c r="B71" s="1">
        <v>1</v>
      </c>
      <c r="D71" s="1">
        <v>65</v>
      </c>
      <c r="E71" s="1">
        <v>0</v>
      </c>
      <c r="H71" s="3">
        <v>64</v>
      </c>
      <c r="I71" s="3">
        <v>13</v>
      </c>
      <c r="J71" s="3">
        <v>16</v>
      </c>
      <c r="K71" s="3">
        <v>17</v>
      </c>
      <c r="L71" s="3">
        <v>18</v>
      </c>
      <c r="M71" s="3">
        <v>19</v>
      </c>
      <c r="N71" s="3">
        <v>20</v>
      </c>
      <c r="O71" s="3">
        <v>21</v>
      </c>
      <c r="P71" s="3">
        <v>22</v>
      </c>
      <c r="Q71" s="3">
        <v>23</v>
      </c>
      <c r="R71" s="3">
        <v>24</v>
      </c>
      <c r="S71" s="3">
        <v>25</v>
      </c>
      <c r="T71" s="3">
        <v>26</v>
      </c>
      <c r="U71" s="3">
        <v>27</v>
      </c>
      <c r="V71" s="3">
        <v>28</v>
      </c>
      <c r="W71" s="3">
        <v>29</v>
      </c>
      <c r="X71" s="3">
        <v>30</v>
      </c>
      <c r="Y71" s="3">
        <v>31</v>
      </c>
      <c r="Z71" s="3">
        <v>32</v>
      </c>
      <c r="AA71" s="3">
        <v>33</v>
      </c>
      <c r="AB71" s="3">
        <v>34</v>
      </c>
      <c r="AC71" s="3">
        <v>35</v>
      </c>
      <c r="AD71" s="3">
        <v>36</v>
      </c>
      <c r="AE71" s="3">
        <v>37</v>
      </c>
      <c r="AF71" s="3">
        <v>38</v>
      </c>
      <c r="AG71" s="3">
        <v>39</v>
      </c>
      <c r="AH71" s="3">
        <v>40</v>
      </c>
      <c r="AI71" s="3">
        <v>41</v>
      </c>
      <c r="AJ71" s="3">
        <v>42</v>
      </c>
      <c r="AK71" s="3">
        <v>43</v>
      </c>
      <c r="AL71" s="3">
        <v>44</v>
      </c>
    </row>
    <row r="72" spans="1:38" x14ac:dyDescent="0.25">
      <c r="A72" s="1">
        <v>66</v>
      </c>
      <c r="B72" s="1">
        <v>1</v>
      </c>
      <c r="D72" s="1">
        <v>66</v>
      </c>
      <c r="E72" s="1">
        <v>0</v>
      </c>
      <c r="H72" s="3">
        <v>65</v>
      </c>
      <c r="I72" s="3">
        <v>13</v>
      </c>
      <c r="J72" s="3">
        <v>16</v>
      </c>
      <c r="K72" s="3">
        <v>17</v>
      </c>
      <c r="L72" s="3">
        <v>18</v>
      </c>
      <c r="M72" s="3">
        <v>19</v>
      </c>
      <c r="N72" s="3">
        <v>20</v>
      </c>
      <c r="O72" s="3">
        <v>21</v>
      </c>
      <c r="P72" s="3">
        <v>22</v>
      </c>
      <c r="Q72" s="3">
        <v>23</v>
      </c>
      <c r="R72" s="3">
        <v>24</v>
      </c>
      <c r="S72" s="3">
        <v>25</v>
      </c>
      <c r="T72" s="3">
        <v>26</v>
      </c>
      <c r="U72" s="3">
        <v>27</v>
      </c>
      <c r="V72" s="3">
        <v>28</v>
      </c>
      <c r="W72" s="3">
        <v>29</v>
      </c>
      <c r="X72" s="3">
        <v>30</v>
      </c>
      <c r="Y72" s="3">
        <v>31</v>
      </c>
      <c r="Z72" s="3">
        <v>32</v>
      </c>
      <c r="AA72" s="3">
        <v>33</v>
      </c>
      <c r="AB72" s="3">
        <v>34</v>
      </c>
      <c r="AC72" s="3">
        <v>35</v>
      </c>
      <c r="AD72" s="3">
        <v>36</v>
      </c>
      <c r="AE72" s="3">
        <v>37</v>
      </c>
      <c r="AF72" s="3">
        <v>38</v>
      </c>
      <c r="AG72" s="3">
        <v>39</v>
      </c>
      <c r="AH72" s="3">
        <v>40</v>
      </c>
      <c r="AI72" s="3">
        <v>41</v>
      </c>
      <c r="AJ72" s="3">
        <v>42</v>
      </c>
      <c r="AK72" s="3">
        <v>43</v>
      </c>
      <c r="AL72" s="3">
        <v>44</v>
      </c>
    </row>
    <row r="73" spans="1:38" x14ac:dyDescent="0.25">
      <c r="A73" s="1">
        <v>67</v>
      </c>
      <c r="B73" s="1">
        <v>1</v>
      </c>
      <c r="D73" s="1">
        <v>67</v>
      </c>
      <c r="E73" s="1">
        <v>0</v>
      </c>
      <c r="H73" s="3">
        <v>66</v>
      </c>
      <c r="I73" s="3">
        <v>13</v>
      </c>
      <c r="J73" s="3">
        <v>16</v>
      </c>
      <c r="K73" s="3">
        <v>17</v>
      </c>
      <c r="L73" s="3">
        <v>18</v>
      </c>
      <c r="M73" s="3">
        <v>19</v>
      </c>
      <c r="N73" s="3">
        <v>20</v>
      </c>
      <c r="O73" s="3">
        <v>21</v>
      </c>
      <c r="P73" s="3">
        <v>22</v>
      </c>
      <c r="Q73" s="3">
        <v>23</v>
      </c>
      <c r="R73" s="3">
        <v>24</v>
      </c>
      <c r="S73" s="3">
        <v>25</v>
      </c>
      <c r="T73" s="3">
        <v>26</v>
      </c>
      <c r="U73" s="3">
        <v>27</v>
      </c>
      <c r="V73" s="3">
        <v>28</v>
      </c>
      <c r="W73" s="3">
        <v>29</v>
      </c>
      <c r="X73" s="3">
        <v>30</v>
      </c>
      <c r="Y73" s="3">
        <v>31</v>
      </c>
      <c r="Z73" s="3">
        <v>32</v>
      </c>
      <c r="AA73" s="3">
        <v>33</v>
      </c>
      <c r="AB73" s="3">
        <v>34</v>
      </c>
      <c r="AC73" s="3">
        <v>35</v>
      </c>
      <c r="AD73" s="3">
        <v>36</v>
      </c>
      <c r="AE73" s="3">
        <v>37</v>
      </c>
      <c r="AF73" s="3">
        <v>38</v>
      </c>
      <c r="AG73" s="3">
        <v>39</v>
      </c>
      <c r="AH73" s="3">
        <v>40</v>
      </c>
      <c r="AI73" s="3">
        <v>41</v>
      </c>
      <c r="AJ73" s="3">
        <v>42</v>
      </c>
      <c r="AK73" s="3">
        <v>43</v>
      </c>
      <c r="AL73" s="3">
        <v>44</v>
      </c>
    </row>
    <row r="74" spans="1:38" x14ac:dyDescent="0.25">
      <c r="A74" s="1">
        <v>68</v>
      </c>
      <c r="B74" s="1">
        <v>1</v>
      </c>
      <c r="D74" s="1">
        <v>68</v>
      </c>
      <c r="E74" s="1">
        <v>0</v>
      </c>
      <c r="H74" s="3">
        <v>67</v>
      </c>
      <c r="I74" s="3">
        <v>13</v>
      </c>
      <c r="J74" s="3">
        <v>16</v>
      </c>
      <c r="K74" s="3">
        <v>17</v>
      </c>
      <c r="L74" s="3">
        <v>18</v>
      </c>
      <c r="M74" s="3">
        <v>19</v>
      </c>
      <c r="N74" s="3">
        <v>20</v>
      </c>
      <c r="O74" s="3">
        <v>21</v>
      </c>
      <c r="P74" s="3">
        <v>22</v>
      </c>
      <c r="Q74" s="3">
        <v>23</v>
      </c>
      <c r="R74" s="3">
        <v>24</v>
      </c>
      <c r="S74" s="3">
        <v>25</v>
      </c>
      <c r="T74" s="3">
        <v>26</v>
      </c>
      <c r="U74" s="3">
        <v>27</v>
      </c>
      <c r="V74" s="3">
        <v>28</v>
      </c>
      <c r="W74" s="3">
        <v>29</v>
      </c>
      <c r="X74" s="3">
        <v>30</v>
      </c>
      <c r="Y74" s="3">
        <v>31</v>
      </c>
      <c r="Z74" s="3">
        <v>32</v>
      </c>
      <c r="AA74" s="3">
        <v>33</v>
      </c>
      <c r="AB74" s="3">
        <v>34</v>
      </c>
      <c r="AC74" s="3">
        <v>35</v>
      </c>
      <c r="AD74" s="3">
        <v>36</v>
      </c>
      <c r="AE74" s="3">
        <v>37</v>
      </c>
      <c r="AF74" s="3">
        <v>38</v>
      </c>
      <c r="AG74" s="3">
        <v>39</v>
      </c>
      <c r="AH74" s="3">
        <v>40</v>
      </c>
      <c r="AI74" s="3">
        <v>41</v>
      </c>
      <c r="AJ74" s="3">
        <v>42</v>
      </c>
      <c r="AK74" s="3">
        <v>43</v>
      </c>
      <c r="AL74" s="3">
        <v>44</v>
      </c>
    </row>
    <row r="75" spans="1:38" x14ac:dyDescent="0.25">
      <c r="A75" s="1">
        <v>69</v>
      </c>
      <c r="B75" s="1">
        <v>1</v>
      </c>
      <c r="D75" s="1">
        <v>69</v>
      </c>
      <c r="E75" s="1">
        <v>0</v>
      </c>
      <c r="H75" s="3">
        <v>68</v>
      </c>
      <c r="I75" s="3">
        <v>13</v>
      </c>
      <c r="J75" s="3">
        <v>16</v>
      </c>
      <c r="K75" s="3">
        <v>17</v>
      </c>
      <c r="L75" s="3">
        <v>18</v>
      </c>
      <c r="M75" s="3">
        <v>19</v>
      </c>
      <c r="N75" s="3">
        <v>20</v>
      </c>
      <c r="O75" s="3">
        <v>21</v>
      </c>
      <c r="P75" s="3">
        <v>22</v>
      </c>
      <c r="Q75" s="3">
        <v>23</v>
      </c>
      <c r="R75" s="3">
        <v>24</v>
      </c>
      <c r="S75" s="3">
        <v>25</v>
      </c>
      <c r="T75" s="3">
        <v>26</v>
      </c>
      <c r="U75" s="3">
        <v>27</v>
      </c>
      <c r="V75" s="3">
        <v>28</v>
      </c>
      <c r="W75" s="3">
        <v>29</v>
      </c>
      <c r="X75" s="3">
        <v>30</v>
      </c>
      <c r="Y75" s="3">
        <v>31</v>
      </c>
      <c r="Z75" s="3">
        <v>32</v>
      </c>
      <c r="AA75" s="3">
        <v>33</v>
      </c>
      <c r="AB75" s="3">
        <v>34</v>
      </c>
      <c r="AC75" s="3">
        <v>35</v>
      </c>
      <c r="AD75" s="3">
        <v>36</v>
      </c>
      <c r="AE75" s="3">
        <v>37</v>
      </c>
      <c r="AF75" s="3">
        <v>38</v>
      </c>
      <c r="AG75" s="3">
        <v>39</v>
      </c>
      <c r="AH75" s="3">
        <v>40</v>
      </c>
      <c r="AI75" s="3">
        <v>41</v>
      </c>
      <c r="AJ75" s="3">
        <v>42</v>
      </c>
      <c r="AK75" s="3">
        <v>43</v>
      </c>
      <c r="AL75" s="3">
        <v>44</v>
      </c>
    </row>
    <row r="76" spans="1:38" x14ac:dyDescent="0.25">
      <c r="A76" s="1">
        <v>70</v>
      </c>
      <c r="B76" s="1">
        <v>1</v>
      </c>
      <c r="D76" s="1">
        <v>70</v>
      </c>
      <c r="E76" s="1">
        <v>0</v>
      </c>
      <c r="H76" s="3">
        <v>69</v>
      </c>
      <c r="I76" s="3">
        <v>13</v>
      </c>
      <c r="J76" s="3">
        <v>16</v>
      </c>
      <c r="K76" s="3">
        <v>17</v>
      </c>
      <c r="L76" s="3">
        <v>18</v>
      </c>
      <c r="M76" s="3">
        <v>19</v>
      </c>
      <c r="N76" s="3">
        <v>20</v>
      </c>
      <c r="O76" s="3">
        <v>21</v>
      </c>
      <c r="P76" s="3">
        <v>22</v>
      </c>
      <c r="Q76" s="3">
        <v>23</v>
      </c>
      <c r="R76" s="3">
        <v>24</v>
      </c>
      <c r="S76" s="3">
        <v>25</v>
      </c>
      <c r="T76" s="3">
        <v>26</v>
      </c>
      <c r="U76" s="3">
        <v>27</v>
      </c>
      <c r="V76" s="3">
        <v>28</v>
      </c>
      <c r="W76" s="3">
        <v>29</v>
      </c>
      <c r="X76" s="3">
        <v>30</v>
      </c>
      <c r="Y76" s="3">
        <v>31</v>
      </c>
      <c r="Z76" s="3">
        <v>32</v>
      </c>
      <c r="AA76" s="3">
        <v>33</v>
      </c>
      <c r="AB76" s="3">
        <v>34</v>
      </c>
      <c r="AC76" s="3">
        <v>35</v>
      </c>
      <c r="AD76" s="3">
        <v>36</v>
      </c>
      <c r="AE76" s="3">
        <v>37</v>
      </c>
      <c r="AF76" s="3">
        <v>38</v>
      </c>
      <c r="AG76" s="3">
        <v>39</v>
      </c>
      <c r="AH76" s="3">
        <v>40</v>
      </c>
      <c r="AI76" s="3">
        <v>41</v>
      </c>
      <c r="AJ76" s="3">
        <v>42</v>
      </c>
      <c r="AK76" s="3">
        <v>43</v>
      </c>
      <c r="AL76" s="3">
        <v>44</v>
      </c>
    </row>
    <row r="77" spans="1:38" x14ac:dyDescent="0.25">
      <c r="A77" s="1">
        <v>71</v>
      </c>
      <c r="B77" s="1">
        <v>1</v>
      </c>
      <c r="D77" s="1">
        <v>71</v>
      </c>
      <c r="E77" s="1">
        <v>0</v>
      </c>
      <c r="H77" s="3">
        <v>70</v>
      </c>
      <c r="I77" s="3">
        <v>16</v>
      </c>
      <c r="J77" s="3">
        <v>19</v>
      </c>
      <c r="K77" s="3">
        <v>20</v>
      </c>
      <c r="L77" s="3">
        <v>21</v>
      </c>
      <c r="M77" s="3">
        <v>22</v>
      </c>
      <c r="N77" s="3">
        <v>23</v>
      </c>
      <c r="O77" s="3">
        <v>24</v>
      </c>
      <c r="P77" s="3">
        <v>25</v>
      </c>
      <c r="Q77" s="3">
        <v>26</v>
      </c>
      <c r="R77" s="3">
        <v>27</v>
      </c>
      <c r="S77" s="3">
        <v>28</v>
      </c>
      <c r="T77" s="3">
        <v>29</v>
      </c>
      <c r="U77" s="3">
        <v>30</v>
      </c>
      <c r="V77" s="3">
        <v>31</v>
      </c>
      <c r="W77" s="3">
        <v>32</v>
      </c>
      <c r="X77" s="3">
        <v>33</v>
      </c>
      <c r="Y77" s="3">
        <v>34</v>
      </c>
      <c r="Z77" s="3">
        <v>35</v>
      </c>
      <c r="AA77" s="3">
        <v>36</v>
      </c>
      <c r="AB77" s="3">
        <v>37</v>
      </c>
      <c r="AC77" s="3">
        <v>38</v>
      </c>
      <c r="AD77" s="3">
        <v>39</v>
      </c>
      <c r="AE77" s="3">
        <v>40</v>
      </c>
      <c r="AF77" s="3">
        <v>41</v>
      </c>
      <c r="AG77" s="3">
        <v>42</v>
      </c>
      <c r="AH77" s="3">
        <v>43</v>
      </c>
      <c r="AI77" s="3">
        <v>44</v>
      </c>
      <c r="AJ77" s="3">
        <v>45</v>
      </c>
      <c r="AK77" s="3">
        <v>46</v>
      </c>
      <c r="AL77" s="3">
        <v>47</v>
      </c>
    </row>
    <row r="78" spans="1:38" x14ac:dyDescent="0.25">
      <c r="A78" s="1">
        <v>72</v>
      </c>
      <c r="B78" s="1">
        <v>1</v>
      </c>
      <c r="D78" s="1">
        <v>72</v>
      </c>
      <c r="E78" s="1">
        <v>0</v>
      </c>
      <c r="H78" s="3">
        <v>71</v>
      </c>
      <c r="I78" s="3">
        <v>16</v>
      </c>
      <c r="J78" s="3">
        <v>19</v>
      </c>
      <c r="K78" s="3">
        <v>20</v>
      </c>
      <c r="L78" s="3">
        <v>21</v>
      </c>
      <c r="M78" s="3">
        <v>22</v>
      </c>
      <c r="N78" s="3">
        <v>23</v>
      </c>
      <c r="O78" s="3">
        <v>24</v>
      </c>
      <c r="P78" s="3">
        <v>25</v>
      </c>
      <c r="Q78" s="3">
        <v>26</v>
      </c>
      <c r="R78" s="3">
        <v>27</v>
      </c>
      <c r="S78" s="3">
        <v>28</v>
      </c>
      <c r="T78" s="3">
        <v>29</v>
      </c>
      <c r="U78" s="3">
        <v>30</v>
      </c>
      <c r="V78" s="3">
        <v>31</v>
      </c>
      <c r="W78" s="3">
        <v>32</v>
      </c>
      <c r="X78" s="3">
        <v>33</v>
      </c>
      <c r="Y78" s="3">
        <v>34</v>
      </c>
      <c r="Z78" s="3">
        <v>35</v>
      </c>
      <c r="AA78" s="3">
        <v>36</v>
      </c>
      <c r="AB78" s="3">
        <v>37</v>
      </c>
      <c r="AC78" s="3">
        <v>38</v>
      </c>
      <c r="AD78" s="3">
        <v>39</v>
      </c>
      <c r="AE78" s="3">
        <v>40</v>
      </c>
      <c r="AF78" s="3">
        <v>41</v>
      </c>
      <c r="AG78" s="3">
        <v>42</v>
      </c>
      <c r="AH78" s="3">
        <v>43</v>
      </c>
      <c r="AI78" s="3">
        <v>44</v>
      </c>
      <c r="AJ78" s="3">
        <v>45</v>
      </c>
      <c r="AK78" s="3">
        <v>46</v>
      </c>
      <c r="AL78" s="3">
        <v>47</v>
      </c>
    </row>
    <row r="79" spans="1:38" x14ac:dyDescent="0.25">
      <c r="A79" s="1">
        <v>73</v>
      </c>
      <c r="B79" s="1">
        <v>1</v>
      </c>
      <c r="D79" s="1">
        <v>73</v>
      </c>
      <c r="E79" s="1">
        <v>0</v>
      </c>
      <c r="H79" s="3">
        <v>72</v>
      </c>
      <c r="I79" s="3">
        <v>16</v>
      </c>
      <c r="J79" s="3">
        <v>19</v>
      </c>
      <c r="K79" s="3">
        <v>20</v>
      </c>
      <c r="L79" s="3">
        <v>21</v>
      </c>
      <c r="M79" s="3">
        <v>22</v>
      </c>
      <c r="N79" s="3">
        <v>23</v>
      </c>
      <c r="O79" s="3">
        <v>24</v>
      </c>
      <c r="P79" s="3">
        <v>25</v>
      </c>
      <c r="Q79" s="3">
        <v>26</v>
      </c>
      <c r="R79" s="3">
        <v>27</v>
      </c>
      <c r="S79" s="3">
        <v>28</v>
      </c>
      <c r="T79" s="3">
        <v>29</v>
      </c>
      <c r="U79" s="3">
        <v>30</v>
      </c>
      <c r="V79" s="3">
        <v>31</v>
      </c>
      <c r="W79" s="3">
        <v>32</v>
      </c>
      <c r="X79" s="3">
        <v>33</v>
      </c>
      <c r="Y79" s="3">
        <v>34</v>
      </c>
      <c r="Z79" s="3">
        <v>35</v>
      </c>
      <c r="AA79" s="3">
        <v>36</v>
      </c>
      <c r="AB79" s="3">
        <v>37</v>
      </c>
      <c r="AC79" s="3">
        <v>38</v>
      </c>
      <c r="AD79" s="3">
        <v>39</v>
      </c>
      <c r="AE79" s="3">
        <v>40</v>
      </c>
      <c r="AF79" s="3">
        <v>41</v>
      </c>
      <c r="AG79" s="3">
        <v>42</v>
      </c>
      <c r="AH79" s="3">
        <v>43</v>
      </c>
      <c r="AI79" s="3">
        <v>44</v>
      </c>
      <c r="AJ79" s="3">
        <v>45</v>
      </c>
      <c r="AK79" s="3">
        <v>46</v>
      </c>
      <c r="AL79" s="3">
        <v>47</v>
      </c>
    </row>
    <row r="80" spans="1:38" x14ac:dyDescent="0.25">
      <c r="A80" s="1">
        <v>74</v>
      </c>
      <c r="B80" s="1">
        <v>1</v>
      </c>
      <c r="D80" s="1">
        <v>74</v>
      </c>
      <c r="E80" s="1">
        <v>0</v>
      </c>
      <c r="H80" s="3">
        <v>73</v>
      </c>
      <c r="I80" s="3">
        <v>16</v>
      </c>
      <c r="J80" s="3">
        <v>19</v>
      </c>
      <c r="K80" s="3">
        <v>20</v>
      </c>
      <c r="L80" s="3">
        <v>21</v>
      </c>
      <c r="M80" s="3">
        <v>22</v>
      </c>
      <c r="N80" s="3">
        <v>23</v>
      </c>
      <c r="O80" s="3">
        <v>24</v>
      </c>
      <c r="P80" s="3">
        <v>25</v>
      </c>
      <c r="Q80" s="3">
        <v>26</v>
      </c>
      <c r="R80" s="3">
        <v>27</v>
      </c>
      <c r="S80" s="3">
        <v>28</v>
      </c>
      <c r="T80" s="3">
        <v>29</v>
      </c>
      <c r="U80" s="3">
        <v>30</v>
      </c>
      <c r="V80" s="3">
        <v>31</v>
      </c>
      <c r="W80" s="3">
        <v>32</v>
      </c>
      <c r="X80" s="3">
        <v>33</v>
      </c>
      <c r="Y80" s="3">
        <v>34</v>
      </c>
      <c r="Z80" s="3">
        <v>35</v>
      </c>
      <c r="AA80" s="3">
        <v>36</v>
      </c>
      <c r="AB80" s="3">
        <v>37</v>
      </c>
      <c r="AC80" s="3">
        <v>38</v>
      </c>
      <c r="AD80" s="3">
        <v>39</v>
      </c>
      <c r="AE80" s="3">
        <v>40</v>
      </c>
      <c r="AF80" s="3">
        <v>41</v>
      </c>
      <c r="AG80" s="3">
        <v>42</v>
      </c>
      <c r="AH80" s="3">
        <v>43</v>
      </c>
      <c r="AI80" s="3">
        <v>44</v>
      </c>
      <c r="AJ80" s="3">
        <v>45</v>
      </c>
      <c r="AK80" s="3">
        <v>46</v>
      </c>
      <c r="AL80" s="3">
        <v>47</v>
      </c>
    </row>
    <row r="81" spans="1:38" x14ac:dyDescent="0.25">
      <c r="A81" s="1">
        <v>75</v>
      </c>
      <c r="B81" s="1">
        <v>1</v>
      </c>
      <c r="D81" s="1">
        <v>75</v>
      </c>
      <c r="E81" s="1">
        <v>0</v>
      </c>
      <c r="H81" s="3">
        <v>74</v>
      </c>
      <c r="I81" s="3">
        <v>16</v>
      </c>
      <c r="J81" s="3">
        <v>19</v>
      </c>
      <c r="K81" s="3">
        <v>20</v>
      </c>
      <c r="L81" s="3">
        <v>21</v>
      </c>
      <c r="M81" s="3">
        <v>22</v>
      </c>
      <c r="N81" s="3">
        <v>23</v>
      </c>
      <c r="O81" s="3">
        <v>24</v>
      </c>
      <c r="P81" s="3">
        <v>25</v>
      </c>
      <c r="Q81" s="3">
        <v>26</v>
      </c>
      <c r="R81" s="3">
        <v>27</v>
      </c>
      <c r="S81" s="3">
        <v>28</v>
      </c>
      <c r="T81" s="3">
        <v>29</v>
      </c>
      <c r="U81" s="3">
        <v>30</v>
      </c>
      <c r="V81" s="3">
        <v>31</v>
      </c>
      <c r="W81" s="3">
        <v>32</v>
      </c>
      <c r="X81" s="3">
        <v>33</v>
      </c>
      <c r="Y81" s="3">
        <v>34</v>
      </c>
      <c r="Z81" s="3">
        <v>35</v>
      </c>
      <c r="AA81" s="3">
        <v>36</v>
      </c>
      <c r="AB81" s="3">
        <v>37</v>
      </c>
      <c r="AC81" s="3">
        <v>38</v>
      </c>
      <c r="AD81" s="3">
        <v>39</v>
      </c>
      <c r="AE81" s="3">
        <v>40</v>
      </c>
      <c r="AF81" s="3">
        <v>41</v>
      </c>
      <c r="AG81" s="3">
        <v>42</v>
      </c>
      <c r="AH81" s="3">
        <v>43</v>
      </c>
      <c r="AI81" s="3">
        <v>44</v>
      </c>
      <c r="AJ81" s="3">
        <v>45</v>
      </c>
      <c r="AK81" s="3">
        <v>46</v>
      </c>
      <c r="AL81" s="3">
        <v>47</v>
      </c>
    </row>
    <row r="82" spans="1:38" x14ac:dyDescent="0.25">
      <c r="A82" s="1">
        <v>76</v>
      </c>
      <c r="B82" s="1">
        <v>1</v>
      </c>
      <c r="D82" s="1">
        <v>76</v>
      </c>
      <c r="E82" s="1">
        <v>0</v>
      </c>
      <c r="H82" s="3">
        <v>75</v>
      </c>
      <c r="I82" s="3">
        <v>16</v>
      </c>
      <c r="J82" s="3">
        <v>19</v>
      </c>
      <c r="K82" s="3">
        <v>20</v>
      </c>
      <c r="L82" s="3">
        <v>21</v>
      </c>
      <c r="M82" s="3">
        <v>22</v>
      </c>
      <c r="N82" s="3">
        <v>23</v>
      </c>
      <c r="O82" s="3">
        <v>24</v>
      </c>
      <c r="P82" s="3">
        <v>25</v>
      </c>
      <c r="Q82" s="3">
        <v>26</v>
      </c>
      <c r="R82" s="3">
        <v>27</v>
      </c>
      <c r="S82" s="3">
        <v>28</v>
      </c>
      <c r="T82" s="3">
        <v>29</v>
      </c>
      <c r="U82" s="3">
        <v>30</v>
      </c>
      <c r="V82" s="3">
        <v>31</v>
      </c>
      <c r="W82" s="3">
        <v>32</v>
      </c>
      <c r="X82" s="3">
        <v>33</v>
      </c>
      <c r="Y82" s="3">
        <v>34</v>
      </c>
      <c r="Z82" s="3">
        <v>35</v>
      </c>
      <c r="AA82" s="3">
        <v>36</v>
      </c>
      <c r="AB82" s="3">
        <v>37</v>
      </c>
      <c r="AC82" s="3">
        <v>38</v>
      </c>
      <c r="AD82" s="3">
        <v>39</v>
      </c>
      <c r="AE82" s="3">
        <v>40</v>
      </c>
      <c r="AF82" s="3">
        <v>41</v>
      </c>
      <c r="AG82" s="3">
        <v>42</v>
      </c>
      <c r="AH82" s="3">
        <v>43</v>
      </c>
      <c r="AI82" s="3">
        <v>44</v>
      </c>
      <c r="AJ82" s="3">
        <v>45</v>
      </c>
      <c r="AK82" s="3">
        <v>46</v>
      </c>
      <c r="AL82" s="3">
        <v>47</v>
      </c>
    </row>
    <row r="83" spans="1:38" x14ac:dyDescent="0.25">
      <c r="A83" s="1">
        <v>77</v>
      </c>
      <c r="B83" s="1">
        <v>1</v>
      </c>
      <c r="D83" s="1">
        <v>77</v>
      </c>
      <c r="E83" s="1">
        <v>0</v>
      </c>
      <c r="H83" s="3">
        <v>76</v>
      </c>
      <c r="I83" s="3">
        <v>16</v>
      </c>
      <c r="J83" s="3">
        <v>19</v>
      </c>
      <c r="K83" s="3">
        <v>20</v>
      </c>
      <c r="L83" s="3">
        <v>21</v>
      </c>
      <c r="M83" s="3">
        <v>22</v>
      </c>
      <c r="N83" s="3">
        <v>23</v>
      </c>
      <c r="O83" s="3">
        <v>24</v>
      </c>
      <c r="P83" s="3">
        <v>25</v>
      </c>
      <c r="Q83" s="3">
        <v>26</v>
      </c>
      <c r="R83" s="3">
        <v>27</v>
      </c>
      <c r="S83" s="3">
        <v>28</v>
      </c>
      <c r="T83" s="3">
        <v>29</v>
      </c>
      <c r="U83" s="3">
        <v>30</v>
      </c>
      <c r="V83" s="3">
        <v>31</v>
      </c>
      <c r="W83" s="3">
        <v>32</v>
      </c>
      <c r="X83" s="3">
        <v>33</v>
      </c>
      <c r="Y83" s="3">
        <v>34</v>
      </c>
      <c r="Z83" s="3">
        <v>35</v>
      </c>
      <c r="AA83" s="3">
        <v>36</v>
      </c>
      <c r="AB83" s="3">
        <v>37</v>
      </c>
      <c r="AC83" s="3">
        <v>38</v>
      </c>
      <c r="AD83" s="3">
        <v>39</v>
      </c>
      <c r="AE83" s="3">
        <v>40</v>
      </c>
      <c r="AF83" s="3">
        <v>41</v>
      </c>
      <c r="AG83" s="3">
        <v>42</v>
      </c>
      <c r="AH83" s="3">
        <v>43</v>
      </c>
      <c r="AI83" s="3">
        <v>44</v>
      </c>
      <c r="AJ83" s="3">
        <v>45</v>
      </c>
      <c r="AK83" s="3">
        <v>46</v>
      </c>
      <c r="AL83" s="3">
        <v>47</v>
      </c>
    </row>
    <row r="84" spans="1:38" x14ac:dyDescent="0.25">
      <c r="A84" s="1">
        <v>78</v>
      </c>
      <c r="B84" s="1">
        <v>1</v>
      </c>
      <c r="D84" s="1">
        <v>78</v>
      </c>
      <c r="E84" s="1">
        <v>0</v>
      </c>
      <c r="H84" s="3">
        <v>77</v>
      </c>
      <c r="I84" s="3">
        <v>16</v>
      </c>
      <c r="J84" s="3">
        <v>19</v>
      </c>
      <c r="K84" s="3">
        <v>20</v>
      </c>
      <c r="L84" s="3">
        <v>21</v>
      </c>
      <c r="M84" s="3">
        <v>22</v>
      </c>
      <c r="N84" s="3">
        <v>23</v>
      </c>
      <c r="O84" s="3">
        <v>24</v>
      </c>
      <c r="P84" s="3">
        <v>25</v>
      </c>
      <c r="Q84" s="3">
        <v>26</v>
      </c>
      <c r="R84" s="3">
        <v>27</v>
      </c>
      <c r="S84" s="3">
        <v>28</v>
      </c>
      <c r="T84" s="3">
        <v>29</v>
      </c>
      <c r="U84" s="3">
        <v>30</v>
      </c>
      <c r="V84" s="3">
        <v>31</v>
      </c>
      <c r="W84" s="3">
        <v>32</v>
      </c>
      <c r="X84" s="3">
        <v>33</v>
      </c>
      <c r="Y84" s="3">
        <v>34</v>
      </c>
      <c r="Z84" s="3">
        <v>35</v>
      </c>
      <c r="AA84" s="3">
        <v>36</v>
      </c>
      <c r="AB84" s="3">
        <v>37</v>
      </c>
      <c r="AC84" s="3">
        <v>38</v>
      </c>
      <c r="AD84" s="3">
        <v>39</v>
      </c>
      <c r="AE84" s="3">
        <v>40</v>
      </c>
      <c r="AF84" s="3">
        <v>41</v>
      </c>
      <c r="AG84" s="3">
        <v>42</v>
      </c>
      <c r="AH84" s="3">
        <v>43</v>
      </c>
      <c r="AI84" s="3">
        <v>44</v>
      </c>
      <c r="AJ84" s="3">
        <v>45</v>
      </c>
      <c r="AK84" s="3">
        <v>46</v>
      </c>
      <c r="AL84" s="3">
        <v>47</v>
      </c>
    </row>
    <row r="85" spans="1:38" x14ac:dyDescent="0.25">
      <c r="A85" s="1">
        <v>79</v>
      </c>
      <c r="B85" s="1">
        <v>1</v>
      </c>
      <c r="D85" s="1">
        <v>79</v>
      </c>
      <c r="E85" s="1">
        <v>0</v>
      </c>
      <c r="H85" s="3">
        <v>78</v>
      </c>
      <c r="I85" s="3">
        <v>16</v>
      </c>
      <c r="J85" s="3">
        <v>19</v>
      </c>
      <c r="K85" s="3">
        <v>20</v>
      </c>
      <c r="L85" s="3">
        <v>21</v>
      </c>
      <c r="M85" s="3">
        <v>22</v>
      </c>
      <c r="N85" s="3">
        <v>23</v>
      </c>
      <c r="O85" s="3">
        <v>24</v>
      </c>
      <c r="P85" s="3">
        <v>25</v>
      </c>
      <c r="Q85" s="3">
        <v>26</v>
      </c>
      <c r="R85" s="3">
        <v>27</v>
      </c>
      <c r="S85" s="3">
        <v>28</v>
      </c>
      <c r="T85" s="3">
        <v>29</v>
      </c>
      <c r="U85" s="3">
        <v>30</v>
      </c>
      <c r="V85" s="3">
        <v>31</v>
      </c>
      <c r="W85" s="3">
        <v>32</v>
      </c>
      <c r="X85" s="3">
        <v>33</v>
      </c>
      <c r="Y85" s="3">
        <v>34</v>
      </c>
      <c r="Z85" s="3">
        <v>35</v>
      </c>
      <c r="AA85" s="3">
        <v>36</v>
      </c>
      <c r="AB85" s="3">
        <v>37</v>
      </c>
      <c r="AC85" s="3">
        <v>38</v>
      </c>
      <c r="AD85" s="3">
        <v>39</v>
      </c>
      <c r="AE85" s="3">
        <v>40</v>
      </c>
      <c r="AF85" s="3">
        <v>41</v>
      </c>
      <c r="AG85" s="3">
        <v>42</v>
      </c>
      <c r="AH85" s="3">
        <v>43</v>
      </c>
      <c r="AI85" s="3">
        <v>44</v>
      </c>
      <c r="AJ85" s="3">
        <v>45</v>
      </c>
      <c r="AK85" s="3">
        <v>46</v>
      </c>
      <c r="AL85" s="3">
        <v>47</v>
      </c>
    </row>
    <row r="86" spans="1:38" x14ac:dyDescent="0.25">
      <c r="A86" s="1">
        <v>80</v>
      </c>
      <c r="B86" s="1">
        <v>1</v>
      </c>
      <c r="D86" s="1">
        <v>80</v>
      </c>
      <c r="E86" s="1">
        <v>0</v>
      </c>
      <c r="H86" s="3">
        <v>79</v>
      </c>
      <c r="I86" s="3">
        <v>16</v>
      </c>
      <c r="J86" s="3">
        <v>19</v>
      </c>
      <c r="K86" s="3">
        <v>20</v>
      </c>
      <c r="L86" s="3">
        <v>21</v>
      </c>
      <c r="M86" s="3">
        <v>22</v>
      </c>
      <c r="N86" s="3">
        <v>23</v>
      </c>
      <c r="O86" s="3">
        <v>24</v>
      </c>
      <c r="P86" s="3">
        <v>25</v>
      </c>
      <c r="Q86" s="3">
        <v>26</v>
      </c>
      <c r="R86" s="3">
        <v>27</v>
      </c>
      <c r="S86" s="3">
        <v>28</v>
      </c>
      <c r="T86" s="3">
        <v>29</v>
      </c>
      <c r="U86" s="3">
        <v>30</v>
      </c>
      <c r="V86" s="3">
        <v>31</v>
      </c>
      <c r="W86" s="3">
        <v>32</v>
      </c>
      <c r="X86" s="3">
        <v>33</v>
      </c>
      <c r="Y86" s="3">
        <v>34</v>
      </c>
      <c r="Z86" s="3">
        <v>35</v>
      </c>
      <c r="AA86" s="3">
        <v>36</v>
      </c>
      <c r="AB86" s="3">
        <v>37</v>
      </c>
      <c r="AC86" s="3">
        <v>38</v>
      </c>
      <c r="AD86" s="3">
        <v>39</v>
      </c>
      <c r="AE86" s="3">
        <v>40</v>
      </c>
      <c r="AF86" s="3">
        <v>41</v>
      </c>
      <c r="AG86" s="3">
        <v>42</v>
      </c>
      <c r="AH86" s="3">
        <v>43</v>
      </c>
      <c r="AI86" s="3">
        <v>44</v>
      </c>
      <c r="AJ86" s="3">
        <v>45</v>
      </c>
      <c r="AK86" s="3">
        <v>46</v>
      </c>
      <c r="AL86" s="3">
        <v>47</v>
      </c>
    </row>
    <row r="87" spans="1:38" x14ac:dyDescent="0.25">
      <c r="A87" s="1">
        <v>81</v>
      </c>
      <c r="B87" s="1">
        <v>2</v>
      </c>
      <c r="D87" s="1">
        <v>81</v>
      </c>
      <c r="E87" s="1">
        <v>0</v>
      </c>
      <c r="H87" s="3">
        <v>80</v>
      </c>
      <c r="I87" s="3">
        <v>18</v>
      </c>
      <c r="J87" s="3">
        <v>21</v>
      </c>
      <c r="K87" s="3">
        <v>22</v>
      </c>
      <c r="L87" s="3">
        <v>23</v>
      </c>
      <c r="M87" s="3">
        <v>24</v>
      </c>
      <c r="N87" s="3">
        <v>25</v>
      </c>
      <c r="O87" s="3">
        <v>26</v>
      </c>
      <c r="P87" s="3">
        <v>27</v>
      </c>
      <c r="Q87" s="3">
        <v>28</v>
      </c>
      <c r="R87" s="3">
        <v>29</v>
      </c>
      <c r="S87" s="3">
        <v>30</v>
      </c>
      <c r="T87" s="3">
        <v>31</v>
      </c>
      <c r="U87" s="3">
        <v>32</v>
      </c>
      <c r="V87" s="3">
        <v>33</v>
      </c>
      <c r="W87" s="3">
        <v>34</v>
      </c>
      <c r="X87" s="3">
        <v>35</v>
      </c>
      <c r="Y87" s="3">
        <v>36</v>
      </c>
      <c r="Z87" s="3">
        <v>37</v>
      </c>
      <c r="AA87" s="3">
        <v>38</v>
      </c>
      <c r="AB87" s="3">
        <v>39</v>
      </c>
      <c r="AC87" s="3">
        <v>40</v>
      </c>
      <c r="AD87" s="3">
        <v>41</v>
      </c>
      <c r="AE87" s="3">
        <v>42</v>
      </c>
      <c r="AF87" s="3">
        <v>43</v>
      </c>
      <c r="AG87" s="3">
        <v>44</v>
      </c>
      <c r="AH87" s="3">
        <v>45</v>
      </c>
      <c r="AI87" s="3">
        <v>46</v>
      </c>
      <c r="AJ87" s="3">
        <v>47</v>
      </c>
      <c r="AK87" s="3">
        <v>48</v>
      </c>
      <c r="AL87" s="3">
        <v>49</v>
      </c>
    </row>
    <row r="88" spans="1:38" x14ac:dyDescent="0.25">
      <c r="A88" s="1">
        <v>82</v>
      </c>
      <c r="B88" s="1">
        <v>2</v>
      </c>
      <c r="D88" s="1">
        <v>82</v>
      </c>
      <c r="E88" s="1">
        <v>0</v>
      </c>
      <c r="H88" s="3">
        <v>81</v>
      </c>
      <c r="I88" s="3">
        <v>18</v>
      </c>
      <c r="J88" s="3">
        <v>21</v>
      </c>
      <c r="K88" s="3">
        <v>22</v>
      </c>
      <c r="L88" s="3">
        <v>23</v>
      </c>
      <c r="M88" s="3">
        <v>24</v>
      </c>
      <c r="N88" s="3">
        <v>25</v>
      </c>
      <c r="O88" s="3">
        <v>26</v>
      </c>
      <c r="P88" s="3">
        <v>27</v>
      </c>
      <c r="Q88" s="3">
        <v>28</v>
      </c>
      <c r="R88" s="3">
        <v>29</v>
      </c>
      <c r="S88" s="3">
        <v>30</v>
      </c>
      <c r="T88" s="3">
        <v>31</v>
      </c>
      <c r="U88" s="3">
        <v>32</v>
      </c>
      <c r="V88" s="3">
        <v>33</v>
      </c>
      <c r="W88" s="3">
        <v>34</v>
      </c>
      <c r="X88" s="3">
        <v>35</v>
      </c>
      <c r="Y88" s="3">
        <v>36</v>
      </c>
      <c r="Z88" s="3">
        <v>37</v>
      </c>
      <c r="AA88" s="3">
        <v>38</v>
      </c>
      <c r="AB88" s="3">
        <v>39</v>
      </c>
      <c r="AC88" s="3">
        <v>40</v>
      </c>
      <c r="AD88" s="3">
        <v>41</v>
      </c>
      <c r="AE88" s="3">
        <v>42</v>
      </c>
      <c r="AF88" s="3">
        <v>43</v>
      </c>
      <c r="AG88" s="3">
        <v>44</v>
      </c>
      <c r="AH88" s="3">
        <v>45</v>
      </c>
      <c r="AI88" s="3">
        <v>46</v>
      </c>
      <c r="AJ88" s="3">
        <v>47</v>
      </c>
      <c r="AK88" s="3">
        <v>48</v>
      </c>
      <c r="AL88" s="3">
        <v>49</v>
      </c>
    </row>
    <row r="89" spans="1:38" x14ac:dyDescent="0.25">
      <c r="A89" s="1">
        <v>83</v>
      </c>
      <c r="B89" s="1">
        <v>2</v>
      </c>
      <c r="D89" s="1">
        <v>83</v>
      </c>
      <c r="E89" s="1">
        <v>0</v>
      </c>
      <c r="H89" s="3">
        <v>82</v>
      </c>
      <c r="I89" s="3">
        <v>18</v>
      </c>
      <c r="J89" s="3">
        <v>21</v>
      </c>
      <c r="K89" s="3">
        <v>22</v>
      </c>
      <c r="L89" s="3">
        <v>23</v>
      </c>
      <c r="M89" s="3">
        <v>24</v>
      </c>
      <c r="N89" s="3">
        <v>25</v>
      </c>
      <c r="O89" s="3">
        <v>26</v>
      </c>
      <c r="P89" s="3">
        <v>27</v>
      </c>
      <c r="Q89" s="3">
        <v>28</v>
      </c>
      <c r="R89" s="3">
        <v>29</v>
      </c>
      <c r="S89" s="3">
        <v>30</v>
      </c>
      <c r="T89" s="3">
        <v>31</v>
      </c>
      <c r="U89" s="3">
        <v>32</v>
      </c>
      <c r="V89" s="3">
        <v>33</v>
      </c>
      <c r="W89" s="3">
        <v>34</v>
      </c>
      <c r="X89" s="3">
        <v>35</v>
      </c>
      <c r="Y89" s="3">
        <v>36</v>
      </c>
      <c r="Z89" s="3">
        <v>37</v>
      </c>
      <c r="AA89" s="3">
        <v>38</v>
      </c>
      <c r="AB89" s="3">
        <v>39</v>
      </c>
      <c r="AC89" s="3">
        <v>40</v>
      </c>
      <c r="AD89" s="3">
        <v>41</v>
      </c>
      <c r="AE89" s="3">
        <v>42</v>
      </c>
      <c r="AF89" s="3">
        <v>43</v>
      </c>
      <c r="AG89" s="3">
        <v>44</v>
      </c>
      <c r="AH89" s="3">
        <v>45</v>
      </c>
      <c r="AI89" s="3">
        <v>46</v>
      </c>
      <c r="AJ89" s="3">
        <v>47</v>
      </c>
      <c r="AK89" s="3">
        <v>48</v>
      </c>
      <c r="AL89" s="3">
        <v>49</v>
      </c>
    </row>
    <row r="90" spans="1:38" x14ac:dyDescent="0.25">
      <c r="A90" s="1">
        <v>84</v>
      </c>
      <c r="B90" s="1">
        <v>2</v>
      </c>
      <c r="D90" s="1">
        <v>84</v>
      </c>
      <c r="E90" s="1">
        <v>0</v>
      </c>
      <c r="H90" s="3">
        <v>83</v>
      </c>
      <c r="I90" s="3">
        <v>18</v>
      </c>
      <c r="J90" s="3">
        <v>21</v>
      </c>
      <c r="K90" s="3">
        <v>22</v>
      </c>
      <c r="L90" s="3">
        <v>23</v>
      </c>
      <c r="M90" s="3">
        <v>24</v>
      </c>
      <c r="N90" s="3">
        <v>25</v>
      </c>
      <c r="O90" s="3">
        <v>26</v>
      </c>
      <c r="P90" s="3">
        <v>27</v>
      </c>
      <c r="Q90" s="3">
        <v>28</v>
      </c>
      <c r="R90" s="3">
        <v>29</v>
      </c>
      <c r="S90" s="3">
        <v>30</v>
      </c>
      <c r="T90" s="3">
        <v>31</v>
      </c>
      <c r="U90" s="3">
        <v>32</v>
      </c>
      <c r="V90" s="3">
        <v>33</v>
      </c>
      <c r="W90" s="3">
        <v>34</v>
      </c>
      <c r="X90" s="3">
        <v>35</v>
      </c>
      <c r="Y90" s="3">
        <v>36</v>
      </c>
      <c r="Z90" s="3">
        <v>37</v>
      </c>
      <c r="AA90" s="3">
        <v>38</v>
      </c>
      <c r="AB90" s="3">
        <v>39</v>
      </c>
      <c r="AC90" s="3">
        <v>40</v>
      </c>
      <c r="AD90" s="3">
        <v>41</v>
      </c>
      <c r="AE90" s="3">
        <v>42</v>
      </c>
      <c r="AF90" s="3">
        <v>43</v>
      </c>
      <c r="AG90" s="3">
        <v>44</v>
      </c>
      <c r="AH90" s="3">
        <v>45</v>
      </c>
      <c r="AI90" s="3">
        <v>46</v>
      </c>
      <c r="AJ90" s="3">
        <v>47</v>
      </c>
      <c r="AK90" s="3">
        <v>48</v>
      </c>
      <c r="AL90" s="3">
        <v>49</v>
      </c>
    </row>
    <row r="91" spans="1:38" x14ac:dyDescent="0.25">
      <c r="A91" s="1">
        <v>85</v>
      </c>
      <c r="B91" s="1">
        <v>2</v>
      </c>
      <c r="D91" s="1">
        <v>85</v>
      </c>
      <c r="E91" s="1">
        <v>0</v>
      </c>
      <c r="H91" s="3">
        <v>84</v>
      </c>
      <c r="I91" s="3">
        <v>18</v>
      </c>
      <c r="J91" s="3">
        <v>21</v>
      </c>
      <c r="K91" s="3">
        <v>22</v>
      </c>
      <c r="L91" s="3">
        <v>23</v>
      </c>
      <c r="M91" s="3">
        <v>24</v>
      </c>
      <c r="N91" s="3">
        <v>25</v>
      </c>
      <c r="O91" s="3">
        <v>26</v>
      </c>
      <c r="P91" s="3">
        <v>27</v>
      </c>
      <c r="Q91" s="3">
        <v>28</v>
      </c>
      <c r="R91" s="3">
        <v>29</v>
      </c>
      <c r="S91" s="3">
        <v>30</v>
      </c>
      <c r="T91" s="3">
        <v>31</v>
      </c>
      <c r="U91" s="3">
        <v>32</v>
      </c>
      <c r="V91" s="3">
        <v>33</v>
      </c>
      <c r="W91" s="3">
        <v>34</v>
      </c>
      <c r="X91" s="3">
        <v>35</v>
      </c>
      <c r="Y91" s="3">
        <v>36</v>
      </c>
      <c r="Z91" s="3">
        <v>37</v>
      </c>
      <c r="AA91" s="3">
        <v>38</v>
      </c>
      <c r="AB91" s="3">
        <v>39</v>
      </c>
      <c r="AC91" s="3">
        <v>40</v>
      </c>
      <c r="AD91" s="3">
        <v>41</v>
      </c>
      <c r="AE91" s="3">
        <v>42</v>
      </c>
      <c r="AF91" s="3">
        <v>43</v>
      </c>
      <c r="AG91" s="3">
        <v>44</v>
      </c>
      <c r="AH91" s="3">
        <v>45</v>
      </c>
      <c r="AI91" s="3">
        <v>46</v>
      </c>
      <c r="AJ91" s="3">
        <v>47</v>
      </c>
      <c r="AK91" s="3">
        <v>48</v>
      </c>
      <c r="AL91" s="3">
        <v>49</v>
      </c>
    </row>
    <row r="92" spans="1:38" x14ac:dyDescent="0.25">
      <c r="A92" s="1">
        <v>86</v>
      </c>
      <c r="B92" s="1">
        <v>2</v>
      </c>
      <c r="D92" s="1">
        <v>86</v>
      </c>
      <c r="E92" s="1">
        <v>0</v>
      </c>
      <c r="H92" s="3">
        <v>85</v>
      </c>
      <c r="I92" s="3">
        <v>18</v>
      </c>
      <c r="J92" s="3">
        <v>21</v>
      </c>
      <c r="K92" s="3">
        <v>22</v>
      </c>
      <c r="L92" s="3">
        <v>23</v>
      </c>
      <c r="M92" s="3">
        <v>24</v>
      </c>
      <c r="N92" s="3">
        <v>25</v>
      </c>
      <c r="O92" s="3">
        <v>26</v>
      </c>
      <c r="P92" s="3">
        <v>27</v>
      </c>
      <c r="Q92" s="3">
        <v>28</v>
      </c>
      <c r="R92" s="3">
        <v>29</v>
      </c>
      <c r="S92" s="3">
        <v>30</v>
      </c>
      <c r="T92" s="3">
        <v>31</v>
      </c>
      <c r="U92" s="3">
        <v>32</v>
      </c>
      <c r="V92" s="3">
        <v>33</v>
      </c>
      <c r="W92" s="3">
        <v>34</v>
      </c>
      <c r="X92" s="3">
        <v>35</v>
      </c>
      <c r="Y92" s="3">
        <v>36</v>
      </c>
      <c r="Z92" s="3">
        <v>37</v>
      </c>
      <c r="AA92" s="3">
        <v>38</v>
      </c>
      <c r="AB92" s="3">
        <v>39</v>
      </c>
      <c r="AC92" s="3">
        <v>40</v>
      </c>
      <c r="AD92" s="3">
        <v>41</v>
      </c>
      <c r="AE92" s="3">
        <v>42</v>
      </c>
      <c r="AF92" s="3">
        <v>43</v>
      </c>
      <c r="AG92" s="3">
        <v>44</v>
      </c>
      <c r="AH92" s="3">
        <v>45</v>
      </c>
      <c r="AI92" s="3">
        <v>46</v>
      </c>
      <c r="AJ92" s="3">
        <v>47</v>
      </c>
      <c r="AK92" s="3">
        <v>48</v>
      </c>
      <c r="AL92" s="3">
        <v>49</v>
      </c>
    </row>
    <row r="93" spans="1:38" x14ac:dyDescent="0.25">
      <c r="A93" s="1">
        <v>87</v>
      </c>
      <c r="B93" s="1">
        <v>2</v>
      </c>
      <c r="D93" s="1">
        <v>87</v>
      </c>
      <c r="E93" s="1">
        <v>0</v>
      </c>
      <c r="H93" s="3">
        <v>86</v>
      </c>
      <c r="I93" s="3">
        <v>18</v>
      </c>
      <c r="J93" s="3">
        <v>21</v>
      </c>
      <c r="K93" s="3">
        <v>22</v>
      </c>
      <c r="L93" s="3">
        <v>23</v>
      </c>
      <c r="M93" s="3">
        <v>24</v>
      </c>
      <c r="N93" s="3">
        <v>25</v>
      </c>
      <c r="O93" s="3">
        <v>26</v>
      </c>
      <c r="P93" s="3">
        <v>27</v>
      </c>
      <c r="Q93" s="3">
        <v>28</v>
      </c>
      <c r="R93" s="3">
        <v>29</v>
      </c>
      <c r="S93" s="3">
        <v>30</v>
      </c>
      <c r="T93" s="3">
        <v>31</v>
      </c>
      <c r="U93" s="3">
        <v>32</v>
      </c>
      <c r="V93" s="3">
        <v>33</v>
      </c>
      <c r="W93" s="3">
        <v>34</v>
      </c>
      <c r="X93" s="3">
        <v>35</v>
      </c>
      <c r="Y93" s="3">
        <v>36</v>
      </c>
      <c r="Z93" s="3">
        <v>37</v>
      </c>
      <c r="AA93" s="3">
        <v>38</v>
      </c>
      <c r="AB93" s="3">
        <v>39</v>
      </c>
      <c r="AC93" s="3">
        <v>40</v>
      </c>
      <c r="AD93" s="3">
        <v>41</v>
      </c>
      <c r="AE93" s="3">
        <v>42</v>
      </c>
      <c r="AF93" s="3">
        <v>43</v>
      </c>
      <c r="AG93" s="3">
        <v>44</v>
      </c>
      <c r="AH93" s="3">
        <v>45</v>
      </c>
      <c r="AI93" s="3">
        <v>46</v>
      </c>
      <c r="AJ93" s="3">
        <v>47</v>
      </c>
      <c r="AK93" s="3">
        <v>48</v>
      </c>
      <c r="AL93" s="3">
        <v>49</v>
      </c>
    </row>
    <row r="94" spans="1:38" x14ac:dyDescent="0.25">
      <c r="A94" s="1">
        <v>88</v>
      </c>
      <c r="B94" s="1">
        <v>2</v>
      </c>
      <c r="D94" s="1">
        <v>88</v>
      </c>
      <c r="E94" s="1">
        <v>0</v>
      </c>
      <c r="H94" s="3">
        <v>87</v>
      </c>
      <c r="I94" s="3">
        <v>18</v>
      </c>
      <c r="J94" s="3">
        <v>21</v>
      </c>
      <c r="K94" s="3">
        <v>22</v>
      </c>
      <c r="L94" s="3">
        <v>23</v>
      </c>
      <c r="M94" s="3">
        <v>24</v>
      </c>
      <c r="N94" s="3">
        <v>25</v>
      </c>
      <c r="O94" s="3">
        <v>26</v>
      </c>
      <c r="P94" s="3">
        <v>27</v>
      </c>
      <c r="Q94" s="3">
        <v>28</v>
      </c>
      <c r="R94" s="3">
        <v>29</v>
      </c>
      <c r="S94" s="3">
        <v>30</v>
      </c>
      <c r="T94" s="3">
        <v>31</v>
      </c>
      <c r="U94" s="3">
        <v>32</v>
      </c>
      <c r="V94" s="3">
        <v>33</v>
      </c>
      <c r="W94" s="3">
        <v>34</v>
      </c>
      <c r="X94" s="3">
        <v>35</v>
      </c>
      <c r="Y94" s="3">
        <v>36</v>
      </c>
      <c r="Z94" s="3">
        <v>37</v>
      </c>
      <c r="AA94" s="3">
        <v>38</v>
      </c>
      <c r="AB94" s="3">
        <v>39</v>
      </c>
      <c r="AC94" s="3">
        <v>40</v>
      </c>
      <c r="AD94" s="3">
        <v>41</v>
      </c>
      <c r="AE94" s="3">
        <v>42</v>
      </c>
      <c r="AF94" s="3">
        <v>43</v>
      </c>
      <c r="AG94" s="3">
        <v>44</v>
      </c>
      <c r="AH94" s="3">
        <v>45</v>
      </c>
      <c r="AI94" s="3">
        <v>46</v>
      </c>
      <c r="AJ94" s="3">
        <v>47</v>
      </c>
      <c r="AK94" s="3">
        <v>48</v>
      </c>
      <c r="AL94" s="3">
        <v>49</v>
      </c>
    </row>
    <row r="95" spans="1:38" x14ac:dyDescent="0.25">
      <c r="A95" s="1">
        <v>89</v>
      </c>
      <c r="B95" s="1">
        <v>2</v>
      </c>
      <c r="D95" s="1">
        <v>89</v>
      </c>
      <c r="E95" s="1">
        <v>0</v>
      </c>
      <c r="H95" s="3">
        <v>88</v>
      </c>
      <c r="I95" s="3">
        <v>18</v>
      </c>
      <c r="J95" s="3">
        <v>21</v>
      </c>
      <c r="K95" s="3">
        <v>22</v>
      </c>
      <c r="L95" s="3">
        <v>23</v>
      </c>
      <c r="M95" s="3">
        <v>24</v>
      </c>
      <c r="N95" s="3">
        <v>25</v>
      </c>
      <c r="O95" s="3">
        <v>26</v>
      </c>
      <c r="P95" s="3">
        <v>27</v>
      </c>
      <c r="Q95" s="3">
        <v>28</v>
      </c>
      <c r="R95" s="3">
        <v>29</v>
      </c>
      <c r="S95" s="3">
        <v>30</v>
      </c>
      <c r="T95" s="3">
        <v>31</v>
      </c>
      <c r="U95" s="3">
        <v>32</v>
      </c>
      <c r="V95" s="3">
        <v>33</v>
      </c>
      <c r="W95" s="3">
        <v>34</v>
      </c>
      <c r="X95" s="3">
        <v>35</v>
      </c>
      <c r="Y95" s="3">
        <v>36</v>
      </c>
      <c r="Z95" s="3">
        <v>37</v>
      </c>
      <c r="AA95" s="3">
        <v>38</v>
      </c>
      <c r="AB95" s="3">
        <v>39</v>
      </c>
      <c r="AC95" s="3">
        <v>40</v>
      </c>
      <c r="AD95" s="3">
        <v>41</v>
      </c>
      <c r="AE95" s="3">
        <v>42</v>
      </c>
      <c r="AF95" s="3">
        <v>43</v>
      </c>
      <c r="AG95" s="3">
        <v>44</v>
      </c>
      <c r="AH95" s="3">
        <v>45</v>
      </c>
      <c r="AI95" s="3">
        <v>46</v>
      </c>
      <c r="AJ95" s="3">
        <v>47</v>
      </c>
      <c r="AK95" s="3">
        <v>48</v>
      </c>
      <c r="AL95" s="3">
        <v>49</v>
      </c>
    </row>
    <row r="96" spans="1:38" x14ac:dyDescent="0.25">
      <c r="A96" s="1">
        <v>90</v>
      </c>
      <c r="B96" s="1">
        <v>2</v>
      </c>
      <c r="D96" s="1">
        <v>90</v>
      </c>
      <c r="E96" s="1">
        <v>0</v>
      </c>
      <c r="H96" s="3">
        <v>89</v>
      </c>
      <c r="I96" s="3">
        <v>18</v>
      </c>
      <c r="J96" s="3">
        <v>21</v>
      </c>
      <c r="K96" s="3">
        <v>22</v>
      </c>
      <c r="L96" s="3">
        <v>23</v>
      </c>
      <c r="M96" s="3">
        <v>24</v>
      </c>
      <c r="N96" s="3">
        <v>25</v>
      </c>
      <c r="O96" s="3">
        <v>26</v>
      </c>
      <c r="P96" s="3">
        <v>27</v>
      </c>
      <c r="Q96" s="3">
        <v>28</v>
      </c>
      <c r="R96" s="3">
        <v>29</v>
      </c>
      <c r="S96" s="3">
        <v>30</v>
      </c>
      <c r="T96" s="3">
        <v>31</v>
      </c>
      <c r="U96" s="3">
        <v>32</v>
      </c>
      <c r="V96" s="3">
        <v>33</v>
      </c>
      <c r="W96" s="3">
        <v>34</v>
      </c>
      <c r="X96" s="3">
        <v>35</v>
      </c>
      <c r="Y96" s="3">
        <v>36</v>
      </c>
      <c r="Z96" s="3">
        <v>37</v>
      </c>
      <c r="AA96" s="3">
        <v>38</v>
      </c>
      <c r="AB96" s="3">
        <v>39</v>
      </c>
      <c r="AC96" s="3">
        <v>40</v>
      </c>
      <c r="AD96" s="3">
        <v>41</v>
      </c>
      <c r="AE96" s="3">
        <v>42</v>
      </c>
      <c r="AF96" s="3">
        <v>43</v>
      </c>
      <c r="AG96" s="3">
        <v>44</v>
      </c>
      <c r="AH96" s="3">
        <v>45</v>
      </c>
      <c r="AI96" s="3">
        <v>46</v>
      </c>
      <c r="AJ96" s="3">
        <v>47</v>
      </c>
      <c r="AK96" s="3">
        <v>48</v>
      </c>
      <c r="AL96" s="3">
        <v>49</v>
      </c>
    </row>
    <row r="97" spans="1:89" x14ac:dyDescent="0.25">
      <c r="A97" s="1">
        <v>91</v>
      </c>
      <c r="B97" s="1">
        <v>2</v>
      </c>
      <c r="D97" s="1">
        <v>91</v>
      </c>
      <c r="E97" s="1">
        <v>0</v>
      </c>
      <c r="H97" s="3">
        <v>90</v>
      </c>
      <c r="I97" s="3">
        <v>18</v>
      </c>
      <c r="J97" s="3">
        <v>21</v>
      </c>
      <c r="K97" s="3">
        <v>22</v>
      </c>
      <c r="L97" s="3">
        <v>23</v>
      </c>
      <c r="M97" s="3">
        <v>24</v>
      </c>
      <c r="N97" s="3">
        <v>25</v>
      </c>
      <c r="O97" s="3">
        <v>26</v>
      </c>
      <c r="P97" s="3">
        <v>27</v>
      </c>
      <c r="Q97" s="3">
        <v>28</v>
      </c>
      <c r="R97" s="3">
        <v>29</v>
      </c>
      <c r="S97" s="3">
        <v>30</v>
      </c>
      <c r="T97" s="3">
        <v>31</v>
      </c>
      <c r="U97" s="3">
        <v>32</v>
      </c>
      <c r="V97" s="3">
        <v>33</v>
      </c>
      <c r="W97" s="3">
        <v>34</v>
      </c>
      <c r="X97" s="3">
        <v>35</v>
      </c>
      <c r="Y97" s="3">
        <v>36</v>
      </c>
      <c r="Z97" s="3">
        <v>37</v>
      </c>
      <c r="AA97" s="3">
        <v>38</v>
      </c>
      <c r="AB97" s="3">
        <v>39</v>
      </c>
      <c r="AC97" s="3">
        <v>40</v>
      </c>
      <c r="AD97" s="3">
        <v>41</v>
      </c>
      <c r="AE97" s="3">
        <v>42</v>
      </c>
      <c r="AF97" s="3">
        <v>43</v>
      </c>
      <c r="AG97" s="3">
        <v>44</v>
      </c>
      <c r="AH97" s="3">
        <v>45</v>
      </c>
      <c r="AI97" s="3">
        <v>46</v>
      </c>
      <c r="AJ97" s="3">
        <v>47</v>
      </c>
      <c r="AK97" s="3">
        <v>48</v>
      </c>
      <c r="AL97" s="3">
        <v>49</v>
      </c>
    </row>
    <row r="98" spans="1:89" x14ac:dyDescent="0.25">
      <c r="A98" s="1">
        <v>92</v>
      </c>
      <c r="B98" s="1">
        <v>2</v>
      </c>
      <c r="D98" s="1">
        <v>92</v>
      </c>
      <c r="E98" s="1">
        <v>0</v>
      </c>
      <c r="H98" s="3">
        <v>91</v>
      </c>
      <c r="I98" s="3">
        <v>18</v>
      </c>
      <c r="J98" s="3">
        <v>21</v>
      </c>
      <c r="K98" s="3">
        <v>22</v>
      </c>
      <c r="L98" s="3">
        <v>23</v>
      </c>
      <c r="M98" s="3">
        <v>24</v>
      </c>
      <c r="N98" s="3">
        <v>25</v>
      </c>
      <c r="O98" s="3">
        <v>26</v>
      </c>
      <c r="P98" s="3">
        <v>27</v>
      </c>
      <c r="Q98" s="3">
        <v>28</v>
      </c>
      <c r="R98" s="3">
        <v>29</v>
      </c>
      <c r="S98" s="3">
        <v>30</v>
      </c>
      <c r="T98" s="3">
        <v>31</v>
      </c>
      <c r="U98" s="3">
        <v>32</v>
      </c>
      <c r="V98" s="3">
        <v>33</v>
      </c>
      <c r="W98" s="3">
        <v>34</v>
      </c>
      <c r="X98" s="3">
        <v>35</v>
      </c>
      <c r="Y98" s="3">
        <v>36</v>
      </c>
      <c r="Z98" s="3">
        <v>37</v>
      </c>
      <c r="AA98" s="3">
        <v>38</v>
      </c>
      <c r="AB98" s="3">
        <v>39</v>
      </c>
      <c r="AC98" s="3">
        <v>40</v>
      </c>
      <c r="AD98" s="3">
        <v>41</v>
      </c>
      <c r="AE98" s="3">
        <v>42</v>
      </c>
      <c r="AF98" s="3">
        <v>43</v>
      </c>
      <c r="AG98" s="3">
        <v>44</v>
      </c>
      <c r="AH98" s="3">
        <v>45</v>
      </c>
      <c r="AI98" s="3">
        <v>46</v>
      </c>
      <c r="AJ98" s="3">
        <v>47</v>
      </c>
      <c r="AK98" s="3">
        <v>48</v>
      </c>
      <c r="AL98" s="3">
        <v>49</v>
      </c>
    </row>
    <row r="99" spans="1:89" x14ac:dyDescent="0.25">
      <c r="A99" s="1">
        <v>93</v>
      </c>
      <c r="B99" s="1">
        <v>2</v>
      </c>
      <c r="D99" s="1">
        <v>93</v>
      </c>
      <c r="E99" s="1">
        <v>0</v>
      </c>
      <c r="H99" s="3">
        <v>92</v>
      </c>
      <c r="I99" s="3">
        <v>18</v>
      </c>
      <c r="J99" s="3">
        <v>21</v>
      </c>
      <c r="K99" s="3">
        <v>22</v>
      </c>
      <c r="L99" s="3">
        <v>23</v>
      </c>
      <c r="M99" s="3">
        <v>24</v>
      </c>
      <c r="N99" s="3">
        <v>25</v>
      </c>
      <c r="O99" s="3">
        <v>26</v>
      </c>
      <c r="P99" s="3">
        <v>27</v>
      </c>
      <c r="Q99" s="3">
        <v>28</v>
      </c>
      <c r="R99" s="3">
        <v>29</v>
      </c>
      <c r="S99" s="3">
        <v>30</v>
      </c>
      <c r="T99" s="3">
        <v>31</v>
      </c>
      <c r="U99" s="3">
        <v>32</v>
      </c>
      <c r="V99" s="3">
        <v>33</v>
      </c>
      <c r="W99" s="3">
        <v>34</v>
      </c>
      <c r="X99" s="3">
        <v>35</v>
      </c>
      <c r="Y99" s="3">
        <v>36</v>
      </c>
      <c r="Z99" s="3">
        <v>37</v>
      </c>
      <c r="AA99" s="3">
        <v>38</v>
      </c>
      <c r="AB99" s="3">
        <v>39</v>
      </c>
      <c r="AC99" s="3">
        <v>40</v>
      </c>
      <c r="AD99" s="3">
        <v>41</v>
      </c>
      <c r="AE99" s="3">
        <v>42</v>
      </c>
      <c r="AF99" s="3">
        <v>43</v>
      </c>
      <c r="AG99" s="3">
        <v>44</v>
      </c>
      <c r="AH99" s="3">
        <v>45</v>
      </c>
      <c r="AI99" s="3">
        <v>46</v>
      </c>
      <c r="AJ99" s="3">
        <v>47</v>
      </c>
      <c r="AK99" s="3">
        <v>48</v>
      </c>
      <c r="AL99" s="3">
        <v>49</v>
      </c>
    </row>
    <row r="100" spans="1:89" x14ac:dyDescent="0.25">
      <c r="A100" s="1">
        <v>94</v>
      </c>
      <c r="B100" s="1">
        <v>2</v>
      </c>
      <c r="D100" s="1">
        <v>94</v>
      </c>
      <c r="E100" s="1">
        <v>0</v>
      </c>
      <c r="H100" s="3">
        <v>93</v>
      </c>
      <c r="I100" s="3">
        <v>18</v>
      </c>
      <c r="J100" s="3">
        <v>21</v>
      </c>
      <c r="K100" s="3">
        <v>22</v>
      </c>
      <c r="L100" s="3">
        <v>23</v>
      </c>
      <c r="M100" s="3">
        <v>24</v>
      </c>
      <c r="N100" s="3">
        <v>25</v>
      </c>
      <c r="O100" s="3">
        <v>26</v>
      </c>
      <c r="P100" s="3">
        <v>27</v>
      </c>
      <c r="Q100" s="3">
        <v>28</v>
      </c>
      <c r="R100" s="3">
        <v>29</v>
      </c>
      <c r="S100" s="3">
        <v>30</v>
      </c>
      <c r="T100" s="3">
        <v>31</v>
      </c>
      <c r="U100" s="3">
        <v>32</v>
      </c>
      <c r="V100" s="3">
        <v>33</v>
      </c>
      <c r="W100" s="3">
        <v>34</v>
      </c>
      <c r="X100" s="3">
        <v>35</v>
      </c>
      <c r="Y100" s="3">
        <v>36</v>
      </c>
      <c r="Z100" s="3">
        <v>37</v>
      </c>
      <c r="AA100" s="3">
        <v>38</v>
      </c>
      <c r="AB100" s="3">
        <v>39</v>
      </c>
      <c r="AC100" s="3">
        <v>40</v>
      </c>
      <c r="AD100" s="3">
        <v>41</v>
      </c>
      <c r="AE100" s="3">
        <v>42</v>
      </c>
      <c r="AF100" s="3">
        <v>43</v>
      </c>
      <c r="AG100" s="3">
        <v>44</v>
      </c>
      <c r="AH100" s="3">
        <v>45</v>
      </c>
      <c r="AI100" s="3">
        <v>46</v>
      </c>
      <c r="AJ100" s="3">
        <v>47</v>
      </c>
      <c r="AK100" s="3">
        <v>48</v>
      </c>
      <c r="AL100" s="3">
        <v>49</v>
      </c>
    </row>
    <row r="101" spans="1:89" x14ac:dyDescent="0.25">
      <c r="A101" s="1">
        <v>95</v>
      </c>
      <c r="B101" s="1">
        <v>2</v>
      </c>
      <c r="D101" s="1">
        <v>95</v>
      </c>
      <c r="E101" s="1">
        <v>0</v>
      </c>
      <c r="H101" s="3">
        <v>94</v>
      </c>
      <c r="I101" s="3">
        <v>18</v>
      </c>
      <c r="J101" s="3">
        <v>21</v>
      </c>
      <c r="K101" s="3">
        <v>22</v>
      </c>
      <c r="L101" s="3">
        <v>23</v>
      </c>
      <c r="M101" s="3">
        <v>24</v>
      </c>
      <c r="N101" s="3">
        <v>25</v>
      </c>
      <c r="O101" s="3">
        <v>26</v>
      </c>
      <c r="P101" s="3">
        <v>27</v>
      </c>
      <c r="Q101" s="3">
        <v>28</v>
      </c>
      <c r="R101" s="3">
        <v>29</v>
      </c>
      <c r="S101" s="3">
        <v>30</v>
      </c>
      <c r="T101" s="3">
        <v>31</v>
      </c>
      <c r="U101" s="3">
        <v>32</v>
      </c>
      <c r="V101" s="3">
        <v>33</v>
      </c>
      <c r="W101" s="3">
        <v>34</v>
      </c>
      <c r="X101" s="3">
        <v>35</v>
      </c>
      <c r="Y101" s="3">
        <v>36</v>
      </c>
      <c r="Z101" s="3">
        <v>37</v>
      </c>
      <c r="AA101" s="3">
        <v>38</v>
      </c>
      <c r="AB101" s="3">
        <v>39</v>
      </c>
      <c r="AC101" s="3">
        <v>40</v>
      </c>
      <c r="AD101" s="3">
        <v>41</v>
      </c>
      <c r="AE101" s="3">
        <v>42</v>
      </c>
      <c r="AF101" s="3">
        <v>43</v>
      </c>
      <c r="AG101" s="3">
        <v>44</v>
      </c>
      <c r="AH101" s="3">
        <v>45</v>
      </c>
      <c r="AI101" s="3">
        <v>46</v>
      </c>
      <c r="AJ101" s="3">
        <v>47</v>
      </c>
      <c r="AK101" s="3">
        <v>48</v>
      </c>
      <c r="AL101" s="3">
        <v>49</v>
      </c>
    </row>
    <row r="102" spans="1:89" x14ac:dyDescent="0.25">
      <c r="A102" s="1">
        <v>96</v>
      </c>
      <c r="B102" s="1">
        <v>2</v>
      </c>
      <c r="D102" s="1">
        <v>96</v>
      </c>
      <c r="E102" s="1">
        <v>0</v>
      </c>
      <c r="H102" s="3">
        <v>95</v>
      </c>
      <c r="I102" s="3">
        <v>18</v>
      </c>
      <c r="J102" s="3">
        <v>21</v>
      </c>
      <c r="K102" s="3">
        <v>22</v>
      </c>
      <c r="L102" s="3">
        <v>23</v>
      </c>
      <c r="M102" s="3">
        <v>24</v>
      </c>
      <c r="N102" s="3">
        <v>25</v>
      </c>
      <c r="O102" s="3">
        <v>26</v>
      </c>
      <c r="P102" s="3">
        <v>27</v>
      </c>
      <c r="Q102" s="3">
        <v>28</v>
      </c>
      <c r="R102" s="3">
        <v>29</v>
      </c>
      <c r="S102" s="3">
        <v>30</v>
      </c>
      <c r="T102" s="3">
        <v>31</v>
      </c>
      <c r="U102" s="3">
        <v>32</v>
      </c>
      <c r="V102" s="3">
        <v>33</v>
      </c>
      <c r="W102" s="3">
        <v>34</v>
      </c>
      <c r="X102" s="3">
        <v>35</v>
      </c>
      <c r="Y102" s="3">
        <v>36</v>
      </c>
      <c r="Z102" s="3">
        <v>37</v>
      </c>
      <c r="AA102" s="3">
        <v>38</v>
      </c>
      <c r="AB102" s="3">
        <v>39</v>
      </c>
      <c r="AC102" s="3">
        <v>40</v>
      </c>
      <c r="AD102" s="3">
        <v>41</v>
      </c>
      <c r="AE102" s="3">
        <v>42</v>
      </c>
      <c r="AF102" s="3">
        <v>43</v>
      </c>
      <c r="AG102" s="3">
        <v>44</v>
      </c>
      <c r="AH102" s="3">
        <v>45</v>
      </c>
      <c r="AI102" s="3">
        <v>46</v>
      </c>
      <c r="AJ102" s="3">
        <v>47</v>
      </c>
      <c r="AK102" s="3">
        <v>48</v>
      </c>
      <c r="AL102" s="3">
        <v>49</v>
      </c>
    </row>
    <row r="103" spans="1:89" x14ac:dyDescent="0.25">
      <c r="A103" s="1">
        <v>97</v>
      </c>
      <c r="B103" s="1">
        <v>2</v>
      </c>
      <c r="D103" s="1">
        <v>97</v>
      </c>
      <c r="E103" s="1">
        <v>0</v>
      </c>
      <c r="H103" s="3">
        <v>96</v>
      </c>
      <c r="I103" s="3">
        <v>18</v>
      </c>
      <c r="J103" s="3">
        <v>21</v>
      </c>
      <c r="K103" s="3">
        <v>22</v>
      </c>
      <c r="L103" s="3">
        <v>23</v>
      </c>
      <c r="M103" s="3">
        <v>24</v>
      </c>
      <c r="N103" s="3">
        <v>25</v>
      </c>
      <c r="O103" s="3">
        <v>26</v>
      </c>
      <c r="P103" s="3">
        <v>27</v>
      </c>
      <c r="Q103" s="3">
        <v>28</v>
      </c>
      <c r="R103" s="3">
        <v>29</v>
      </c>
      <c r="S103" s="3">
        <v>30</v>
      </c>
      <c r="T103" s="3">
        <v>31</v>
      </c>
      <c r="U103" s="3">
        <v>32</v>
      </c>
      <c r="V103" s="3">
        <v>33</v>
      </c>
      <c r="W103" s="3">
        <v>34</v>
      </c>
      <c r="X103" s="3">
        <v>35</v>
      </c>
      <c r="Y103" s="3">
        <v>36</v>
      </c>
      <c r="Z103" s="3">
        <v>37</v>
      </c>
      <c r="AA103" s="3">
        <v>38</v>
      </c>
      <c r="AB103" s="3">
        <v>39</v>
      </c>
      <c r="AC103" s="3">
        <v>40</v>
      </c>
      <c r="AD103" s="3">
        <v>41</v>
      </c>
      <c r="AE103" s="3">
        <v>42</v>
      </c>
      <c r="AF103" s="3">
        <v>43</v>
      </c>
      <c r="AG103" s="3">
        <v>44</v>
      </c>
      <c r="AH103" s="3">
        <v>45</v>
      </c>
      <c r="AI103" s="3">
        <v>46</v>
      </c>
      <c r="AJ103" s="3">
        <v>47</v>
      </c>
      <c r="AK103" s="3">
        <v>48</v>
      </c>
      <c r="AL103" s="3">
        <v>49</v>
      </c>
    </row>
    <row r="104" spans="1:89" x14ac:dyDescent="0.25">
      <c r="A104" s="1">
        <v>98</v>
      </c>
      <c r="B104" s="1">
        <v>2</v>
      </c>
      <c r="D104" s="1">
        <v>98</v>
      </c>
      <c r="E104" s="1">
        <v>0</v>
      </c>
    </row>
    <row r="105" spans="1:89" x14ac:dyDescent="0.25">
      <c r="A105" s="1">
        <v>99</v>
      </c>
      <c r="B105" s="1">
        <v>2</v>
      </c>
      <c r="D105" s="1">
        <v>99</v>
      </c>
      <c r="E105" s="1">
        <v>0</v>
      </c>
    </row>
    <row r="106" spans="1:89" x14ac:dyDescent="0.25">
      <c r="A106" s="1">
        <v>100</v>
      </c>
      <c r="B106" s="1">
        <v>2</v>
      </c>
      <c r="D106" s="1">
        <v>100</v>
      </c>
      <c r="E106" s="1">
        <v>0</v>
      </c>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row>
    <row r="107" spans="1:89" x14ac:dyDescent="0.25">
      <c r="A107" s="1">
        <v>101</v>
      </c>
      <c r="B107" s="1">
        <v>2</v>
      </c>
      <c r="D107" s="1">
        <v>101</v>
      </c>
      <c r="E107" s="1">
        <v>0</v>
      </c>
      <c r="H107" s="1"/>
      <c r="I107" s="1" t="s">
        <v>22</v>
      </c>
      <c r="J107" s="1" t="s">
        <v>22</v>
      </c>
      <c r="K107" s="1" t="s">
        <v>22</v>
      </c>
      <c r="L107" s="1" t="s">
        <v>22</v>
      </c>
      <c r="M107" s="1" t="s">
        <v>22</v>
      </c>
      <c r="N107" s="1" t="s">
        <v>22</v>
      </c>
      <c r="O107" s="1" t="s">
        <v>22</v>
      </c>
      <c r="P107" s="1" t="s">
        <v>22</v>
      </c>
      <c r="Q107" s="1" t="s">
        <v>22</v>
      </c>
      <c r="R107" s="1" t="s">
        <v>22</v>
      </c>
      <c r="S107" s="1" t="s">
        <v>22</v>
      </c>
      <c r="T107" s="1" t="s">
        <v>22</v>
      </c>
      <c r="U107" s="1" t="s">
        <v>22</v>
      </c>
      <c r="V107" s="1" t="s">
        <v>22</v>
      </c>
      <c r="W107" s="1" t="s">
        <v>22</v>
      </c>
      <c r="X107" s="1" t="s">
        <v>22</v>
      </c>
      <c r="Y107" s="1" t="s">
        <v>22</v>
      </c>
      <c r="Z107" s="1" t="s">
        <v>22</v>
      </c>
      <c r="AA107" s="1" t="s">
        <v>22</v>
      </c>
      <c r="AB107" s="1" t="s">
        <v>22</v>
      </c>
      <c r="AC107" s="1" t="s">
        <v>22</v>
      </c>
      <c r="AD107" s="1" t="s">
        <v>22</v>
      </c>
      <c r="AE107" s="1" t="s">
        <v>22</v>
      </c>
      <c r="AF107" s="1" t="s">
        <v>22</v>
      </c>
      <c r="AG107" s="1" t="s">
        <v>22</v>
      </c>
      <c r="AH107" s="1" t="s">
        <v>22</v>
      </c>
      <c r="AI107" s="1" t="s">
        <v>22</v>
      </c>
      <c r="AJ107" s="1" t="s">
        <v>22</v>
      </c>
      <c r="AK107" s="1" t="s">
        <v>22</v>
      </c>
      <c r="AL107" s="1" t="s">
        <v>22</v>
      </c>
      <c r="AM107" s="1" t="s">
        <v>22</v>
      </c>
      <c r="AN107" s="1" t="s">
        <v>22</v>
      </c>
      <c r="AO107" s="1" t="s">
        <v>22</v>
      </c>
      <c r="AP107" s="1" t="s">
        <v>22</v>
      </c>
      <c r="AQ107" s="1" t="s">
        <v>22</v>
      </c>
      <c r="AR107" s="1" t="s">
        <v>22</v>
      </c>
      <c r="AS107" s="1" t="s">
        <v>22</v>
      </c>
      <c r="AT107" s="1" t="s">
        <v>22</v>
      </c>
      <c r="AU107" s="1" t="s">
        <v>22</v>
      </c>
      <c r="AV107" s="1" t="s">
        <v>22</v>
      </c>
      <c r="AW107" s="1" t="s">
        <v>22</v>
      </c>
      <c r="AX107" s="1" t="s">
        <v>22</v>
      </c>
      <c r="AY107" s="1" t="s">
        <v>22</v>
      </c>
      <c r="AZ107" s="1" t="s">
        <v>22</v>
      </c>
      <c r="BA107" s="1" t="s">
        <v>22</v>
      </c>
      <c r="BB107" s="1" t="s">
        <v>22</v>
      </c>
      <c r="BC107" s="1" t="s">
        <v>22</v>
      </c>
      <c r="BD107" s="1" t="s">
        <v>22</v>
      </c>
      <c r="BE107" s="1" t="s">
        <v>22</v>
      </c>
      <c r="BF107" s="1" t="s">
        <v>22</v>
      </c>
      <c r="BG107" s="1" t="s">
        <v>22</v>
      </c>
      <c r="BH107" s="1" t="s">
        <v>22</v>
      </c>
      <c r="BI107" s="1" t="s">
        <v>22</v>
      </c>
      <c r="BJ107" s="1" t="s">
        <v>22</v>
      </c>
      <c r="BK107" s="1" t="s">
        <v>22</v>
      </c>
      <c r="BL107" s="1" t="s">
        <v>22</v>
      </c>
      <c r="BM107" s="1" t="s">
        <v>22</v>
      </c>
      <c r="BN107" s="1" t="s">
        <v>22</v>
      </c>
      <c r="BO107" s="1" t="s">
        <v>22</v>
      </c>
      <c r="BP107" s="1" t="s">
        <v>22</v>
      </c>
      <c r="BQ107" s="1" t="s">
        <v>22</v>
      </c>
      <c r="BR107" s="1" t="s">
        <v>22</v>
      </c>
      <c r="BS107" s="1" t="s">
        <v>22</v>
      </c>
      <c r="BT107" s="1" t="s">
        <v>22</v>
      </c>
      <c r="BU107" s="1" t="s">
        <v>22</v>
      </c>
      <c r="BV107" s="1" t="s">
        <v>22</v>
      </c>
      <c r="BW107" s="1" t="s">
        <v>22</v>
      </c>
      <c r="BX107" s="1" t="s">
        <v>22</v>
      </c>
      <c r="BY107" s="1" t="s">
        <v>22</v>
      </c>
      <c r="BZ107" s="1" t="s">
        <v>22</v>
      </c>
      <c r="CA107" s="1" t="s">
        <v>22</v>
      </c>
      <c r="CB107" s="1" t="s">
        <v>22</v>
      </c>
      <c r="CC107" s="1" t="s">
        <v>22</v>
      </c>
      <c r="CD107" s="1" t="s">
        <v>22</v>
      </c>
      <c r="CE107" s="1" t="s">
        <v>22</v>
      </c>
      <c r="CF107" s="1" t="s">
        <v>22</v>
      </c>
      <c r="CG107" s="1" t="s">
        <v>22</v>
      </c>
      <c r="CH107" s="1" t="s">
        <v>22</v>
      </c>
      <c r="CI107" s="1" t="s">
        <v>22</v>
      </c>
      <c r="CJ107" s="1" t="s">
        <v>22</v>
      </c>
      <c r="CK107" s="1" t="s">
        <v>22</v>
      </c>
    </row>
    <row r="108" spans="1:89" ht="25.5" x14ac:dyDescent="0.25">
      <c r="A108" s="1">
        <v>102</v>
      </c>
      <c r="B108" s="1">
        <v>2</v>
      </c>
      <c r="D108" s="1">
        <v>102</v>
      </c>
      <c r="E108" s="1">
        <v>0</v>
      </c>
      <c r="H108" s="2" t="s">
        <v>23</v>
      </c>
      <c r="I108" s="2">
        <v>0</v>
      </c>
      <c r="J108" s="2">
        <v>1</v>
      </c>
      <c r="K108" s="2">
        <v>2</v>
      </c>
      <c r="L108" s="2">
        <v>3</v>
      </c>
      <c r="M108" s="2">
        <v>4</v>
      </c>
      <c r="N108" s="2">
        <v>5</v>
      </c>
      <c r="O108" s="2">
        <v>6</v>
      </c>
      <c r="P108" s="2">
        <v>7</v>
      </c>
      <c r="Q108" s="2">
        <v>8</v>
      </c>
      <c r="R108" s="2">
        <v>9</v>
      </c>
      <c r="S108" s="2">
        <v>10</v>
      </c>
      <c r="T108" s="2">
        <v>11</v>
      </c>
      <c r="U108" s="2">
        <v>12</v>
      </c>
      <c r="V108" s="2">
        <v>13</v>
      </c>
      <c r="W108" s="2">
        <v>14</v>
      </c>
      <c r="X108" s="2">
        <v>15</v>
      </c>
      <c r="Y108" s="2">
        <v>16</v>
      </c>
      <c r="Z108" s="2">
        <v>17</v>
      </c>
      <c r="AA108" s="2">
        <v>18</v>
      </c>
      <c r="AB108" s="2">
        <v>19</v>
      </c>
      <c r="AC108" s="2">
        <v>20</v>
      </c>
      <c r="AD108" s="2">
        <v>21</v>
      </c>
      <c r="AE108" s="2">
        <v>22</v>
      </c>
      <c r="AF108" s="2">
        <v>23</v>
      </c>
      <c r="AG108" s="2">
        <v>24</v>
      </c>
      <c r="AH108" s="2">
        <v>25</v>
      </c>
      <c r="AI108" s="2">
        <v>26</v>
      </c>
      <c r="AJ108" s="2">
        <v>27</v>
      </c>
      <c r="AK108" s="2">
        <v>28</v>
      </c>
      <c r="AL108" s="2">
        <v>29</v>
      </c>
      <c r="AM108" s="2">
        <v>30</v>
      </c>
      <c r="AN108" s="2">
        <v>31</v>
      </c>
      <c r="AO108" s="2">
        <v>32</v>
      </c>
      <c r="AP108" s="2">
        <v>33</v>
      </c>
      <c r="AQ108" s="2">
        <v>34</v>
      </c>
      <c r="AR108" s="2">
        <v>35</v>
      </c>
      <c r="AS108" s="2">
        <v>36</v>
      </c>
      <c r="AT108" s="2">
        <v>37</v>
      </c>
      <c r="AU108" s="2">
        <v>38</v>
      </c>
      <c r="AV108" s="2">
        <v>39</v>
      </c>
      <c r="AW108" s="2">
        <v>40</v>
      </c>
      <c r="AX108" s="2">
        <v>41</v>
      </c>
      <c r="AY108" s="2">
        <v>42</v>
      </c>
      <c r="AZ108" s="2">
        <v>43</v>
      </c>
      <c r="BA108" s="2">
        <v>44</v>
      </c>
      <c r="BB108" s="2">
        <v>45</v>
      </c>
      <c r="BC108" s="2">
        <v>46</v>
      </c>
      <c r="BD108" s="2">
        <v>47</v>
      </c>
      <c r="BE108" s="2">
        <v>48</v>
      </c>
      <c r="BF108" s="2">
        <v>49</v>
      </c>
      <c r="BG108" s="2">
        <v>50</v>
      </c>
      <c r="BH108" s="2">
        <v>51</v>
      </c>
      <c r="BI108" s="2">
        <v>52</v>
      </c>
      <c r="BJ108" s="2">
        <v>53</v>
      </c>
      <c r="BK108" s="2">
        <v>54</v>
      </c>
      <c r="BL108" s="2">
        <v>55</v>
      </c>
      <c r="BM108" s="2">
        <v>56</v>
      </c>
      <c r="BN108" s="2">
        <v>57</v>
      </c>
      <c r="BO108" s="2">
        <v>58</v>
      </c>
      <c r="BP108" s="2">
        <v>59</v>
      </c>
      <c r="BQ108" s="2">
        <v>60</v>
      </c>
      <c r="BR108" s="2">
        <v>61</v>
      </c>
      <c r="BS108" s="2">
        <v>62</v>
      </c>
      <c r="BT108" s="2">
        <v>63</v>
      </c>
      <c r="BU108" s="2">
        <v>64</v>
      </c>
      <c r="BV108" s="2">
        <v>65</v>
      </c>
      <c r="BW108" s="2">
        <v>66</v>
      </c>
      <c r="BX108" s="2">
        <v>67</v>
      </c>
      <c r="BY108" s="2">
        <v>68</v>
      </c>
      <c r="BZ108" s="2">
        <v>69</v>
      </c>
      <c r="CA108" s="2">
        <v>70</v>
      </c>
      <c r="CB108" s="2">
        <v>71</v>
      </c>
      <c r="CC108" s="2">
        <v>72</v>
      </c>
      <c r="CD108" s="2">
        <v>73</v>
      </c>
      <c r="CE108" s="2">
        <v>74</v>
      </c>
      <c r="CF108" s="2">
        <v>75</v>
      </c>
      <c r="CG108" s="2">
        <v>76</v>
      </c>
      <c r="CH108" s="2">
        <v>77</v>
      </c>
      <c r="CI108" s="2">
        <v>78</v>
      </c>
      <c r="CJ108" s="2">
        <v>79</v>
      </c>
      <c r="CK108" s="2">
        <v>80</v>
      </c>
    </row>
    <row r="109" spans="1:89" x14ac:dyDescent="0.25">
      <c r="A109" s="1">
        <v>103</v>
      </c>
      <c r="B109" s="1">
        <v>2</v>
      </c>
      <c r="D109" s="1">
        <v>103</v>
      </c>
      <c r="E109" s="1">
        <v>0</v>
      </c>
      <c r="H109" s="3">
        <v>1</v>
      </c>
      <c r="I109" s="3">
        <v>6</v>
      </c>
      <c r="J109" s="3">
        <v>6</v>
      </c>
      <c r="K109" s="3">
        <v>6</v>
      </c>
      <c r="L109" s="3">
        <v>6</v>
      </c>
      <c r="M109" s="3">
        <v>6</v>
      </c>
      <c r="N109" s="3">
        <v>6</v>
      </c>
      <c r="O109" s="3">
        <v>6</v>
      </c>
      <c r="P109" s="3">
        <v>6</v>
      </c>
      <c r="Q109" s="3">
        <v>6</v>
      </c>
      <c r="R109" s="3">
        <v>6</v>
      </c>
      <c r="S109" s="3">
        <v>6</v>
      </c>
      <c r="T109" s="3">
        <v>6</v>
      </c>
      <c r="U109" s="3">
        <v>6</v>
      </c>
      <c r="V109" s="3">
        <v>6</v>
      </c>
      <c r="W109" s="3">
        <v>6</v>
      </c>
      <c r="X109" s="3">
        <v>6</v>
      </c>
      <c r="Y109" s="3">
        <v>6</v>
      </c>
      <c r="Z109" s="3">
        <v>6</v>
      </c>
      <c r="AA109" s="3">
        <v>6</v>
      </c>
      <c r="AB109" s="3">
        <v>6</v>
      </c>
      <c r="AC109" s="3">
        <v>6</v>
      </c>
      <c r="AD109" s="3">
        <v>8</v>
      </c>
      <c r="AE109" s="3">
        <v>8</v>
      </c>
      <c r="AF109" s="3">
        <v>8</v>
      </c>
      <c r="AG109" s="3">
        <v>8</v>
      </c>
      <c r="AH109" s="3">
        <v>8</v>
      </c>
      <c r="AI109" s="3">
        <v>8</v>
      </c>
      <c r="AJ109" s="3">
        <v>8</v>
      </c>
      <c r="AK109" s="3">
        <v>8</v>
      </c>
      <c r="AL109" s="3">
        <v>8</v>
      </c>
      <c r="AM109" s="3">
        <v>10</v>
      </c>
      <c r="AN109" s="3">
        <v>10</v>
      </c>
      <c r="AO109" s="3">
        <v>10</v>
      </c>
      <c r="AP109" s="3">
        <v>10</v>
      </c>
      <c r="AQ109" s="3">
        <v>10</v>
      </c>
      <c r="AR109" s="3">
        <v>12</v>
      </c>
      <c r="AS109" s="3">
        <v>12</v>
      </c>
      <c r="AT109" s="3">
        <v>12</v>
      </c>
      <c r="AU109" s="3">
        <v>12</v>
      </c>
      <c r="AV109" s="3">
        <v>12</v>
      </c>
      <c r="AW109" s="3">
        <v>12</v>
      </c>
      <c r="AX109" s="3">
        <v>12</v>
      </c>
      <c r="AY109" s="3">
        <v>12</v>
      </c>
      <c r="AZ109" s="3">
        <v>12</v>
      </c>
      <c r="BA109" s="3">
        <v>12</v>
      </c>
      <c r="BB109" s="3">
        <v>12</v>
      </c>
      <c r="BC109" s="3">
        <v>16</v>
      </c>
      <c r="BD109" s="3">
        <v>16</v>
      </c>
      <c r="BE109" s="3">
        <v>16</v>
      </c>
      <c r="BF109" s="3">
        <v>16</v>
      </c>
      <c r="BG109" s="3">
        <v>16</v>
      </c>
      <c r="BH109" s="3">
        <v>16</v>
      </c>
      <c r="BI109" s="3">
        <v>16</v>
      </c>
      <c r="BJ109" s="3">
        <v>16</v>
      </c>
      <c r="BK109" s="3">
        <v>16</v>
      </c>
      <c r="BL109" s="3">
        <v>16</v>
      </c>
      <c r="BM109" s="3">
        <v>16</v>
      </c>
      <c r="BN109" s="3">
        <v>16</v>
      </c>
      <c r="BO109" s="3">
        <v>16</v>
      </c>
      <c r="BP109" s="3">
        <v>16</v>
      </c>
      <c r="BQ109" s="3">
        <v>16</v>
      </c>
      <c r="BR109" s="3">
        <v>16</v>
      </c>
      <c r="BS109" s="3">
        <v>16</v>
      </c>
      <c r="BT109" s="3">
        <v>16</v>
      </c>
      <c r="BU109" s="3">
        <v>16</v>
      </c>
      <c r="BV109" s="3">
        <v>16</v>
      </c>
      <c r="BW109" s="3">
        <v>16</v>
      </c>
      <c r="BX109" s="3">
        <v>16</v>
      </c>
      <c r="BY109" s="3">
        <v>16</v>
      </c>
      <c r="BZ109" s="3">
        <v>16</v>
      </c>
      <c r="CA109" s="3">
        <v>16</v>
      </c>
      <c r="CB109" s="3">
        <v>16</v>
      </c>
      <c r="CC109" s="3">
        <v>16</v>
      </c>
      <c r="CD109" s="3">
        <v>16</v>
      </c>
      <c r="CE109" s="3">
        <v>16</v>
      </c>
      <c r="CF109" s="3">
        <v>16</v>
      </c>
      <c r="CG109" s="3">
        <v>16</v>
      </c>
      <c r="CH109" s="3">
        <v>16</v>
      </c>
      <c r="CI109" s="3">
        <v>16</v>
      </c>
      <c r="CJ109" s="3">
        <v>16</v>
      </c>
      <c r="CK109" s="3">
        <v>16</v>
      </c>
    </row>
    <row r="110" spans="1:89" x14ac:dyDescent="0.25">
      <c r="A110" s="1">
        <v>104</v>
      </c>
      <c r="B110" s="1">
        <v>2</v>
      </c>
      <c r="D110" s="1">
        <v>104</v>
      </c>
      <c r="E110" s="1">
        <v>0</v>
      </c>
      <c r="H110" s="3">
        <v>2</v>
      </c>
      <c r="I110" s="3">
        <v>9</v>
      </c>
      <c r="J110" s="3">
        <v>9</v>
      </c>
      <c r="K110" s="3">
        <v>9</v>
      </c>
      <c r="L110" s="3">
        <v>9</v>
      </c>
      <c r="M110" s="3">
        <v>9</v>
      </c>
      <c r="N110" s="3">
        <v>9</v>
      </c>
      <c r="O110" s="3">
        <v>9</v>
      </c>
      <c r="P110" s="3">
        <v>9</v>
      </c>
      <c r="Q110" s="3">
        <v>9</v>
      </c>
      <c r="R110" s="3">
        <v>9</v>
      </c>
      <c r="S110" s="3">
        <v>9</v>
      </c>
      <c r="T110" s="3">
        <v>9</v>
      </c>
      <c r="U110" s="3">
        <v>9</v>
      </c>
      <c r="V110" s="3">
        <v>9</v>
      </c>
      <c r="W110" s="3">
        <v>9</v>
      </c>
      <c r="X110" s="3">
        <v>9</v>
      </c>
      <c r="Y110" s="3">
        <v>9</v>
      </c>
      <c r="Z110" s="3">
        <v>9</v>
      </c>
      <c r="AA110" s="3">
        <v>9</v>
      </c>
      <c r="AB110" s="3">
        <v>9</v>
      </c>
      <c r="AC110" s="3">
        <v>9</v>
      </c>
      <c r="AD110" s="3">
        <v>12</v>
      </c>
      <c r="AE110" s="3">
        <v>12</v>
      </c>
      <c r="AF110" s="3">
        <v>12</v>
      </c>
      <c r="AG110" s="3">
        <v>12</v>
      </c>
      <c r="AH110" s="3">
        <v>12</v>
      </c>
      <c r="AI110" s="3">
        <v>12</v>
      </c>
      <c r="AJ110" s="3">
        <v>12</v>
      </c>
      <c r="AK110" s="3">
        <v>12</v>
      </c>
      <c r="AL110" s="3">
        <v>12</v>
      </c>
      <c r="AM110" s="3">
        <v>15</v>
      </c>
      <c r="AN110" s="3">
        <v>15</v>
      </c>
      <c r="AO110" s="3">
        <v>15</v>
      </c>
      <c r="AP110" s="3">
        <v>15</v>
      </c>
      <c r="AQ110" s="3">
        <v>15</v>
      </c>
      <c r="AR110" s="3">
        <v>18</v>
      </c>
      <c r="AS110" s="3">
        <v>18</v>
      </c>
      <c r="AT110" s="3">
        <v>18</v>
      </c>
      <c r="AU110" s="3">
        <v>18</v>
      </c>
      <c r="AV110" s="3">
        <v>18</v>
      </c>
      <c r="AW110" s="3">
        <v>18</v>
      </c>
      <c r="AX110" s="3">
        <v>18</v>
      </c>
      <c r="AY110" s="3">
        <v>18</v>
      </c>
      <c r="AZ110" s="3">
        <v>18</v>
      </c>
      <c r="BA110" s="3">
        <v>18</v>
      </c>
      <c r="BB110" s="3">
        <v>18</v>
      </c>
      <c r="BC110" s="3">
        <v>24</v>
      </c>
      <c r="BD110" s="3">
        <v>24</v>
      </c>
      <c r="BE110" s="3">
        <v>24</v>
      </c>
      <c r="BF110" s="3">
        <v>24</v>
      </c>
      <c r="BG110" s="3">
        <v>24</v>
      </c>
      <c r="BH110" s="3">
        <v>24</v>
      </c>
      <c r="BI110" s="3">
        <v>24</v>
      </c>
      <c r="BJ110" s="3">
        <v>24</v>
      </c>
      <c r="BK110" s="3">
        <v>24</v>
      </c>
      <c r="BL110" s="3">
        <v>24</v>
      </c>
      <c r="BM110" s="3">
        <v>24</v>
      </c>
      <c r="BN110" s="3">
        <v>24</v>
      </c>
      <c r="BO110" s="3">
        <v>24</v>
      </c>
      <c r="BP110" s="3">
        <v>24</v>
      </c>
      <c r="BQ110" s="3">
        <v>24</v>
      </c>
      <c r="BR110" s="3">
        <v>24</v>
      </c>
      <c r="BS110" s="3">
        <v>24</v>
      </c>
      <c r="BT110" s="3">
        <v>24</v>
      </c>
      <c r="BU110" s="3">
        <v>24</v>
      </c>
      <c r="BV110" s="3">
        <v>24</v>
      </c>
      <c r="BW110" s="3">
        <v>24</v>
      </c>
      <c r="BX110" s="3">
        <v>24</v>
      </c>
      <c r="BY110" s="3">
        <v>24</v>
      </c>
      <c r="BZ110" s="3">
        <v>24</v>
      </c>
      <c r="CA110" s="3">
        <v>24</v>
      </c>
      <c r="CB110" s="3">
        <v>24</v>
      </c>
      <c r="CC110" s="3">
        <v>24</v>
      </c>
      <c r="CD110" s="3">
        <v>24</v>
      </c>
      <c r="CE110" s="3">
        <v>24</v>
      </c>
      <c r="CF110" s="3">
        <v>24</v>
      </c>
      <c r="CG110" s="3">
        <v>24</v>
      </c>
      <c r="CH110" s="3">
        <v>24</v>
      </c>
      <c r="CI110" s="3">
        <v>24</v>
      </c>
      <c r="CJ110" s="3">
        <v>24</v>
      </c>
      <c r="CK110" s="3">
        <v>24</v>
      </c>
    </row>
    <row r="111" spans="1:89" x14ac:dyDescent="0.25">
      <c r="A111" s="1">
        <v>105</v>
      </c>
      <c r="B111" s="1">
        <v>2</v>
      </c>
      <c r="D111" s="1">
        <v>105</v>
      </c>
      <c r="E111" s="1">
        <v>0</v>
      </c>
      <c r="H111" s="3">
        <v>3</v>
      </c>
      <c r="I111" s="3">
        <v>12</v>
      </c>
      <c r="J111" s="3">
        <v>12</v>
      </c>
      <c r="K111" s="3">
        <v>12</v>
      </c>
      <c r="L111" s="3">
        <v>12</v>
      </c>
      <c r="M111" s="3">
        <v>12</v>
      </c>
      <c r="N111" s="3">
        <v>12</v>
      </c>
      <c r="O111" s="3">
        <v>12</v>
      </c>
      <c r="P111" s="3">
        <v>12</v>
      </c>
      <c r="Q111" s="3">
        <v>12</v>
      </c>
      <c r="R111" s="3">
        <v>12</v>
      </c>
      <c r="S111" s="3">
        <v>12</v>
      </c>
      <c r="T111" s="3">
        <v>12</v>
      </c>
      <c r="U111" s="3">
        <v>12</v>
      </c>
      <c r="V111" s="3">
        <v>12</v>
      </c>
      <c r="W111" s="3">
        <v>12</v>
      </c>
      <c r="X111" s="3">
        <v>12</v>
      </c>
      <c r="Y111" s="3">
        <v>12</v>
      </c>
      <c r="Z111" s="3">
        <v>12</v>
      </c>
      <c r="AA111" s="3">
        <v>12</v>
      </c>
      <c r="AB111" s="3">
        <v>12</v>
      </c>
      <c r="AC111" s="3">
        <v>12</v>
      </c>
      <c r="AD111" s="3">
        <v>16</v>
      </c>
      <c r="AE111" s="3">
        <v>16</v>
      </c>
      <c r="AF111" s="3">
        <v>16</v>
      </c>
      <c r="AG111" s="3">
        <v>16</v>
      </c>
      <c r="AH111" s="3">
        <v>16</v>
      </c>
      <c r="AI111" s="3">
        <v>16</v>
      </c>
      <c r="AJ111" s="3">
        <v>16</v>
      </c>
      <c r="AK111" s="3">
        <v>16</v>
      </c>
      <c r="AL111" s="3">
        <v>16</v>
      </c>
      <c r="AM111" s="3">
        <v>20</v>
      </c>
      <c r="AN111" s="3">
        <v>20</v>
      </c>
      <c r="AO111" s="3">
        <v>20</v>
      </c>
      <c r="AP111" s="3">
        <v>20</v>
      </c>
      <c r="AQ111" s="3">
        <v>20</v>
      </c>
      <c r="AR111" s="3">
        <v>24</v>
      </c>
      <c r="AS111" s="3">
        <v>24</v>
      </c>
      <c r="AT111" s="3">
        <v>24</v>
      </c>
      <c r="AU111" s="3">
        <v>24</v>
      </c>
      <c r="AV111" s="3">
        <v>24</v>
      </c>
      <c r="AW111" s="3">
        <v>24</v>
      </c>
      <c r="AX111" s="3">
        <v>24</v>
      </c>
      <c r="AY111" s="3">
        <v>24</v>
      </c>
      <c r="AZ111" s="3">
        <v>24</v>
      </c>
      <c r="BA111" s="3">
        <v>24</v>
      </c>
      <c r="BB111" s="3">
        <v>24</v>
      </c>
      <c r="BC111" s="3">
        <v>32</v>
      </c>
      <c r="BD111" s="3">
        <v>32</v>
      </c>
      <c r="BE111" s="3">
        <v>32</v>
      </c>
      <c r="BF111" s="3">
        <v>32</v>
      </c>
      <c r="BG111" s="3">
        <v>32</v>
      </c>
      <c r="BH111" s="3">
        <v>32</v>
      </c>
      <c r="BI111" s="3">
        <v>32</v>
      </c>
      <c r="BJ111" s="3">
        <v>32</v>
      </c>
      <c r="BK111" s="3">
        <v>32</v>
      </c>
      <c r="BL111" s="3">
        <v>32</v>
      </c>
      <c r="BM111" s="3">
        <v>32</v>
      </c>
      <c r="BN111" s="3">
        <v>32</v>
      </c>
      <c r="BO111" s="3">
        <v>32</v>
      </c>
      <c r="BP111" s="3">
        <v>32</v>
      </c>
      <c r="BQ111" s="3">
        <v>32</v>
      </c>
      <c r="BR111" s="3">
        <v>32</v>
      </c>
      <c r="BS111" s="3">
        <v>32</v>
      </c>
      <c r="BT111" s="3">
        <v>32</v>
      </c>
      <c r="BU111" s="3">
        <v>32</v>
      </c>
      <c r="BV111" s="3">
        <v>32</v>
      </c>
      <c r="BW111" s="3">
        <v>32</v>
      </c>
      <c r="BX111" s="3">
        <v>32</v>
      </c>
      <c r="BY111" s="3">
        <v>32</v>
      </c>
      <c r="BZ111" s="3">
        <v>32</v>
      </c>
      <c r="CA111" s="3">
        <v>32</v>
      </c>
      <c r="CB111" s="3">
        <v>32</v>
      </c>
      <c r="CC111" s="3">
        <v>32</v>
      </c>
      <c r="CD111" s="3">
        <v>32</v>
      </c>
      <c r="CE111" s="3">
        <v>32</v>
      </c>
      <c r="CF111" s="3">
        <v>32</v>
      </c>
      <c r="CG111" s="3">
        <v>32</v>
      </c>
      <c r="CH111" s="3">
        <v>32</v>
      </c>
      <c r="CI111" s="3">
        <v>32</v>
      </c>
      <c r="CJ111" s="3">
        <v>32</v>
      </c>
      <c r="CK111" s="3">
        <v>32</v>
      </c>
    </row>
    <row r="112" spans="1:89" x14ac:dyDescent="0.25">
      <c r="A112" s="1">
        <v>106</v>
      </c>
      <c r="B112" s="1">
        <v>2</v>
      </c>
      <c r="D112" s="1">
        <v>106</v>
      </c>
      <c r="E112" s="1">
        <v>0</v>
      </c>
      <c r="H112" s="3">
        <v>4</v>
      </c>
      <c r="I112" s="3">
        <v>15</v>
      </c>
      <c r="J112" s="3">
        <v>15</v>
      </c>
      <c r="K112" s="3">
        <v>15</v>
      </c>
      <c r="L112" s="3">
        <v>15</v>
      </c>
      <c r="M112" s="3">
        <v>15</v>
      </c>
      <c r="N112" s="3">
        <v>15</v>
      </c>
      <c r="O112" s="3">
        <v>15</v>
      </c>
      <c r="P112" s="3">
        <v>15</v>
      </c>
      <c r="Q112" s="3">
        <v>15</v>
      </c>
      <c r="R112" s="3">
        <v>15</v>
      </c>
      <c r="S112" s="3">
        <v>15</v>
      </c>
      <c r="T112" s="3">
        <v>15</v>
      </c>
      <c r="U112" s="3">
        <v>15</v>
      </c>
      <c r="V112" s="3">
        <v>15</v>
      </c>
      <c r="W112" s="3">
        <v>15</v>
      </c>
      <c r="X112" s="3">
        <v>15</v>
      </c>
      <c r="Y112" s="3">
        <v>15</v>
      </c>
      <c r="Z112" s="3">
        <v>15</v>
      </c>
      <c r="AA112" s="3">
        <v>15</v>
      </c>
      <c r="AB112" s="3">
        <v>15</v>
      </c>
      <c r="AC112" s="3">
        <v>15</v>
      </c>
      <c r="AD112" s="3">
        <v>20</v>
      </c>
      <c r="AE112" s="3">
        <v>20</v>
      </c>
      <c r="AF112" s="3">
        <v>20</v>
      </c>
      <c r="AG112" s="3">
        <v>20</v>
      </c>
      <c r="AH112" s="3">
        <v>20</v>
      </c>
      <c r="AI112" s="3">
        <v>20</v>
      </c>
      <c r="AJ112" s="3">
        <v>20</v>
      </c>
      <c r="AK112" s="3">
        <v>20</v>
      </c>
      <c r="AL112" s="3">
        <v>20</v>
      </c>
      <c r="AM112" s="3">
        <v>25</v>
      </c>
      <c r="AN112" s="3">
        <v>25</v>
      </c>
      <c r="AO112" s="3">
        <v>25</v>
      </c>
      <c r="AP112" s="3">
        <v>25</v>
      </c>
      <c r="AQ112" s="3">
        <v>25</v>
      </c>
      <c r="AR112" s="3">
        <v>30</v>
      </c>
      <c r="AS112" s="3">
        <v>30</v>
      </c>
      <c r="AT112" s="3">
        <v>30</v>
      </c>
      <c r="AU112" s="3">
        <v>30</v>
      </c>
      <c r="AV112" s="3">
        <v>30</v>
      </c>
      <c r="AW112" s="3">
        <v>30</v>
      </c>
      <c r="AX112" s="3">
        <v>30</v>
      </c>
      <c r="AY112" s="3">
        <v>30</v>
      </c>
      <c r="AZ112" s="3">
        <v>30</v>
      </c>
      <c r="BA112" s="3">
        <v>30</v>
      </c>
      <c r="BB112" s="3">
        <v>30</v>
      </c>
      <c r="BC112" s="3">
        <v>40</v>
      </c>
      <c r="BD112" s="3">
        <v>40</v>
      </c>
      <c r="BE112" s="3">
        <v>40</v>
      </c>
      <c r="BF112" s="3">
        <v>40</v>
      </c>
      <c r="BG112" s="3">
        <v>40</v>
      </c>
      <c r="BH112" s="3">
        <v>40</v>
      </c>
      <c r="BI112" s="3">
        <v>40</v>
      </c>
      <c r="BJ112" s="3">
        <v>40</v>
      </c>
      <c r="BK112" s="3">
        <v>40</v>
      </c>
      <c r="BL112" s="3">
        <v>40</v>
      </c>
      <c r="BM112" s="3">
        <v>40</v>
      </c>
      <c r="BN112" s="3">
        <v>40</v>
      </c>
      <c r="BO112" s="3">
        <v>40</v>
      </c>
      <c r="BP112" s="3">
        <v>40</v>
      </c>
      <c r="BQ112" s="3">
        <v>40</v>
      </c>
      <c r="BR112" s="3">
        <v>40</v>
      </c>
      <c r="BS112" s="3">
        <v>40</v>
      </c>
      <c r="BT112" s="3">
        <v>40</v>
      </c>
      <c r="BU112" s="3">
        <v>40</v>
      </c>
      <c r="BV112" s="3">
        <v>40</v>
      </c>
      <c r="BW112" s="3">
        <v>40</v>
      </c>
      <c r="BX112" s="3">
        <v>40</v>
      </c>
      <c r="BY112" s="3">
        <v>40</v>
      </c>
      <c r="BZ112" s="3">
        <v>40</v>
      </c>
      <c r="CA112" s="3">
        <v>40</v>
      </c>
      <c r="CB112" s="3">
        <v>40</v>
      </c>
      <c r="CC112" s="3">
        <v>40</v>
      </c>
      <c r="CD112" s="3">
        <v>40</v>
      </c>
      <c r="CE112" s="3">
        <v>40</v>
      </c>
      <c r="CF112" s="3">
        <v>40</v>
      </c>
      <c r="CG112" s="3">
        <v>40</v>
      </c>
      <c r="CH112" s="3">
        <v>40</v>
      </c>
      <c r="CI112" s="3">
        <v>40</v>
      </c>
      <c r="CJ112" s="3">
        <v>40</v>
      </c>
      <c r="CK112" s="3">
        <v>40</v>
      </c>
    </row>
    <row r="113" spans="1:89" x14ac:dyDescent="0.25">
      <c r="A113" s="1">
        <v>107</v>
      </c>
      <c r="B113" s="1">
        <v>2</v>
      </c>
      <c r="D113" s="1">
        <v>107</v>
      </c>
      <c r="E113" s="1">
        <v>0</v>
      </c>
      <c r="H113" s="3">
        <v>5</v>
      </c>
      <c r="I113" s="3">
        <f t="shared" ref="I113:R113" si="0">I109*5</f>
        <v>30</v>
      </c>
      <c r="J113" s="3">
        <f t="shared" si="0"/>
        <v>30</v>
      </c>
      <c r="K113" s="3">
        <f t="shared" si="0"/>
        <v>30</v>
      </c>
      <c r="L113" s="3">
        <f t="shared" si="0"/>
        <v>30</v>
      </c>
      <c r="M113" s="3">
        <f t="shared" si="0"/>
        <v>30</v>
      </c>
      <c r="N113" s="3">
        <f t="shared" si="0"/>
        <v>30</v>
      </c>
      <c r="O113" s="3">
        <f t="shared" si="0"/>
        <v>30</v>
      </c>
      <c r="P113" s="3">
        <f t="shared" si="0"/>
        <v>30</v>
      </c>
      <c r="Q113" s="3">
        <f t="shared" si="0"/>
        <v>30</v>
      </c>
      <c r="R113" s="3">
        <f t="shared" si="0"/>
        <v>30</v>
      </c>
      <c r="S113" s="3">
        <f>S109*5</f>
        <v>30</v>
      </c>
      <c r="T113" s="3">
        <f t="shared" ref="T113:CE113" si="1">T109*5</f>
        <v>30</v>
      </c>
      <c r="U113" s="3">
        <f t="shared" si="1"/>
        <v>30</v>
      </c>
      <c r="V113" s="3">
        <f t="shared" si="1"/>
        <v>30</v>
      </c>
      <c r="W113" s="3">
        <f t="shared" si="1"/>
        <v>30</v>
      </c>
      <c r="X113" s="3">
        <f t="shared" si="1"/>
        <v>30</v>
      </c>
      <c r="Y113" s="3">
        <f t="shared" si="1"/>
        <v>30</v>
      </c>
      <c r="Z113" s="3">
        <f t="shared" si="1"/>
        <v>30</v>
      </c>
      <c r="AA113" s="3">
        <f t="shared" si="1"/>
        <v>30</v>
      </c>
      <c r="AB113" s="3">
        <f t="shared" si="1"/>
        <v>30</v>
      </c>
      <c r="AC113" s="3">
        <f t="shared" si="1"/>
        <v>30</v>
      </c>
      <c r="AD113" s="3">
        <f t="shared" si="1"/>
        <v>40</v>
      </c>
      <c r="AE113" s="3">
        <f t="shared" si="1"/>
        <v>40</v>
      </c>
      <c r="AF113" s="3">
        <f t="shared" si="1"/>
        <v>40</v>
      </c>
      <c r="AG113" s="3">
        <f t="shared" si="1"/>
        <v>40</v>
      </c>
      <c r="AH113" s="3">
        <f t="shared" si="1"/>
        <v>40</v>
      </c>
      <c r="AI113" s="3">
        <f t="shared" si="1"/>
        <v>40</v>
      </c>
      <c r="AJ113" s="3">
        <f t="shared" si="1"/>
        <v>40</v>
      </c>
      <c r="AK113" s="3">
        <f t="shared" si="1"/>
        <v>40</v>
      </c>
      <c r="AL113" s="3">
        <f t="shared" si="1"/>
        <v>40</v>
      </c>
      <c r="AM113" s="3">
        <f t="shared" si="1"/>
        <v>50</v>
      </c>
      <c r="AN113" s="3">
        <f t="shared" si="1"/>
        <v>50</v>
      </c>
      <c r="AO113" s="3">
        <f t="shared" si="1"/>
        <v>50</v>
      </c>
      <c r="AP113" s="3">
        <f t="shared" si="1"/>
        <v>50</v>
      </c>
      <c r="AQ113" s="3">
        <f t="shared" si="1"/>
        <v>50</v>
      </c>
      <c r="AR113" s="3">
        <f t="shared" si="1"/>
        <v>60</v>
      </c>
      <c r="AS113" s="3">
        <f t="shared" si="1"/>
        <v>60</v>
      </c>
      <c r="AT113" s="3">
        <f t="shared" si="1"/>
        <v>60</v>
      </c>
      <c r="AU113" s="3">
        <f t="shared" si="1"/>
        <v>60</v>
      </c>
      <c r="AV113" s="3">
        <f t="shared" si="1"/>
        <v>60</v>
      </c>
      <c r="AW113" s="3">
        <f t="shared" si="1"/>
        <v>60</v>
      </c>
      <c r="AX113" s="3">
        <f t="shared" si="1"/>
        <v>60</v>
      </c>
      <c r="AY113" s="3">
        <f t="shared" si="1"/>
        <v>60</v>
      </c>
      <c r="AZ113" s="3">
        <f t="shared" si="1"/>
        <v>60</v>
      </c>
      <c r="BA113" s="3">
        <f t="shared" si="1"/>
        <v>60</v>
      </c>
      <c r="BB113" s="3">
        <f t="shared" si="1"/>
        <v>60</v>
      </c>
      <c r="BC113" s="3">
        <f t="shared" si="1"/>
        <v>80</v>
      </c>
      <c r="BD113" s="3">
        <f t="shared" si="1"/>
        <v>80</v>
      </c>
      <c r="BE113" s="3">
        <f t="shared" si="1"/>
        <v>80</v>
      </c>
      <c r="BF113" s="3">
        <f t="shared" si="1"/>
        <v>80</v>
      </c>
      <c r="BG113" s="3">
        <f t="shared" si="1"/>
        <v>80</v>
      </c>
      <c r="BH113" s="3">
        <f t="shared" si="1"/>
        <v>80</v>
      </c>
      <c r="BI113" s="3">
        <f t="shared" si="1"/>
        <v>80</v>
      </c>
      <c r="BJ113" s="3">
        <f t="shared" si="1"/>
        <v>80</v>
      </c>
      <c r="BK113" s="3">
        <f t="shared" si="1"/>
        <v>80</v>
      </c>
      <c r="BL113" s="3">
        <f t="shared" si="1"/>
        <v>80</v>
      </c>
      <c r="BM113" s="3">
        <f t="shared" si="1"/>
        <v>80</v>
      </c>
      <c r="BN113" s="3">
        <f t="shared" si="1"/>
        <v>80</v>
      </c>
      <c r="BO113" s="3">
        <f t="shared" si="1"/>
        <v>80</v>
      </c>
      <c r="BP113" s="3">
        <f t="shared" si="1"/>
        <v>80</v>
      </c>
      <c r="BQ113" s="3">
        <f t="shared" si="1"/>
        <v>80</v>
      </c>
      <c r="BR113" s="3">
        <f t="shared" si="1"/>
        <v>80</v>
      </c>
      <c r="BS113" s="3">
        <f t="shared" si="1"/>
        <v>80</v>
      </c>
      <c r="BT113" s="3">
        <f t="shared" si="1"/>
        <v>80</v>
      </c>
      <c r="BU113" s="3">
        <f t="shared" si="1"/>
        <v>80</v>
      </c>
      <c r="BV113" s="3">
        <f t="shared" si="1"/>
        <v>80</v>
      </c>
      <c r="BW113" s="3">
        <f t="shared" si="1"/>
        <v>80</v>
      </c>
      <c r="BX113" s="3">
        <f t="shared" si="1"/>
        <v>80</v>
      </c>
      <c r="BY113" s="3">
        <f t="shared" si="1"/>
        <v>80</v>
      </c>
      <c r="BZ113" s="3">
        <f t="shared" si="1"/>
        <v>80</v>
      </c>
      <c r="CA113" s="3">
        <f t="shared" si="1"/>
        <v>80</v>
      </c>
      <c r="CB113" s="3">
        <f t="shared" si="1"/>
        <v>80</v>
      </c>
      <c r="CC113" s="3">
        <f t="shared" si="1"/>
        <v>80</v>
      </c>
      <c r="CD113" s="3">
        <f t="shared" si="1"/>
        <v>80</v>
      </c>
      <c r="CE113" s="3">
        <f t="shared" si="1"/>
        <v>80</v>
      </c>
      <c r="CF113" s="3">
        <f t="shared" ref="CF113:CK113" si="2">CF109*5</f>
        <v>80</v>
      </c>
      <c r="CG113" s="3">
        <f t="shared" si="2"/>
        <v>80</v>
      </c>
      <c r="CH113" s="3">
        <f t="shared" si="2"/>
        <v>80</v>
      </c>
      <c r="CI113" s="3">
        <f t="shared" si="2"/>
        <v>80</v>
      </c>
      <c r="CJ113" s="3">
        <f t="shared" si="2"/>
        <v>80</v>
      </c>
      <c r="CK113" s="3">
        <f t="shared" si="2"/>
        <v>80</v>
      </c>
    </row>
    <row r="114" spans="1:89" x14ac:dyDescent="0.25">
      <c r="A114" s="1">
        <v>108</v>
      </c>
      <c r="B114" s="1">
        <v>2</v>
      </c>
      <c r="D114" s="1">
        <v>108</v>
      </c>
      <c r="E114" s="1">
        <v>0</v>
      </c>
    </row>
    <row r="115" spans="1:89" x14ac:dyDescent="0.25">
      <c r="A115" s="1">
        <v>109</v>
      </c>
      <c r="B115" s="1">
        <v>2</v>
      </c>
      <c r="D115" s="1">
        <v>109</v>
      </c>
      <c r="E115" s="1">
        <v>0</v>
      </c>
    </row>
    <row r="116" spans="1:89" ht="25.5" x14ac:dyDescent="0.25">
      <c r="A116" s="1">
        <v>110</v>
      </c>
      <c r="B116" s="1">
        <v>2</v>
      </c>
      <c r="D116" s="1">
        <v>110</v>
      </c>
      <c r="E116" s="1">
        <v>0</v>
      </c>
      <c r="I116" s="2" t="s">
        <v>23</v>
      </c>
    </row>
    <row r="117" spans="1:89" x14ac:dyDescent="0.25">
      <c r="A117" s="1">
        <v>111</v>
      </c>
      <c r="B117" s="1">
        <v>2</v>
      </c>
      <c r="D117" s="1">
        <v>111</v>
      </c>
      <c r="E117" s="1">
        <v>0</v>
      </c>
      <c r="H117" s="1" t="s">
        <v>22</v>
      </c>
      <c r="I117" s="3">
        <v>1</v>
      </c>
    </row>
    <row r="118" spans="1:89" x14ac:dyDescent="0.25">
      <c r="A118" s="1">
        <v>112</v>
      </c>
      <c r="B118" s="1">
        <v>2</v>
      </c>
      <c r="D118" s="1">
        <v>112</v>
      </c>
      <c r="E118" s="1">
        <v>0</v>
      </c>
      <c r="H118" s="2">
        <v>0</v>
      </c>
      <c r="I118" s="3">
        <v>0</v>
      </c>
    </row>
    <row r="119" spans="1:89" x14ac:dyDescent="0.25">
      <c r="A119" s="1">
        <v>113</v>
      </c>
      <c r="B119" s="1">
        <v>2</v>
      </c>
      <c r="D119" s="1">
        <v>113</v>
      </c>
      <c r="E119" s="1">
        <v>0</v>
      </c>
      <c r="H119" s="2">
        <v>1</v>
      </c>
      <c r="I119" s="3">
        <v>6</v>
      </c>
    </row>
    <row r="120" spans="1:89" x14ac:dyDescent="0.25">
      <c r="A120" s="1">
        <v>114</v>
      </c>
      <c r="B120" s="1">
        <v>2</v>
      </c>
      <c r="D120" s="1">
        <v>114</v>
      </c>
      <c r="E120" s="1">
        <v>0</v>
      </c>
      <c r="H120" s="2">
        <v>2</v>
      </c>
      <c r="I120" s="3">
        <v>6</v>
      </c>
    </row>
    <row r="121" spans="1:89" x14ac:dyDescent="0.25">
      <c r="A121" s="1">
        <v>115</v>
      </c>
      <c r="B121" s="1">
        <v>2</v>
      </c>
      <c r="D121" s="1">
        <v>115</v>
      </c>
      <c r="E121" s="1">
        <v>0</v>
      </c>
      <c r="H121" s="2">
        <v>3</v>
      </c>
      <c r="I121" s="3">
        <v>6</v>
      </c>
    </row>
    <row r="122" spans="1:89" x14ac:dyDescent="0.25">
      <c r="A122" s="1">
        <v>116</v>
      </c>
      <c r="B122" s="1">
        <v>2</v>
      </c>
      <c r="D122" s="1">
        <v>116</v>
      </c>
      <c r="E122" s="1">
        <v>0</v>
      </c>
      <c r="H122" s="2">
        <v>4</v>
      </c>
      <c r="I122" s="3">
        <v>6</v>
      </c>
    </row>
    <row r="123" spans="1:89" x14ac:dyDescent="0.25">
      <c r="A123" s="1">
        <v>117</v>
      </c>
      <c r="B123" s="1">
        <v>2</v>
      </c>
      <c r="D123" s="1">
        <v>117</v>
      </c>
      <c r="E123" s="1">
        <v>0</v>
      </c>
      <c r="H123" s="2">
        <v>5</v>
      </c>
      <c r="I123" s="3">
        <v>6</v>
      </c>
    </row>
    <row r="124" spans="1:89" x14ac:dyDescent="0.25">
      <c r="A124" s="1">
        <v>118</v>
      </c>
      <c r="B124" s="1">
        <v>2</v>
      </c>
      <c r="D124" s="1">
        <v>118</v>
      </c>
      <c r="E124" s="1">
        <v>0</v>
      </c>
      <c r="H124" s="2">
        <v>6</v>
      </c>
      <c r="I124" s="3">
        <v>6</v>
      </c>
    </row>
    <row r="125" spans="1:89" x14ac:dyDescent="0.25">
      <c r="A125" s="1">
        <v>119</v>
      </c>
      <c r="B125" s="1">
        <v>2</v>
      </c>
      <c r="D125" s="1">
        <v>119</v>
      </c>
      <c r="E125" s="1">
        <v>0</v>
      </c>
      <c r="H125" s="2">
        <v>7</v>
      </c>
      <c r="I125" s="3">
        <v>6</v>
      </c>
    </row>
    <row r="126" spans="1:89" x14ac:dyDescent="0.25">
      <c r="A126" s="1">
        <v>120</v>
      </c>
      <c r="B126" s="1">
        <v>2</v>
      </c>
      <c r="D126" s="1">
        <v>120</v>
      </c>
      <c r="E126" s="1">
        <v>0</v>
      </c>
      <c r="H126" s="2">
        <v>8</v>
      </c>
      <c r="I126" s="3">
        <v>6</v>
      </c>
    </row>
    <row r="127" spans="1:89" x14ac:dyDescent="0.25">
      <c r="A127" s="1">
        <v>121</v>
      </c>
      <c r="B127" s="1">
        <v>2</v>
      </c>
      <c r="D127" s="1">
        <v>121</v>
      </c>
      <c r="E127" s="1">
        <v>0</v>
      </c>
      <c r="H127" s="2">
        <v>9</v>
      </c>
      <c r="I127" s="3">
        <v>6</v>
      </c>
    </row>
    <row r="128" spans="1:89" x14ac:dyDescent="0.25">
      <c r="A128" s="1">
        <v>122</v>
      </c>
      <c r="B128" s="1">
        <v>2</v>
      </c>
      <c r="D128" s="1">
        <v>122</v>
      </c>
      <c r="E128" s="1">
        <v>0</v>
      </c>
      <c r="H128" s="2">
        <v>10</v>
      </c>
      <c r="I128" s="3">
        <v>6</v>
      </c>
    </row>
    <row r="129" spans="1:9" x14ac:dyDescent="0.25">
      <c r="A129" s="1">
        <v>123</v>
      </c>
      <c r="B129" s="1">
        <v>2</v>
      </c>
      <c r="D129" s="1">
        <v>123</v>
      </c>
      <c r="E129" s="1">
        <v>0</v>
      </c>
      <c r="H129" s="2">
        <v>11</v>
      </c>
      <c r="I129" s="3">
        <v>6</v>
      </c>
    </row>
    <row r="130" spans="1:9" x14ac:dyDescent="0.25">
      <c r="A130" s="1">
        <v>124</v>
      </c>
      <c r="B130" s="1">
        <v>2</v>
      </c>
      <c r="D130" s="1">
        <v>124</v>
      </c>
      <c r="E130" s="1">
        <v>0</v>
      </c>
      <c r="H130" s="2">
        <v>12</v>
      </c>
      <c r="I130" s="3">
        <v>6</v>
      </c>
    </row>
    <row r="131" spans="1:9" x14ac:dyDescent="0.25">
      <c r="A131" s="1">
        <v>125</v>
      </c>
      <c r="B131" s="1">
        <v>2</v>
      </c>
      <c r="D131" s="1">
        <v>125</v>
      </c>
      <c r="E131" s="1">
        <v>0</v>
      </c>
      <c r="H131" s="2">
        <v>13</v>
      </c>
      <c r="I131" s="3">
        <v>6</v>
      </c>
    </row>
    <row r="132" spans="1:9" x14ac:dyDescent="0.25">
      <c r="A132" s="1">
        <v>126</v>
      </c>
      <c r="B132" s="1">
        <v>2</v>
      </c>
      <c r="D132" s="1">
        <v>126</v>
      </c>
      <c r="E132" s="1">
        <v>0</v>
      </c>
      <c r="H132" s="2">
        <v>14</v>
      </c>
      <c r="I132" s="3">
        <v>6</v>
      </c>
    </row>
    <row r="133" spans="1:9" x14ac:dyDescent="0.25">
      <c r="A133" s="1">
        <v>127</v>
      </c>
      <c r="B133" s="1">
        <v>2</v>
      </c>
      <c r="D133" s="1">
        <v>127</v>
      </c>
      <c r="E133" s="1">
        <v>0</v>
      </c>
      <c r="H133" s="2">
        <v>15</v>
      </c>
      <c r="I133" s="3">
        <v>6</v>
      </c>
    </row>
    <row r="134" spans="1:9" x14ac:dyDescent="0.25">
      <c r="A134" s="1">
        <v>128</v>
      </c>
      <c r="B134" s="1">
        <v>2</v>
      </c>
      <c r="D134" s="1">
        <v>128</v>
      </c>
      <c r="E134" s="1">
        <v>0</v>
      </c>
      <c r="H134" s="2">
        <v>16</v>
      </c>
      <c r="I134" s="3">
        <v>6</v>
      </c>
    </row>
    <row r="135" spans="1:9" x14ac:dyDescent="0.25">
      <c r="A135" s="1">
        <v>129</v>
      </c>
      <c r="B135" s="1">
        <v>2</v>
      </c>
      <c r="D135" s="1">
        <v>129</v>
      </c>
      <c r="E135" s="1">
        <v>0</v>
      </c>
      <c r="H135" s="2">
        <v>17</v>
      </c>
      <c r="I135" s="3">
        <v>6</v>
      </c>
    </row>
    <row r="136" spans="1:9" x14ac:dyDescent="0.25">
      <c r="A136" s="1">
        <v>130</v>
      </c>
      <c r="B136" s="1">
        <v>2</v>
      </c>
      <c r="D136" s="1">
        <v>130</v>
      </c>
      <c r="E136" s="1">
        <v>0</v>
      </c>
      <c r="H136" s="2">
        <v>18</v>
      </c>
      <c r="I136" s="3">
        <v>6</v>
      </c>
    </row>
    <row r="137" spans="1:9" x14ac:dyDescent="0.25">
      <c r="A137" s="1">
        <v>131</v>
      </c>
      <c r="B137" s="1">
        <v>2</v>
      </c>
      <c r="D137" s="1">
        <v>131</v>
      </c>
      <c r="E137" s="1">
        <v>0</v>
      </c>
      <c r="H137" s="2">
        <v>19</v>
      </c>
      <c r="I137" s="3">
        <v>6</v>
      </c>
    </row>
    <row r="138" spans="1:9" x14ac:dyDescent="0.25">
      <c r="A138" s="1">
        <v>132</v>
      </c>
      <c r="B138" s="1">
        <v>2</v>
      </c>
      <c r="D138" s="1">
        <v>132</v>
      </c>
      <c r="E138" s="1">
        <v>0</v>
      </c>
      <c r="H138" s="2">
        <v>20</v>
      </c>
      <c r="I138" s="3">
        <v>6</v>
      </c>
    </row>
    <row r="139" spans="1:9" x14ac:dyDescent="0.25">
      <c r="A139" s="1">
        <v>133</v>
      </c>
      <c r="B139" s="1">
        <v>2</v>
      </c>
      <c r="D139" s="1">
        <v>133</v>
      </c>
      <c r="E139" s="1">
        <v>0</v>
      </c>
      <c r="H139" s="2">
        <v>21</v>
      </c>
      <c r="I139" s="3">
        <v>8</v>
      </c>
    </row>
    <row r="140" spans="1:9" x14ac:dyDescent="0.25">
      <c r="A140" s="1">
        <v>134</v>
      </c>
      <c r="B140" s="1">
        <v>2</v>
      </c>
      <c r="D140" s="1">
        <v>134</v>
      </c>
      <c r="E140" s="1">
        <v>0</v>
      </c>
      <c r="H140" s="2">
        <v>22</v>
      </c>
      <c r="I140" s="3">
        <v>8</v>
      </c>
    </row>
    <row r="141" spans="1:9" x14ac:dyDescent="0.25">
      <c r="A141" s="1">
        <v>135</v>
      </c>
      <c r="B141" s="1">
        <v>2</v>
      </c>
      <c r="D141" s="1">
        <v>135</v>
      </c>
      <c r="E141" s="1">
        <v>0</v>
      </c>
      <c r="H141" s="2">
        <v>23</v>
      </c>
      <c r="I141" s="3">
        <v>8</v>
      </c>
    </row>
    <row r="142" spans="1:9" x14ac:dyDescent="0.25">
      <c r="A142" s="1">
        <v>136</v>
      </c>
      <c r="B142" s="1">
        <v>2</v>
      </c>
      <c r="D142" s="1">
        <v>136</v>
      </c>
      <c r="E142" s="1">
        <v>0</v>
      </c>
      <c r="H142" s="2">
        <v>24</v>
      </c>
      <c r="I142" s="3">
        <v>8</v>
      </c>
    </row>
    <row r="143" spans="1:9" x14ac:dyDescent="0.25">
      <c r="A143" s="1">
        <v>137</v>
      </c>
      <c r="B143" s="1">
        <v>2</v>
      </c>
      <c r="D143" s="1">
        <v>137</v>
      </c>
      <c r="E143" s="1">
        <v>0</v>
      </c>
      <c r="H143" s="2">
        <v>25</v>
      </c>
      <c r="I143" s="3">
        <v>8</v>
      </c>
    </row>
    <row r="144" spans="1:9" x14ac:dyDescent="0.25">
      <c r="A144" s="1">
        <v>138</v>
      </c>
      <c r="B144" s="1">
        <v>2</v>
      </c>
      <c r="D144" s="1">
        <v>138</v>
      </c>
      <c r="E144" s="1">
        <v>0</v>
      </c>
      <c r="H144" s="2">
        <v>26</v>
      </c>
      <c r="I144" s="3">
        <v>8</v>
      </c>
    </row>
    <row r="145" spans="1:9" x14ac:dyDescent="0.25">
      <c r="A145" s="1">
        <v>139</v>
      </c>
      <c r="B145" s="1">
        <v>2</v>
      </c>
      <c r="D145" s="1">
        <v>139</v>
      </c>
      <c r="E145" s="1">
        <v>0</v>
      </c>
      <c r="H145" s="2">
        <v>27</v>
      </c>
      <c r="I145" s="3">
        <v>8</v>
      </c>
    </row>
    <row r="146" spans="1:9" x14ac:dyDescent="0.25">
      <c r="A146" s="1">
        <v>140</v>
      </c>
      <c r="B146" s="1">
        <v>2</v>
      </c>
      <c r="D146" s="1">
        <v>140</v>
      </c>
      <c r="E146" s="1">
        <v>0</v>
      </c>
      <c r="H146" s="2">
        <v>28</v>
      </c>
      <c r="I146" s="3">
        <v>8</v>
      </c>
    </row>
    <row r="147" spans="1:9" x14ac:dyDescent="0.25">
      <c r="A147" s="1">
        <v>141</v>
      </c>
      <c r="B147" s="1">
        <v>2</v>
      </c>
      <c r="D147" s="1">
        <v>141</v>
      </c>
      <c r="E147" s="1">
        <v>0</v>
      </c>
      <c r="H147" s="2">
        <v>29</v>
      </c>
      <c r="I147" s="3">
        <v>8</v>
      </c>
    </row>
    <row r="148" spans="1:9" x14ac:dyDescent="0.25">
      <c r="A148" s="1">
        <v>142</v>
      </c>
      <c r="B148" s="1">
        <v>2</v>
      </c>
      <c r="D148" s="1">
        <v>142</v>
      </c>
      <c r="E148" s="1">
        <v>0</v>
      </c>
      <c r="H148" s="2">
        <v>30</v>
      </c>
      <c r="I148" s="3">
        <v>10</v>
      </c>
    </row>
    <row r="149" spans="1:9" x14ac:dyDescent="0.25">
      <c r="A149" s="1">
        <v>143</v>
      </c>
      <c r="B149" s="1">
        <v>2</v>
      </c>
      <c r="D149" s="1">
        <v>143</v>
      </c>
      <c r="E149" s="1">
        <v>0</v>
      </c>
      <c r="H149" s="2">
        <v>31</v>
      </c>
      <c r="I149" s="3">
        <v>10</v>
      </c>
    </row>
    <row r="150" spans="1:9" x14ac:dyDescent="0.25">
      <c r="A150" s="1">
        <v>144</v>
      </c>
      <c r="B150" s="1">
        <v>2</v>
      </c>
      <c r="D150" s="1">
        <v>144</v>
      </c>
      <c r="E150" s="1">
        <v>0</v>
      </c>
      <c r="H150" s="2">
        <v>32</v>
      </c>
      <c r="I150" s="3">
        <v>10</v>
      </c>
    </row>
    <row r="151" spans="1:9" x14ac:dyDescent="0.25">
      <c r="A151" s="1">
        <v>145</v>
      </c>
      <c r="B151" s="1">
        <v>2</v>
      </c>
      <c r="D151" s="1">
        <v>145</v>
      </c>
      <c r="E151" s="1">
        <v>0</v>
      </c>
      <c r="H151" s="2">
        <v>33</v>
      </c>
      <c r="I151" s="3">
        <v>10</v>
      </c>
    </row>
    <row r="152" spans="1:9" x14ac:dyDescent="0.25">
      <c r="A152" s="1">
        <v>146</v>
      </c>
      <c r="B152" s="1">
        <v>2</v>
      </c>
      <c r="D152" s="1">
        <v>146</v>
      </c>
      <c r="E152" s="1">
        <v>0</v>
      </c>
      <c r="H152" s="2">
        <v>34</v>
      </c>
      <c r="I152" s="3">
        <v>10</v>
      </c>
    </row>
    <row r="153" spans="1:9" x14ac:dyDescent="0.25">
      <c r="A153" s="1">
        <v>147</v>
      </c>
      <c r="B153" s="1">
        <v>2</v>
      </c>
      <c r="D153" s="1">
        <v>147</v>
      </c>
      <c r="E153" s="1">
        <v>0</v>
      </c>
      <c r="H153" s="2">
        <v>35</v>
      </c>
      <c r="I153" s="3">
        <v>12</v>
      </c>
    </row>
    <row r="154" spans="1:9" x14ac:dyDescent="0.25">
      <c r="A154" s="1">
        <v>148</v>
      </c>
      <c r="B154" s="1">
        <v>2</v>
      </c>
      <c r="D154" s="1">
        <v>148</v>
      </c>
      <c r="E154" s="1">
        <v>0</v>
      </c>
      <c r="H154" s="2">
        <v>36</v>
      </c>
      <c r="I154" s="3">
        <v>12</v>
      </c>
    </row>
    <row r="155" spans="1:9" x14ac:dyDescent="0.25">
      <c r="A155" s="1">
        <v>149</v>
      </c>
      <c r="B155" s="1">
        <v>2</v>
      </c>
      <c r="D155" s="1">
        <v>149</v>
      </c>
      <c r="E155" s="1">
        <v>0</v>
      </c>
      <c r="H155" s="2">
        <v>37</v>
      </c>
      <c r="I155" s="3">
        <v>12</v>
      </c>
    </row>
    <row r="156" spans="1:9" x14ac:dyDescent="0.25">
      <c r="A156" s="1">
        <v>150</v>
      </c>
      <c r="B156" s="1">
        <v>2</v>
      </c>
      <c r="D156" s="1">
        <v>150</v>
      </c>
      <c r="E156" s="1">
        <v>0</v>
      </c>
      <c r="H156" s="2">
        <v>38</v>
      </c>
      <c r="I156" s="3">
        <v>12</v>
      </c>
    </row>
    <row r="157" spans="1:9" x14ac:dyDescent="0.25">
      <c r="A157" s="1">
        <v>151</v>
      </c>
      <c r="B157" s="1">
        <v>2</v>
      </c>
      <c r="D157" s="1">
        <v>151</v>
      </c>
      <c r="E157" s="1">
        <v>0</v>
      </c>
      <c r="H157" s="2">
        <v>39</v>
      </c>
      <c r="I157" s="3">
        <v>12</v>
      </c>
    </row>
    <row r="158" spans="1:9" x14ac:dyDescent="0.25">
      <c r="A158" s="1">
        <v>152</v>
      </c>
      <c r="B158" s="1">
        <v>2</v>
      </c>
      <c r="D158" s="1">
        <v>152</v>
      </c>
      <c r="E158" s="1">
        <v>0</v>
      </c>
      <c r="H158" s="2">
        <v>40</v>
      </c>
      <c r="I158" s="3">
        <v>12</v>
      </c>
    </row>
    <row r="159" spans="1:9" x14ac:dyDescent="0.25">
      <c r="A159" s="1">
        <v>153</v>
      </c>
      <c r="B159" s="1">
        <v>2</v>
      </c>
      <c r="D159" s="1">
        <v>153</v>
      </c>
      <c r="E159" s="1">
        <v>0</v>
      </c>
      <c r="H159" s="2">
        <v>41</v>
      </c>
      <c r="I159" s="3">
        <v>12</v>
      </c>
    </row>
    <row r="160" spans="1:9" x14ac:dyDescent="0.25">
      <c r="A160" s="1">
        <v>154</v>
      </c>
      <c r="B160" s="1">
        <v>2</v>
      </c>
      <c r="D160" s="1">
        <v>154</v>
      </c>
      <c r="E160" s="1">
        <v>0</v>
      </c>
      <c r="H160" s="2">
        <v>42</v>
      </c>
      <c r="I160" s="3">
        <v>12</v>
      </c>
    </row>
    <row r="161" spans="1:9" x14ac:dyDescent="0.25">
      <c r="A161" s="1">
        <v>155</v>
      </c>
      <c r="B161" s="1">
        <v>2</v>
      </c>
      <c r="D161" s="1">
        <v>155</v>
      </c>
      <c r="E161" s="1">
        <v>0</v>
      </c>
      <c r="H161" s="2">
        <v>43</v>
      </c>
      <c r="I161" s="3">
        <v>12</v>
      </c>
    </row>
    <row r="162" spans="1:9" x14ac:dyDescent="0.25">
      <c r="A162" s="1">
        <v>156</v>
      </c>
      <c r="B162" s="1">
        <v>2</v>
      </c>
      <c r="D162" s="1">
        <v>156</v>
      </c>
      <c r="E162" s="1">
        <v>0</v>
      </c>
      <c r="H162" s="2">
        <v>44</v>
      </c>
      <c r="I162" s="3">
        <v>12</v>
      </c>
    </row>
    <row r="163" spans="1:9" x14ac:dyDescent="0.25">
      <c r="A163" s="1">
        <v>157</v>
      </c>
      <c r="B163" s="1">
        <v>2</v>
      </c>
      <c r="D163" s="1">
        <v>157</v>
      </c>
      <c r="E163" s="1">
        <v>0</v>
      </c>
      <c r="H163" s="2">
        <v>45</v>
      </c>
      <c r="I163" s="3">
        <v>12</v>
      </c>
    </row>
    <row r="164" spans="1:9" x14ac:dyDescent="0.25">
      <c r="A164" s="1">
        <v>158</v>
      </c>
      <c r="B164" s="1">
        <v>2</v>
      </c>
      <c r="D164" s="1">
        <v>158</v>
      </c>
      <c r="E164" s="1">
        <v>0</v>
      </c>
      <c r="H164" s="2">
        <v>46</v>
      </c>
      <c r="I164" s="3">
        <v>16</v>
      </c>
    </row>
    <row r="165" spans="1:9" x14ac:dyDescent="0.25">
      <c r="A165" s="1">
        <v>159</v>
      </c>
      <c r="B165" s="1">
        <v>2</v>
      </c>
      <c r="D165" s="1">
        <v>159</v>
      </c>
      <c r="E165" s="1">
        <v>0</v>
      </c>
      <c r="H165" s="2">
        <v>47</v>
      </c>
      <c r="I165" s="3">
        <v>16</v>
      </c>
    </row>
    <row r="166" spans="1:9" x14ac:dyDescent="0.25">
      <c r="A166" s="1">
        <v>160</v>
      </c>
      <c r="B166" s="1">
        <v>2</v>
      </c>
      <c r="D166" s="1">
        <v>160</v>
      </c>
      <c r="E166" s="1">
        <v>0</v>
      </c>
      <c r="H166" s="2">
        <v>48</v>
      </c>
      <c r="I166" s="3">
        <v>16</v>
      </c>
    </row>
    <row r="167" spans="1:9" x14ac:dyDescent="0.25">
      <c r="A167" s="1">
        <v>161</v>
      </c>
      <c r="B167" s="1">
        <v>3</v>
      </c>
      <c r="D167" s="1">
        <v>161</v>
      </c>
      <c r="E167" s="1">
        <v>0</v>
      </c>
      <c r="H167" s="2">
        <v>49</v>
      </c>
      <c r="I167" s="3">
        <v>16</v>
      </c>
    </row>
    <row r="168" spans="1:9" x14ac:dyDescent="0.25">
      <c r="A168" s="1">
        <v>162</v>
      </c>
      <c r="B168" s="1">
        <v>3</v>
      </c>
      <c r="D168" s="1">
        <v>162</v>
      </c>
      <c r="E168" s="1">
        <v>0</v>
      </c>
      <c r="H168" s="2">
        <v>50</v>
      </c>
      <c r="I168" s="3">
        <v>16</v>
      </c>
    </row>
    <row r="169" spans="1:9" x14ac:dyDescent="0.25">
      <c r="A169" s="1">
        <v>163</v>
      </c>
      <c r="B169" s="1">
        <v>3</v>
      </c>
      <c r="D169" s="1">
        <v>163</v>
      </c>
      <c r="E169" s="1">
        <v>0</v>
      </c>
      <c r="H169" s="2">
        <v>51</v>
      </c>
      <c r="I169" s="3">
        <v>16</v>
      </c>
    </row>
    <row r="170" spans="1:9" x14ac:dyDescent="0.25">
      <c r="A170" s="1">
        <v>164</v>
      </c>
      <c r="B170" s="1">
        <v>3</v>
      </c>
      <c r="D170" s="1">
        <v>164</v>
      </c>
      <c r="E170" s="1">
        <v>0</v>
      </c>
      <c r="H170" s="2">
        <v>52</v>
      </c>
      <c r="I170" s="3">
        <v>16</v>
      </c>
    </row>
    <row r="171" spans="1:9" x14ac:dyDescent="0.25">
      <c r="A171" s="1">
        <v>165</v>
      </c>
      <c r="B171" s="1">
        <v>3</v>
      </c>
      <c r="D171" s="1">
        <v>165</v>
      </c>
      <c r="E171" s="1">
        <v>0</v>
      </c>
      <c r="H171" s="2">
        <v>53</v>
      </c>
      <c r="I171" s="3">
        <v>16</v>
      </c>
    </row>
    <row r="172" spans="1:9" x14ac:dyDescent="0.25">
      <c r="A172" s="1">
        <v>166</v>
      </c>
      <c r="B172" s="1">
        <v>3</v>
      </c>
      <c r="D172" s="1">
        <v>166</v>
      </c>
      <c r="E172" s="1">
        <v>0</v>
      </c>
      <c r="H172" s="2">
        <v>54</v>
      </c>
      <c r="I172" s="3">
        <v>16</v>
      </c>
    </row>
    <row r="173" spans="1:9" x14ac:dyDescent="0.25">
      <c r="A173" s="1">
        <v>167</v>
      </c>
      <c r="B173" s="1">
        <v>3</v>
      </c>
      <c r="D173" s="1">
        <v>167</v>
      </c>
      <c r="E173" s="1">
        <v>0</v>
      </c>
      <c r="H173" s="2">
        <v>55</v>
      </c>
      <c r="I173" s="3">
        <v>16</v>
      </c>
    </row>
    <row r="174" spans="1:9" x14ac:dyDescent="0.25">
      <c r="A174" s="1">
        <v>168</v>
      </c>
      <c r="B174" s="1">
        <v>3</v>
      </c>
      <c r="D174" s="1">
        <v>168</v>
      </c>
      <c r="E174" s="1">
        <v>0</v>
      </c>
      <c r="H174" s="2">
        <v>56</v>
      </c>
      <c r="I174" s="3">
        <v>16</v>
      </c>
    </row>
    <row r="175" spans="1:9" x14ac:dyDescent="0.25">
      <c r="A175" s="1">
        <v>169</v>
      </c>
      <c r="B175" s="1">
        <v>3</v>
      </c>
      <c r="D175" s="1">
        <v>169</v>
      </c>
      <c r="E175" s="1">
        <v>0</v>
      </c>
      <c r="H175" s="2">
        <v>57</v>
      </c>
      <c r="I175" s="3">
        <v>16</v>
      </c>
    </row>
    <row r="176" spans="1:9" x14ac:dyDescent="0.25">
      <c r="A176" s="1">
        <v>170</v>
      </c>
      <c r="B176" s="1">
        <v>3</v>
      </c>
      <c r="D176" s="1">
        <v>170</v>
      </c>
      <c r="E176" s="1">
        <v>0</v>
      </c>
      <c r="H176" s="2">
        <v>58</v>
      </c>
      <c r="I176" s="3">
        <v>16</v>
      </c>
    </row>
    <row r="177" spans="1:9" x14ac:dyDescent="0.25">
      <c r="A177" s="1">
        <v>171</v>
      </c>
      <c r="B177" s="1">
        <v>3</v>
      </c>
      <c r="D177" s="1">
        <v>171</v>
      </c>
      <c r="E177" s="1">
        <v>0</v>
      </c>
      <c r="H177" s="2">
        <v>59</v>
      </c>
      <c r="I177" s="3">
        <v>16</v>
      </c>
    </row>
    <row r="178" spans="1:9" x14ac:dyDescent="0.25">
      <c r="A178" s="1">
        <v>172</v>
      </c>
      <c r="B178" s="1">
        <v>3</v>
      </c>
      <c r="D178" s="1">
        <v>172</v>
      </c>
      <c r="E178" s="1">
        <v>0</v>
      </c>
      <c r="H178" s="2">
        <v>60</v>
      </c>
      <c r="I178" s="3">
        <v>16</v>
      </c>
    </row>
    <row r="179" spans="1:9" x14ac:dyDescent="0.25">
      <c r="A179" s="1">
        <v>173</v>
      </c>
      <c r="B179" s="1">
        <v>3</v>
      </c>
      <c r="D179" s="1">
        <v>173</v>
      </c>
      <c r="E179" s="1">
        <v>0</v>
      </c>
      <c r="H179" s="2">
        <v>61</v>
      </c>
      <c r="I179" s="3">
        <v>16</v>
      </c>
    </row>
    <row r="180" spans="1:9" x14ac:dyDescent="0.25">
      <c r="A180" s="1">
        <v>174</v>
      </c>
      <c r="B180" s="1">
        <v>3</v>
      </c>
      <c r="D180" s="1">
        <v>174</v>
      </c>
      <c r="E180" s="1">
        <v>0</v>
      </c>
      <c r="H180" s="2">
        <v>62</v>
      </c>
      <c r="I180" s="3">
        <v>16</v>
      </c>
    </row>
    <row r="181" spans="1:9" x14ac:dyDescent="0.25">
      <c r="A181" s="1">
        <v>175</v>
      </c>
      <c r="B181" s="1">
        <v>3</v>
      </c>
      <c r="D181" s="1">
        <v>175</v>
      </c>
      <c r="E181" s="1">
        <v>0</v>
      </c>
      <c r="H181" s="2">
        <v>63</v>
      </c>
      <c r="I181" s="3">
        <v>16</v>
      </c>
    </row>
    <row r="182" spans="1:9" x14ac:dyDescent="0.25">
      <c r="A182" s="1">
        <v>176</v>
      </c>
      <c r="B182" s="1">
        <v>3</v>
      </c>
      <c r="D182" s="1">
        <v>176</v>
      </c>
      <c r="E182" s="1">
        <v>0</v>
      </c>
      <c r="H182" s="2">
        <v>64</v>
      </c>
      <c r="I182" s="3">
        <v>16</v>
      </c>
    </row>
    <row r="183" spans="1:9" x14ac:dyDescent="0.25">
      <c r="A183" s="1">
        <v>177</v>
      </c>
      <c r="B183" s="1">
        <v>3</v>
      </c>
      <c r="D183" s="1">
        <v>177</v>
      </c>
      <c r="E183" s="1">
        <v>0</v>
      </c>
      <c r="H183" s="2">
        <v>65</v>
      </c>
      <c r="I183" s="3">
        <v>16</v>
      </c>
    </row>
    <row r="184" spans="1:9" x14ac:dyDescent="0.25">
      <c r="A184" s="1">
        <v>178</v>
      </c>
      <c r="B184" s="1">
        <v>3</v>
      </c>
      <c r="D184" s="1">
        <v>178</v>
      </c>
      <c r="E184" s="1">
        <v>0</v>
      </c>
      <c r="H184" s="2">
        <v>66</v>
      </c>
      <c r="I184" s="3">
        <v>16</v>
      </c>
    </row>
    <row r="185" spans="1:9" x14ac:dyDescent="0.25">
      <c r="A185" s="1">
        <v>179</v>
      </c>
      <c r="B185" s="1">
        <v>3</v>
      </c>
      <c r="D185" s="1">
        <v>179</v>
      </c>
      <c r="E185" s="1">
        <v>0</v>
      </c>
      <c r="H185" s="2">
        <v>67</v>
      </c>
      <c r="I185" s="3">
        <v>16</v>
      </c>
    </row>
    <row r="186" spans="1:9" x14ac:dyDescent="0.25">
      <c r="A186" s="1">
        <v>180</v>
      </c>
      <c r="B186" s="1">
        <v>3</v>
      </c>
      <c r="D186" s="1">
        <v>180</v>
      </c>
      <c r="E186" s="1">
        <v>0</v>
      </c>
      <c r="H186" s="2">
        <v>68</v>
      </c>
      <c r="I186" s="3">
        <v>16</v>
      </c>
    </row>
    <row r="187" spans="1:9" x14ac:dyDescent="0.25">
      <c r="A187" s="1">
        <v>181</v>
      </c>
      <c r="B187" s="1">
        <v>3</v>
      </c>
      <c r="D187" s="1">
        <v>181</v>
      </c>
      <c r="E187" s="1">
        <v>0</v>
      </c>
      <c r="H187" s="2">
        <v>69</v>
      </c>
      <c r="I187" s="3">
        <v>16</v>
      </c>
    </row>
    <row r="188" spans="1:9" x14ac:dyDescent="0.25">
      <c r="A188" s="1">
        <v>182</v>
      </c>
      <c r="B188" s="1">
        <v>3</v>
      </c>
      <c r="D188" s="1">
        <v>182</v>
      </c>
      <c r="E188" s="1">
        <v>0</v>
      </c>
      <c r="H188" s="2">
        <v>70</v>
      </c>
      <c r="I188" s="3">
        <v>16</v>
      </c>
    </row>
    <row r="189" spans="1:9" x14ac:dyDescent="0.25">
      <c r="A189" s="1">
        <v>183</v>
      </c>
      <c r="B189" s="1">
        <v>3</v>
      </c>
      <c r="D189" s="1">
        <v>183</v>
      </c>
      <c r="E189" s="1">
        <v>0</v>
      </c>
      <c r="H189" s="2">
        <v>71</v>
      </c>
      <c r="I189" s="3">
        <v>16</v>
      </c>
    </row>
    <row r="190" spans="1:9" x14ac:dyDescent="0.25">
      <c r="A190" s="1">
        <v>184</v>
      </c>
      <c r="B190" s="1">
        <v>3</v>
      </c>
      <c r="D190" s="1">
        <v>184</v>
      </c>
      <c r="E190" s="1">
        <v>0</v>
      </c>
      <c r="H190" s="2">
        <v>72</v>
      </c>
      <c r="I190" s="3">
        <v>16</v>
      </c>
    </row>
    <row r="191" spans="1:9" x14ac:dyDescent="0.25">
      <c r="A191" s="1">
        <v>185</v>
      </c>
      <c r="B191" s="1">
        <v>3</v>
      </c>
      <c r="D191" s="1">
        <v>185</v>
      </c>
      <c r="E191" s="1">
        <v>0</v>
      </c>
      <c r="H191" s="2">
        <v>73</v>
      </c>
      <c r="I191" s="3">
        <v>16</v>
      </c>
    </row>
    <row r="192" spans="1:9" x14ac:dyDescent="0.25">
      <c r="A192" s="1">
        <v>186</v>
      </c>
      <c r="B192" s="1">
        <v>3</v>
      </c>
      <c r="D192" s="1">
        <v>186</v>
      </c>
      <c r="E192" s="1">
        <v>0</v>
      </c>
      <c r="H192" s="2">
        <v>74</v>
      </c>
      <c r="I192" s="3">
        <v>16</v>
      </c>
    </row>
    <row r="193" spans="1:9" x14ac:dyDescent="0.25">
      <c r="A193" s="1">
        <v>187</v>
      </c>
      <c r="B193" s="1">
        <v>3</v>
      </c>
      <c r="D193" s="1">
        <v>187</v>
      </c>
      <c r="E193" s="1">
        <v>0</v>
      </c>
      <c r="H193" s="2">
        <v>75</v>
      </c>
      <c r="I193" s="3">
        <v>16</v>
      </c>
    </row>
    <row r="194" spans="1:9" x14ac:dyDescent="0.25">
      <c r="A194" s="1">
        <v>188</v>
      </c>
      <c r="B194" s="1">
        <v>3</v>
      </c>
      <c r="D194" s="1">
        <v>188</v>
      </c>
      <c r="E194" s="1">
        <v>0</v>
      </c>
      <c r="H194" s="2">
        <v>76</v>
      </c>
      <c r="I194" s="3">
        <v>16</v>
      </c>
    </row>
    <row r="195" spans="1:9" x14ac:dyDescent="0.25">
      <c r="A195" s="1">
        <v>189</v>
      </c>
      <c r="B195" s="1">
        <v>3</v>
      </c>
      <c r="D195" s="1">
        <v>189</v>
      </c>
      <c r="E195" s="1">
        <v>0</v>
      </c>
      <c r="H195" s="2">
        <v>77</v>
      </c>
      <c r="I195" s="3">
        <v>16</v>
      </c>
    </row>
    <row r="196" spans="1:9" x14ac:dyDescent="0.25">
      <c r="A196" s="1">
        <v>190</v>
      </c>
      <c r="B196" s="1">
        <v>3</v>
      </c>
      <c r="D196" s="1">
        <v>190</v>
      </c>
      <c r="E196" s="1">
        <v>0</v>
      </c>
      <c r="H196" s="2">
        <v>78</v>
      </c>
      <c r="I196" s="3">
        <v>16</v>
      </c>
    </row>
    <row r="197" spans="1:9" x14ac:dyDescent="0.25">
      <c r="A197" s="1">
        <v>191</v>
      </c>
      <c r="B197" s="1">
        <v>3</v>
      </c>
      <c r="D197" s="1">
        <v>191</v>
      </c>
      <c r="E197" s="1">
        <v>0</v>
      </c>
      <c r="H197" s="2">
        <v>79</v>
      </c>
      <c r="I197" s="3">
        <v>16</v>
      </c>
    </row>
    <row r="198" spans="1:9" x14ac:dyDescent="0.25">
      <c r="A198" s="1">
        <v>192</v>
      </c>
      <c r="B198" s="1">
        <v>3</v>
      </c>
      <c r="D198" s="1">
        <v>192</v>
      </c>
      <c r="E198" s="1">
        <v>0</v>
      </c>
      <c r="H198" s="2">
        <v>80</v>
      </c>
      <c r="I198" s="3">
        <v>16</v>
      </c>
    </row>
    <row r="199" spans="1:9" x14ac:dyDescent="0.25">
      <c r="A199" s="1">
        <v>193</v>
      </c>
      <c r="B199" s="1">
        <v>3</v>
      </c>
      <c r="D199" s="1">
        <v>193</v>
      </c>
      <c r="E199" s="1">
        <v>0</v>
      </c>
      <c r="H199" s="2">
        <v>81</v>
      </c>
      <c r="I199" s="3">
        <v>16</v>
      </c>
    </row>
    <row r="200" spans="1:9" x14ac:dyDescent="0.25">
      <c r="A200" s="1">
        <v>194</v>
      </c>
      <c r="B200" s="1">
        <v>3</v>
      </c>
      <c r="D200" s="1">
        <v>194</v>
      </c>
      <c r="E200" s="1">
        <v>0</v>
      </c>
      <c r="H200" s="2">
        <v>82</v>
      </c>
      <c r="I200" s="3">
        <v>16</v>
      </c>
    </row>
    <row r="201" spans="1:9" x14ac:dyDescent="0.25">
      <c r="A201" s="1">
        <v>195</v>
      </c>
      <c r="B201" s="1">
        <v>3</v>
      </c>
      <c r="D201" s="1">
        <v>195</v>
      </c>
      <c r="E201" s="1">
        <v>0</v>
      </c>
      <c r="H201" s="2">
        <v>83</v>
      </c>
      <c r="I201" s="3">
        <v>16</v>
      </c>
    </row>
    <row r="202" spans="1:9" x14ac:dyDescent="0.25">
      <c r="A202" s="1">
        <v>196</v>
      </c>
      <c r="B202" s="1">
        <v>3</v>
      </c>
      <c r="D202" s="1">
        <v>196</v>
      </c>
      <c r="E202" s="1">
        <v>0</v>
      </c>
      <c r="H202" s="2">
        <v>84</v>
      </c>
      <c r="I202" s="3">
        <v>16</v>
      </c>
    </row>
    <row r="203" spans="1:9" x14ac:dyDescent="0.25">
      <c r="A203" s="1">
        <v>197</v>
      </c>
      <c r="B203" s="1">
        <v>3</v>
      </c>
      <c r="D203" s="1">
        <v>197</v>
      </c>
      <c r="E203" s="1">
        <v>0</v>
      </c>
      <c r="H203" s="2">
        <v>85</v>
      </c>
      <c r="I203" s="3">
        <v>16</v>
      </c>
    </row>
    <row r="204" spans="1:9" x14ac:dyDescent="0.25">
      <c r="A204" s="1">
        <v>198</v>
      </c>
      <c r="B204" s="1">
        <v>3</v>
      </c>
      <c r="D204" s="1">
        <v>198</v>
      </c>
      <c r="E204" s="1">
        <v>0</v>
      </c>
      <c r="H204" s="2">
        <v>86</v>
      </c>
      <c r="I204" s="3">
        <v>16</v>
      </c>
    </row>
    <row r="205" spans="1:9" x14ac:dyDescent="0.25">
      <c r="A205" s="1">
        <v>199</v>
      </c>
      <c r="B205" s="1">
        <v>3</v>
      </c>
      <c r="D205" s="1">
        <v>199</v>
      </c>
      <c r="E205" s="1">
        <v>0</v>
      </c>
      <c r="H205" s="2">
        <v>87</v>
      </c>
      <c r="I205" s="3">
        <v>16</v>
      </c>
    </row>
    <row r="206" spans="1:9" x14ac:dyDescent="0.25">
      <c r="A206" s="1">
        <v>200</v>
      </c>
      <c r="B206" s="1">
        <v>3</v>
      </c>
      <c r="D206" s="1">
        <v>200</v>
      </c>
      <c r="E206" s="1">
        <v>0</v>
      </c>
      <c r="H206" s="2">
        <v>88</v>
      </c>
      <c r="I206" s="3">
        <v>16</v>
      </c>
    </row>
    <row r="207" spans="1:9" x14ac:dyDescent="0.25">
      <c r="A207" s="1">
        <v>201</v>
      </c>
      <c r="B207" s="1">
        <v>3</v>
      </c>
      <c r="D207" s="1">
        <v>201</v>
      </c>
      <c r="E207" s="1">
        <v>0</v>
      </c>
      <c r="H207" s="2">
        <v>89</v>
      </c>
      <c r="I207" s="3">
        <v>16</v>
      </c>
    </row>
    <row r="208" spans="1:9" x14ac:dyDescent="0.25">
      <c r="A208" s="1">
        <v>202</v>
      </c>
      <c r="B208" s="1">
        <v>3</v>
      </c>
      <c r="D208" s="1">
        <v>202</v>
      </c>
      <c r="E208" s="1">
        <v>0</v>
      </c>
      <c r="H208" s="2">
        <v>90</v>
      </c>
      <c r="I208" s="3">
        <v>16</v>
      </c>
    </row>
    <row r="209" spans="1:5" x14ac:dyDescent="0.25">
      <c r="A209" s="1">
        <v>203</v>
      </c>
      <c r="B209" s="1">
        <v>3</v>
      </c>
      <c r="D209" s="1">
        <v>203</v>
      </c>
      <c r="E209" s="1">
        <v>0</v>
      </c>
    </row>
    <row r="210" spans="1:5" x14ac:dyDescent="0.25">
      <c r="A210" s="1">
        <v>204</v>
      </c>
      <c r="B210" s="1">
        <v>3</v>
      </c>
      <c r="D210" s="1">
        <v>204</v>
      </c>
      <c r="E210" s="1">
        <v>0</v>
      </c>
    </row>
    <row r="211" spans="1:5" x14ac:dyDescent="0.25">
      <c r="A211" s="1">
        <v>205</v>
      </c>
      <c r="B211" s="1">
        <v>3</v>
      </c>
      <c r="D211" s="1">
        <v>205</v>
      </c>
      <c r="E211" s="1">
        <v>0</v>
      </c>
    </row>
    <row r="212" spans="1:5" x14ac:dyDescent="0.25">
      <c r="A212" s="1">
        <v>206</v>
      </c>
      <c r="B212" s="1">
        <v>3</v>
      </c>
      <c r="D212" s="1">
        <v>206</v>
      </c>
      <c r="E212" s="1">
        <v>0</v>
      </c>
    </row>
    <row r="213" spans="1:5" x14ac:dyDescent="0.25">
      <c r="A213" s="1">
        <v>207</v>
      </c>
      <c r="B213" s="1">
        <v>3</v>
      </c>
      <c r="D213" s="1">
        <v>207</v>
      </c>
      <c r="E213" s="1">
        <v>0</v>
      </c>
    </row>
    <row r="214" spans="1:5" x14ac:dyDescent="0.25">
      <c r="A214" s="1">
        <v>208</v>
      </c>
      <c r="B214" s="1">
        <v>3</v>
      </c>
      <c r="D214" s="1">
        <v>208</v>
      </c>
      <c r="E214" s="1">
        <v>0</v>
      </c>
    </row>
    <row r="215" spans="1:5" x14ac:dyDescent="0.25">
      <c r="A215" s="1">
        <v>209</v>
      </c>
      <c r="B215" s="1">
        <v>3</v>
      </c>
      <c r="D215" s="1">
        <v>209</v>
      </c>
      <c r="E215" s="1">
        <v>0</v>
      </c>
    </row>
    <row r="216" spans="1:5" x14ac:dyDescent="0.25">
      <c r="A216" s="1">
        <v>210</v>
      </c>
      <c r="B216" s="1">
        <v>3</v>
      </c>
      <c r="D216" s="1">
        <v>210</v>
      </c>
      <c r="E216" s="1">
        <v>0</v>
      </c>
    </row>
    <row r="217" spans="1:5" x14ac:dyDescent="0.25">
      <c r="A217" s="1">
        <v>211</v>
      </c>
      <c r="B217" s="1">
        <v>3</v>
      </c>
      <c r="D217" s="1">
        <v>211</v>
      </c>
      <c r="E217" s="1">
        <v>0</v>
      </c>
    </row>
    <row r="218" spans="1:5" x14ac:dyDescent="0.25">
      <c r="A218" s="1">
        <v>212</v>
      </c>
      <c r="B218" s="1">
        <v>3</v>
      </c>
      <c r="D218" s="1">
        <v>212</v>
      </c>
      <c r="E218" s="1">
        <v>0</v>
      </c>
    </row>
    <row r="219" spans="1:5" x14ac:dyDescent="0.25">
      <c r="A219" s="1">
        <v>213</v>
      </c>
      <c r="B219" s="1">
        <v>3</v>
      </c>
      <c r="D219" s="1">
        <v>213</v>
      </c>
      <c r="E219" s="1">
        <v>0</v>
      </c>
    </row>
    <row r="220" spans="1:5" x14ac:dyDescent="0.25">
      <c r="A220" s="1">
        <v>214</v>
      </c>
      <c r="B220" s="1">
        <v>3</v>
      </c>
      <c r="D220" s="1">
        <v>214</v>
      </c>
      <c r="E220" s="1">
        <v>0</v>
      </c>
    </row>
    <row r="221" spans="1:5" x14ac:dyDescent="0.25">
      <c r="A221" s="1">
        <v>215</v>
      </c>
      <c r="B221" s="1">
        <v>3</v>
      </c>
      <c r="D221" s="1">
        <v>215</v>
      </c>
      <c r="E221" s="1">
        <v>0</v>
      </c>
    </row>
    <row r="222" spans="1:5" x14ac:dyDescent="0.25">
      <c r="A222" s="1">
        <v>216</v>
      </c>
      <c r="B222" s="1">
        <v>3</v>
      </c>
      <c r="D222" s="1">
        <v>216</v>
      </c>
      <c r="E222" s="1">
        <v>0</v>
      </c>
    </row>
    <row r="223" spans="1:5" x14ac:dyDescent="0.25">
      <c r="A223" s="1">
        <v>217</v>
      </c>
      <c r="B223" s="1">
        <v>3</v>
      </c>
      <c r="D223" s="1">
        <v>217</v>
      </c>
      <c r="E223" s="1">
        <v>0</v>
      </c>
    </row>
    <row r="224" spans="1:5" x14ac:dyDescent="0.25">
      <c r="A224" s="1">
        <v>218</v>
      </c>
      <c r="B224" s="1">
        <v>3</v>
      </c>
      <c r="D224" s="1">
        <v>218</v>
      </c>
      <c r="E224" s="1">
        <v>0</v>
      </c>
    </row>
    <row r="225" spans="1:5" x14ac:dyDescent="0.25">
      <c r="A225" s="1">
        <v>219</v>
      </c>
      <c r="B225" s="1">
        <v>3</v>
      </c>
      <c r="D225" s="1">
        <v>219</v>
      </c>
      <c r="E225" s="1">
        <v>0</v>
      </c>
    </row>
    <row r="226" spans="1:5" x14ac:dyDescent="0.25">
      <c r="A226" s="1">
        <v>220</v>
      </c>
      <c r="B226" s="1">
        <v>3</v>
      </c>
      <c r="D226" s="1">
        <v>220</v>
      </c>
      <c r="E226" s="1">
        <v>0</v>
      </c>
    </row>
    <row r="227" spans="1:5" x14ac:dyDescent="0.25">
      <c r="A227" s="1">
        <v>221</v>
      </c>
      <c r="B227" s="1">
        <v>3</v>
      </c>
      <c r="D227" s="1">
        <v>221</v>
      </c>
      <c r="E227" s="1">
        <v>0</v>
      </c>
    </row>
    <row r="228" spans="1:5" x14ac:dyDescent="0.25">
      <c r="A228" s="1">
        <v>222</v>
      </c>
      <c r="B228" s="1">
        <v>3</v>
      </c>
      <c r="D228" s="1">
        <v>222</v>
      </c>
      <c r="E228" s="1">
        <v>0</v>
      </c>
    </row>
    <row r="229" spans="1:5" x14ac:dyDescent="0.25">
      <c r="A229" s="1">
        <v>223</v>
      </c>
      <c r="B229" s="1">
        <v>3</v>
      </c>
      <c r="D229" s="1">
        <v>223</v>
      </c>
      <c r="E229" s="1">
        <v>0</v>
      </c>
    </row>
    <row r="230" spans="1:5" x14ac:dyDescent="0.25">
      <c r="A230" s="1">
        <v>224</v>
      </c>
      <c r="B230" s="1">
        <v>3</v>
      </c>
      <c r="D230" s="1">
        <v>224</v>
      </c>
      <c r="E230" s="1">
        <v>0</v>
      </c>
    </row>
    <row r="231" spans="1:5" x14ac:dyDescent="0.25">
      <c r="A231" s="1">
        <v>225</v>
      </c>
      <c r="B231" s="1">
        <v>3</v>
      </c>
      <c r="D231" s="1">
        <v>225</v>
      </c>
      <c r="E231" s="1">
        <v>0</v>
      </c>
    </row>
    <row r="232" spans="1:5" x14ac:dyDescent="0.25">
      <c r="A232" s="1">
        <v>226</v>
      </c>
      <c r="B232" s="1">
        <v>3</v>
      </c>
      <c r="D232" s="1">
        <v>226</v>
      </c>
      <c r="E232" s="1">
        <v>0</v>
      </c>
    </row>
    <row r="233" spans="1:5" x14ac:dyDescent="0.25">
      <c r="A233" s="1">
        <v>227</v>
      </c>
      <c r="B233" s="1">
        <v>3</v>
      </c>
      <c r="D233" s="1">
        <v>227</v>
      </c>
      <c r="E233" s="1">
        <v>0</v>
      </c>
    </row>
    <row r="234" spans="1:5" x14ac:dyDescent="0.25">
      <c r="A234" s="1">
        <v>228</v>
      </c>
      <c r="B234" s="1">
        <v>3</v>
      </c>
      <c r="D234" s="1">
        <v>228</v>
      </c>
      <c r="E234" s="1">
        <v>0</v>
      </c>
    </row>
    <row r="235" spans="1:5" x14ac:dyDescent="0.25">
      <c r="A235" s="1">
        <v>229</v>
      </c>
      <c r="B235" s="1">
        <v>3</v>
      </c>
      <c r="D235" s="1">
        <v>229</v>
      </c>
      <c r="E235" s="1">
        <v>0</v>
      </c>
    </row>
    <row r="236" spans="1:5" x14ac:dyDescent="0.25">
      <c r="A236" s="1">
        <v>230</v>
      </c>
      <c r="B236" s="1">
        <v>3</v>
      </c>
      <c r="D236" s="1">
        <v>230</v>
      </c>
      <c r="E236" s="1">
        <v>0</v>
      </c>
    </row>
    <row r="237" spans="1:5" x14ac:dyDescent="0.25">
      <c r="A237" s="1">
        <v>231</v>
      </c>
      <c r="B237" s="1">
        <v>3</v>
      </c>
      <c r="D237" s="1">
        <v>231</v>
      </c>
      <c r="E237" s="1">
        <v>0</v>
      </c>
    </row>
    <row r="238" spans="1:5" x14ac:dyDescent="0.25">
      <c r="A238" s="1">
        <v>232</v>
      </c>
      <c r="B238" s="1">
        <v>3</v>
      </c>
      <c r="D238" s="1">
        <v>232</v>
      </c>
      <c r="E238" s="1">
        <v>0</v>
      </c>
    </row>
    <row r="239" spans="1:5" x14ac:dyDescent="0.25">
      <c r="A239" s="1">
        <v>233</v>
      </c>
      <c r="B239" s="1">
        <v>3</v>
      </c>
      <c r="D239" s="1">
        <v>233</v>
      </c>
      <c r="E239" s="1">
        <v>0</v>
      </c>
    </row>
    <row r="240" spans="1:5" x14ac:dyDescent="0.25">
      <c r="A240" s="1">
        <v>234</v>
      </c>
      <c r="B240" s="1">
        <v>3</v>
      </c>
      <c r="D240" s="1">
        <v>234</v>
      </c>
      <c r="E240" s="1">
        <v>0</v>
      </c>
    </row>
    <row r="241" spans="1:5" x14ac:dyDescent="0.25">
      <c r="A241" s="1">
        <v>235</v>
      </c>
      <c r="B241" s="1">
        <v>3</v>
      </c>
      <c r="D241" s="1">
        <v>235</v>
      </c>
      <c r="E241" s="1">
        <v>0</v>
      </c>
    </row>
    <row r="242" spans="1:5" x14ac:dyDescent="0.25">
      <c r="A242" s="1">
        <v>236</v>
      </c>
      <c r="B242" s="1">
        <v>3</v>
      </c>
      <c r="D242" s="1">
        <v>236</v>
      </c>
      <c r="E242" s="1">
        <v>0</v>
      </c>
    </row>
    <row r="243" spans="1:5" x14ac:dyDescent="0.25">
      <c r="A243" s="1">
        <v>237</v>
      </c>
      <c r="B243" s="1">
        <v>3</v>
      </c>
      <c r="D243" s="1">
        <v>237</v>
      </c>
      <c r="E243" s="1">
        <v>0</v>
      </c>
    </row>
    <row r="244" spans="1:5" x14ac:dyDescent="0.25">
      <c r="A244" s="1">
        <v>238</v>
      </c>
      <c r="B244" s="1">
        <v>3</v>
      </c>
      <c r="D244" s="1">
        <v>238</v>
      </c>
      <c r="E244" s="1">
        <v>0</v>
      </c>
    </row>
    <row r="245" spans="1:5" x14ac:dyDescent="0.25">
      <c r="A245" s="1">
        <v>239</v>
      </c>
      <c r="B245" s="1">
        <v>3</v>
      </c>
      <c r="D245" s="1">
        <v>239</v>
      </c>
      <c r="E245" s="1">
        <v>0</v>
      </c>
    </row>
    <row r="246" spans="1:5" x14ac:dyDescent="0.25">
      <c r="A246" s="1">
        <v>240</v>
      </c>
      <c r="B246" s="1">
        <v>3</v>
      </c>
      <c r="D246" s="1">
        <v>240</v>
      </c>
      <c r="E246" s="1">
        <v>0</v>
      </c>
    </row>
    <row r="247" spans="1:5" x14ac:dyDescent="0.25">
      <c r="A247" s="1">
        <v>241</v>
      </c>
      <c r="B247" s="1">
        <v>4</v>
      </c>
      <c r="D247" s="1">
        <v>241</v>
      </c>
      <c r="E247" s="1">
        <v>0</v>
      </c>
    </row>
    <row r="248" spans="1:5" x14ac:dyDescent="0.25">
      <c r="A248" s="1">
        <v>242</v>
      </c>
      <c r="B248" s="1">
        <v>4</v>
      </c>
      <c r="D248" s="1">
        <v>242</v>
      </c>
      <c r="E248" s="1">
        <v>0</v>
      </c>
    </row>
    <row r="249" spans="1:5" x14ac:dyDescent="0.25">
      <c r="A249" s="1">
        <v>243</v>
      </c>
      <c r="B249" s="1">
        <v>4</v>
      </c>
      <c r="D249" s="1">
        <v>243</v>
      </c>
      <c r="E249" s="1">
        <v>0</v>
      </c>
    </row>
    <row r="250" spans="1:5" x14ac:dyDescent="0.25">
      <c r="A250" s="1">
        <v>244</v>
      </c>
      <c r="B250" s="1">
        <v>4</v>
      </c>
      <c r="D250" s="1">
        <v>244</v>
      </c>
      <c r="E250" s="1">
        <v>0</v>
      </c>
    </row>
    <row r="251" spans="1:5" x14ac:dyDescent="0.25">
      <c r="A251" s="1">
        <v>245</v>
      </c>
      <c r="B251" s="1">
        <v>4</v>
      </c>
      <c r="D251" s="1">
        <v>245</v>
      </c>
      <c r="E251" s="1">
        <v>0</v>
      </c>
    </row>
    <row r="252" spans="1:5" x14ac:dyDescent="0.25">
      <c r="A252" s="1">
        <v>246</v>
      </c>
      <c r="B252" s="1">
        <v>4</v>
      </c>
      <c r="D252" s="1">
        <v>246</v>
      </c>
      <c r="E252" s="1">
        <v>0</v>
      </c>
    </row>
    <row r="253" spans="1:5" x14ac:dyDescent="0.25">
      <c r="A253" s="1">
        <v>247</v>
      </c>
      <c r="B253" s="1">
        <v>4</v>
      </c>
      <c r="D253" s="1">
        <v>247</v>
      </c>
      <c r="E253" s="1">
        <v>0</v>
      </c>
    </row>
    <row r="254" spans="1:5" x14ac:dyDescent="0.25">
      <c r="A254" s="1">
        <v>248</v>
      </c>
      <c r="B254" s="1">
        <v>4</v>
      </c>
      <c r="D254" s="1">
        <v>248</v>
      </c>
      <c r="E254" s="1">
        <v>0</v>
      </c>
    </row>
    <row r="255" spans="1:5" x14ac:dyDescent="0.25">
      <c r="A255" s="1">
        <v>249</v>
      </c>
      <c r="B255" s="1">
        <v>4</v>
      </c>
      <c r="D255" s="1">
        <v>249</v>
      </c>
      <c r="E255" s="1">
        <v>0</v>
      </c>
    </row>
    <row r="256" spans="1:5" x14ac:dyDescent="0.25">
      <c r="A256" s="1">
        <v>250</v>
      </c>
      <c r="B256" s="1">
        <v>4</v>
      </c>
      <c r="D256" s="1">
        <v>250</v>
      </c>
      <c r="E256" s="1">
        <v>0</v>
      </c>
    </row>
    <row r="257" spans="1:5" x14ac:dyDescent="0.25">
      <c r="A257" s="1">
        <v>251</v>
      </c>
      <c r="B257" s="1">
        <v>4</v>
      </c>
      <c r="D257" s="1">
        <v>251</v>
      </c>
      <c r="E257" s="1">
        <v>0</v>
      </c>
    </row>
    <row r="258" spans="1:5" x14ac:dyDescent="0.25">
      <c r="A258" s="1">
        <v>252</v>
      </c>
      <c r="B258" s="1">
        <v>4</v>
      </c>
      <c r="D258" s="1">
        <v>252</v>
      </c>
      <c r="E258" s="1">
        <v>0</v>
      </c>
    </row>
    <row r="259" spans="1:5" x14ac:dyDescent="0.25">
      <c r="A259" s="1">
        <v>253</v>
      </c>
      <c r="B259" s="1">
        <v>4</v>
      </c>
      <c r="D259" s="1">
        <v>253</v>
      </c>
      <c r="E259" s="1">
        <v>0</v>
      </c>
    </row>
    <row r="260" spans="1:5" x14ac:dyDescent="0.25">
      <c r="A260" s="1">
        <v>254</v>
      </c>
      <c r="B260" s="1">
        <v>4</v>
      </c>
      <c r="D260" s="1">
        <v>254</v>
      </c>
      <c r="E260" s="1">
        <v>0</v>
      </c>
    </row>
    <row r="261" spans="1:5" x14ac:dyDescent="0.25">
      <c r="A261" s="1">
        <v>255</v>
      </c>
      <c r="B261" s="1">
        <v>4</v>
      </c>
      <c r="D261" s="1">
        <v>255</v>
      </c>
      <c r="E261" s="1">
        <v>0</v>
      </c>
    </row>
    <row r="262" spans="1:5" x14ac:dyDescent="0.25">
      <c r="A262" s="1">
        <v>256</v>
      </c>
      <c r="B262" s="1">
        <v>4</v>
      </c>
      <c r="D262" s="1">
        <v>256</v>
      </c>
      <c r="E262" s="1">
        <v>0</v>
      </c>
    </row>
    <row r="263" spans="1:5" x14ac:dyDescent="0.25">
      <c r="A263" s="1">
        <v>257</v>
      </c>
      <c r="B263" s="1">
        <v>4</v>
      </c>
      <c r="D263" s="1">
        <v>257</v>
      </c>
      <c r="E263" s="1">
        <v>0</v>
      </c>
    </row>
    <row r="264" spans="1:5" x14ac:dyDescent="0.25">
      <c r="A264" s="1">
        <v>258</v>
      </c>
      <c r="B264" s="1">
        <v>4</v>
      </c>
      <c r="D264" s="1">
        <v>258</v>
      </c>
      <c r="E264" s="1">
        <v>0</v>
      </c>
    </row>
    <row r="265" spans="1:5" x14ac:dyDescent="0.25">
      <c r="A265" s="1">
        <v>259</v>
      </c>
      <c r="B265" s="1">
        <v>4</v>
      </c>
      <c r="D265" s="1">
        <v>259</v>
      </c>
      <c r="E265" s="1">
        <v>0</v>
      </c>
    </row>
    <row r="266" spans="1:5" x14ac:dyDescent="0.25">
      <c r="A266" s="1">
        <v>260</v>
      </c>
      <c r="B266" s="1">
        <v>4</v>
      </c>
      <c r="D266" s="1">
        <v>260</v>
      </c>
      <c r="E266" s="1">
        <v>0</v>
      </c>
    </row>
    <row r="267" spans="1:5" x14ac:dyDescent="0.25">
      <c r="A267" s="1">
        <v>261</v>
      </c>
      <c r="B267" s="1">
        <v>4</v>
      </c>
      <c r="D267" s="1">
        <v>261</v>
      </c>
      <c r="E267" s="1">
        <v>0</v>
      </c>
    </row>
    <row r="268" spans="1:5" x14ac:dyDescent="0.25">
      <c r="A268" s="1">
        <v>262</v>
      </c>
      <c r="B268" s="1">
        <v>4</v>
      </c>
      <c r="D268" s="1">
        <v>262</v>
      </c>
      <c r="E268" s="1">
        <v>0</v>
      </c>
    </row>
    <row r="269" spans="1:5" x14ac:dyDescent="0.25">
      <c r="A269" s="1">
        <v>263</v>
      </c>
      <c r="B269" s="1">
        <v>4</v>
      </c>
      <c r="D269" s="1">
        <v>263</v>
      </c>
      <c r="E269" s="1">
        <v>0</v>
      </c>
    </row>
    <row r="270" spans="1:5" x14ac:dyDescent="0.25">
      <c r="A270" s="1">
        <v>264</v>
      </c>
      <c r="B270" s="1">
        <v>4</v>
      </c>
      <c r="D270" s="1">
        <v>264</v>
      </c>
      <c r="E270" s="1">
        <v>0</v>
      </c>
    </row>
    <row r="271" spans="1:5" x14ac:dyDescent="0.25">
      <c r="A271" s="1">
        <v>265</v>
      </c>
      <c r="B271" s="1">
        <v>4</v>
      </c>
      <c r="D271" s="1">
        <v>265</v>
      </c>
      <c r="E271" s="1">
        <v>0</v>
      </c>
    </row>
    <row r="272" spans="1:5" x14ac:dyDescent="0.25">
      <c r="A272" s="1">
        <v>266</v>
      </c>
      <c r="B272" s="1">
        <v>4</v>
      </c>
      <c r="D272" s="1">
        <v>266</v>
      </c>
      <c r="E272" s="1">
        <v>0</v>
      </c>
    </row>
    <row r="273" spans="1:5" x14ac:dyDescent="0.25">
      <c r="A273" s="1">
        <v>267</v>
      </c>
      <c r="B273" s="1">
        <v>4</v>
      </c>
      <c r="D273" s="1">
        <v>267</v>
      </c>
      <c r="E273" s="1">
        <v>0</v>
      </c>
    </row>
    <row r="274" spans="1:5" x14ac:dyDescent="0.25">
      <c r="A274" s="1">
        <v>268</v>
      </c>
      <c r="B274" s="1">
        <v>4</v>
      </c>
      <c r="D274" s="1">
        <v>268</v>
      </c>
      <c r="E274" s="1">
        <v>0</v>
      </c>
    </row>
    <row r="275" spans="1:5" x14ac:dyDescent="0.25">
      <c r="A275" s="1">
        <v>269</v>
      </c>
      <c r="B275" s="1">
        <v>4</v>
      </c>
      <c r="D275" s="1">
        <v>269</v>
      </c>
      <c r="E275" s="1">
        <v>0</v>
      </c>
    </row>
    <row r="276" spans="1:5" x14ac:dyDescent="0.25">
      <c r="A276" s="1">
        <v>270</v>
      </c>
      <c r="B276" s="1">
        <v>4</v>
      </c>
      <c r="D276" s="1">
        <v>270</v>
      </c>
      <c r="E276" s="1">
        <v>0</v>
      </c>
    </row>
    <row r="277" spans="1:5" x14ac:dyDescent="0.25">
      <c r="A277" s="1">
        <v>271</v>
      </c>
      <c r="B277" s="1">
        <v>4</v>
      </c>
      <c r="D277" s="1">
        <v>271</v>
      </c>
      <c r="E277" s="1">
        <v>0</v>
      </c>
    </row>
    <row r="278" spans="1:5" x14ac:dyDescent="0.25">
      <c r="A278" s="1">
        <v>272</v>
      </c>
      <c r="B278" s="1">
        <v>4</v>
      </c>
      <c r="D278" s="1">
        <v>272</v>
      </c>
      <c r="E278" s="1">
        <v>0</v>
      </c>
    </row>
    <row r="279" spans="1:5" x14ac:dyDescent="0.25">
      <c r="A279" s="1">
        <v>273</v>
      </c>
      <c r="B279" s="1">
        <v>4</v>
      </c>
      <c r="D279" s="1">
        <v>273</v>
      </c>
      <c r="E279" s="1">
        <v>0</v>
      </c>
    </row>
    <row r="280" spans="1:5" x14ac:dyDescent="0.25">
      <c r="A280" s="1">
        <v>274</v>
      </c>
      <c r="B280" s="1">
        <v>4</v>
      </c>
      <c r="D280" s="1">
        <v>274</v>
      </c>
      <c r="E280" s="1">
        <v>0</v>
      </c>
    </row>
    <row r="281" spans="1:5" x14ac:dyDescent="0.25">
      <c r="A281" s="1">
        <v>275</v>
      </c>
      <c r="B281" s="1">
        <v>4</v>
      </c>
      <c r="D281" s="1">
        <v>275</v>
      </c>
      <c r="E281" s="1">
        <v>0</v>
      </c>
    </row>
    <row r="282" spans="1:5" x14ac:dyDescent="0.25">
      <c r="A282" s="1">
        <v>276</v>
      </c>
      <c r="B282" s="1">
        <v>4</v>
      </c>
      <c r="D282" s="1">
        <v>276</v>
      </c>
      <c r="E282" s="1">
        <v>0</v>
      </c>
    </row>
    <row r="283" spans="1:5" x14ac:dyDescent="0.25">
      <c r="A283" s="1">
        <v>277</v>
      </c>
      <c r="B283" s="1">
        <v>4</v>
      </c>
      <c r="D283" s="1">
        <v>277</v>
      </c>
      <c r="E283" s="1">
        <v>0</v>
      </c>
    </row>
    <row r="284" spans="1:5" x14ac:dyDescent="0.25">
      <c r="A284" s="1">
        <v>278</v>
      </c>
      <c r="B284" s="1">
        <v>4</v>
      </c>
      <c r="D284" s="1">
        <v>278</v>
      </c>
      <c r="E284" s="1">
        <v>0</v>
      </c>
    </row>
    <row r="285" spans="1:5" x14ac:dyDescent="0.25">
      <c r="A285" s="1">
        <v>279</v>
      </c>
      <c r="B285" s="1">
        <v>4</v>
      </c>
      <c r="D285" s="1">
        <v>279</v>
      </c>
      <c r="E285" s="1">
        <v>0</v>
      </c>
    </row>
    <row r="286" spans="1:5" x14ac:dyDescent="0.25">
      <c r="A286" s="1">
        <v>280</v>
      </c>
      <c r="B286" s="1">
        <v>4</v>
      </c>
      <c r="D286" s="1">
        <v>280</v>
      </c>
      <c r="E286" s="1">
        <v>0</v>
      </c>
    </row>
    <row r="287" spans="1:5" x14ac:dyDescent="0.25">
      <c r="A287" s="1">
        <v>281</v>
      </c>
      <c r="B287" s="1">
        <v>4</v>
      </c>
      <c r="D287" s="1">
        <v>281</v>
      </c>
      <c r="E287" s="1">
        <v>0</v>
      </c>
    </row>
    <row r="288" spans="1:5" x14ac:dyDescent="0.25">
      <c r="A288" s="1">
        <v>282</v>
      </c>
      <c r="B288" s="1">
        <v>4</v>
      </c>
      <c r="D288" s="1">
        <v>282</v>
      </c>
      <c r="E288" s="1">
        <v>0</v>
      </c>
    </row>
    <row r="289" spans="1:5" x14ac:dyDescent="0.25">
      <c r="A289" s="1">
        <v>283</v>
      </c>
      <c r="B289" s="1">
        <v>4</v>
      </c>
      <c r="D289" s="1">
        <v>283</v>
      </c>
      <c r="E289" s="1">
        <v>0</v>
      </c>
    </row>
    <row r="290" spans="1:5" x14ac:dyDescent="0.25">
      <c r="A290" s="1">
        <v>284</v>
      </c>
      <c r="B290" s="1">
        <v>4</v>
      </c>
      <c r="D290" s="1">
        <v>284</v>
      </c>
      <c r="E290" s="1">
        <v>0</v>
      </c>
    </row>
    <row r="291" spans="1:5" x14ac:dyDescent="0.25">
      <c r="A291" s="1">
        <v>285</v>
      </c>
      <c r="B291" s="1">
        <v>4</v>
      </c>
      <c r="D291" s="1">
        <v>285</v>
      </c>
      <c r="E291" s="1">
        <v>0</v>
      </c>
    </row>
    <row r="292" spans="1:5" x14ac:dyDescent="0.25">
      <c r="A292" s="1">
        <v>286</v>
      </c>
      <c r="B292" s="1">
        <v>4</v>
      </c>
      <c r="D292" s="1">
        <v>286</v>
      </c>
      <c r="E292" s="1">
        <v>0</v>
      </c>
    </row>
    <row r="293" spans="1:5" x14ac:dyDescent="0.25">
      <c r="A293" s="1">
        <v>287</v>
      </c>
      <c r="B293" s="1">
        <v>4</v>
      </c>
      <c r="D293" s="1">
        <v>287</v>
      </c>
      <c r="E293" s="1">
        <v>0</v>
      </c>
    </row>
    <row r="294" spans="1:5" x14ac:dyDescent="0.25">
      <c r="A294" s="1">
        <v>288</v>
      </c>
      <c r="B294" s="1">
        <v>4</v>
      </c>
      <c r="D294" s="1">
        <v>288</v>
      </c>
      <c r="E294" s="1">
        <v>0</v>
      </c>
    </row>
    <row r="295" spans="1:5" x14ac:dyDescent="0.25">
      <c r="A295" s="1">
        <v>289</v>
      </c>
      <c r="B295" s="1">
        <v>4</v>
      </c>
      <c r="D295" s="1">
        <v>289</v>
      </c>
      <c r="E295" s="1">
        <v>0</v>
      </c>
    </row>
    <row r="296" spans="1:5" x14ac:dyDescent="0.25">
      <c r="A296" s="1">
        <v>290</v>
      </c>
      <c r="B296" s="1">
        <v>4</v>
      </c>
      <c r="D296" s="1">
        <v>290</v>
      </c>
      <c r="E296" s="1">
        <v>0</v>
      </c>
    </row>
    <row r="297" spans="1:5" x14ac:dyDescent="0.25">
      <c r="A297" s="1">
        <v>291</v>
      </c>
      <c r="B297" s="1">
        <v>4</v>
      </c>
      <c r="D297" s="1">
        <v>291</v>
      </c>
      <c r="E297" s="1">
        <v>0</v>
      </c>
    </row>
    <row r="298" spans="1:5" x14ac:dyDescent="0.25">
      <c r="A298" s="1">
        <v>292</v>
      </c>
      <c r="B298" s="1">
        <v>4</v>
      </c>
      <c r="D298" s="1">
        <v>292</v>
      </c>
      <c r="E298" s="1">
        <v>0</v>
      </c>
    </row>
    <row r="299" spans="1:5" x14ac:dyDescent="0.25">
      <c r="A299" s="1">
        <v>293</v>
      </c>
      <c r="B299" s="1">
        <v>4</v>
      </c>
      <c r="D299" s="1">
        <v>293</v>
      </c>
      <c r="E299" s="1">
        <v>0</v>
      </c>
    </row>
    <row r="300" spans="1:5" x14ac:dyDescent="0.25">
      <c r="A300" s="1">
        <v>294</v>
      </c>
      <c r="B300" s="1">
        <v>4</v>
      </c>
      <c r="D300" s="1">
        <v>294</v>
      </c>
      <c r="E300" s="1">
        <v>0</v>
      </c>
    </row>
    <row r="301" spans="1:5" x14ac:dyDescent="0.25">
      <c r="A301" s="1">
        <v>295</v>
      </c>
      <c r="B301" s="1">
        <v>4</v>
      </c>
      <c r="D301" s="1">
        <v>295</v>
      </c>
      <c r="E301" s="1">
        <v>0</v>
      </c>
    </row>
    <row r="302" spans="1:5" x14ac:dyDescent="0.25">
      <c r="A302" s="1">
        <v>296</v>
      </c>
      <c r="B302" s="1">
        <v>4</v>
      </c>
      <c r="D302" s="1">
        <v>296</v>
      </c>
      <c r="E302" s="1">
        <v>0</v>
      </c>
    </row>
    <row r="303" spans="1:5" x14ac:dyDescent="0.25">
      <c r="A303" s="1">
        <v>297</v>
      </c>
      <c r="B303" s="1">
        <v>4</v>
      </c>
      <c r="D303" s="1">
        <v>297</v>
      </c>
      <c r="E303" s="1">
        <v>0</v>
      </c>
    </row>
    <row r="304" spans="1:5" x14ac:dyDescent="0.25">
      <c r="A304" s="1">
        <v>298</v>
      </c>
      <c r="B304" s="1">
        <v>4</v>
      </c>
      <c r="D304" s="1">
        <v>298</v>
      </c>
      <c r="E304" s="1">
        <v>0</v>
      </c>
    </row>
    <row r="305" spans="1:5" x14ac:dyDescent="0.25">
      <c r="A305" s="1">
        <v>299</v>
      </c>
      <c r="B305" s="1">
        <v>4</v>
      </c>
      <c r="D305" s="1">
        <v>299</v>
      </c>
      <c r="E305" s="1">
        <v>0</v>
      </c>
    </row>
    <row r="306" spans="1:5" x14ac:dyDescent="0.25">
      <c r="A306" s="1">
        <v>300</v>
      </c>
      <c r="B306" s="1">
        <v>4</v>
      </c>
      <c r="D306" s="1">
        <v>300</v>
      </c>
      <c r="E306" s="1">
        <v>0</v>
      </c>
    </row>
    <row r="307" spans="1:5" x14ac:dyDescent="0.25">
      <c r="A307" s="1">
        <v>301</v>
      </c>
      <c r="B307" s="1">
        <v>4</v>
      </c>
      <c r="D307" s="1">
        <v>301</v>
      </c>
      <c r="E307" s="1">
        <v>0</v>
      </c>
    </row>
    <row r="308" spans="1:5" x14ac:dyDescent="0.25">
      <c r="A308" s="1">
        <v>302</v>
      </c>
      <c r="B308" s="1">
        <v>4</v>
      </c>
      <c r="D308" s="1">
        <v>302</v>
      </c>
      <c r="E308" s="1">
        <v>0</v>
      </c>
    </row>
    <row r="309" spans="1:5" x14ac:dyDescent="0.25">
      <c r="A309" s="1">
        <v>303</v>
      </c>
      <c r="B309" s="1">
        <v>4</v>
      </c>
      <c r="D309" s="1">
        <v>303</v>
      </c>
      <c r="E309" s="1">
        <v>0</v>
      </c>
    </row>
    <row r="310" spans="1:5" x14ac:dyDescent="0.25">
      <c r="A310" s="1">
        <v>304</v>
      </c>
      <c r="B310" s="1">
        <v>4</v>
      </c>
      <c r="D310" s="1">
        <v>304</v>
      </c>
      <c r="E310" s="1">
        <v>0</v>
      </c>
    </row>
    <row r="311" spans="1:5" x14ac:dyDescent="0.25">
      <c r="A311" s="1">
        <v>305</v>
      </c>
      <c r="B311" s="1">
        <v>4</v>
      </c>
      <c r="D311" s="1">
        <v>305</v>
      </c>
      <c r="E311" s="1">
        <v>0</v>
      </c>
    </row>
    <row r="312" spans="1:5" x14ac:dyDescent="0.25">
      <c r="A312" s="1">
        <v>306</v>
      </c>
      <c r="B312" s="1">
        <v>4</v>
      </c>
      <c r="D312" s="1">
        <v>306</v>
      </c>
      <c r="E312" s="1">
        <v>0</v>
      </c>
    </row>
    <row r="313" spans="1:5" x14ac:dyDescent="0.25">
      <c r="A313" s="1">
        <v>307</v>
      </c>
      <c r="B313" s="1">
        <v>4</v>
      </c>
      <c r="D313" s="1">
        <v>307</v>
      </c>
      <c r="E313" s="1">
        <v>0</v>
      </c>
    </row>
    <row r="314" spans="1:5" x14ac:dyDescent="0.25">
      <c r="A314" s="1">
        <v>308</v>
      </c>
      <c r="B314" s="1">
        <v>4</v>
      </c>
      <c r="D314" s="1">
        <v>308</v>
      </c>
      <c r="E314" s="1">
        <v>0</v>
      </c>
    </row>
    <row r="315" spans="1:5" x14ac:dyDescent="0.25">
      <c r="A315" s="1">
        <v>309</v>
      </c>
      <c r="B315" s="1">
        <v>4</v>
      </c>
      <c r="D315" s="1">
        <v>309</v>
      </c>
      <c r="E315" s="1">
        <v>0</v>
      </c>
    </row>
    <row r="316" spans="1:5" x14ac:dyDescent="0.25">
      <c r="A316" s="1">
        <v>310</v>
      </c>
      <c r="B316" s="1">
        <v>4</v>
      </c>
      <c r="D316" s="1">
        <v>310</v>
      </c>
      <c r="E316" s="1">
        <v>0</v>
      </c>
    </row>
    <row r="317" spans="1:5" x14ac:dyDescent="0.25">
      <c r="A317" s="1">
        <v>311</v>
      </c>
      <c r="B317" s="1">
        <v>4</v>
      </c>
      <c r="D317" s="1">
        <v>311</v>
      </c>
      <c r="E317" s="1">
        <v>0</v>
      </c>
    </row>
    <row r="318" spans="1:5" x14ac:dyDescent="0.25">
      <c r="A318" s="1">
        <v>312</v>
      </c>
      <c r="B318" s="1">
        <v>4</v>
      </c>
      <c r="D318" s="1">
        <v>312</v>
      </c>
      <c r="E318" s="1">
        <v>0</v>
      </c>
    </row>
    <row r="319" spans="1:5" x14ac:dyDescent="0.25">
      <c r="A319" s="1">
        <v>313</v>
      </c>
      <c r="B319" s="1">
        <v>4</v>
      </c>
      <c r="D319" s="1">
        <v>313</v>
      </c>
      <c r="E319" s="1">
        <v>0</v>
      </c>
    </row>
    <row r="320" spans="1:5" x14ac:dyDescent="0.25">
      <c r="A320" s="1">
        <v>314</v>
      </c>
      <c r="B320" s="1">
        <v>4</v>
      </c>
      <c r="D320" s="1">
        <v>314</v>
      </c>
      <c r="E320" s="1">
        <v>0</v>
      </c>
    </row>
    <row r="321" spans="1:5" x14ac:dyDescent="0.25">
      <c r="A321" s="1">
        <v>315</v>
      </c>
      <c r="B321" s="1">
        <v>4</v>
      </c>
      <c r="D321" s="1">
        <v>315</v>
      </c>
      <c r="E321" s="1">
        <v>0</v>
      </c>
    </row>
    <row r="322" spans="1:5" x14ac:dyDescent="0.25">
      <c r="A322" s="1">
        <v>316</v>
      </c>
      <c r="B322" s="1">
        <v>4</v>
      </c>
      <c r="D322" s="1">
        <v>316</v>
      </c>
      <c r="E322" s="1">
        <v>0</v>
      </c>
    </row>
    <row r="323" spans="1:5" x14ac:dyDescent="0.25">
      <c r="A323" s="1">
        <v>317</v>
      </c>
      <c r="B323" s="1">
        <v>4</v>
      </c>
      <c r="D323" s="1">
        <v>317</v>
      </c>
      <c r="E323" s="1">
        <v>0</v>
      </c>
    </row>
    <row r="324" spans="1:5" x14ac:dyDescent="0.25">
      <c r="A324" s="1">
        <v>318</v>
      </c>
      <c r="B324" s="1">
        <v>4</v>
      </c>
      <c r="D324" s="1">
        <v>318</v>
      </c>
      <c r="E324" s="1">
        <v>0</v>
      </c>
    </row>
    <row r="325" spans="1:5" x14ac:dyDescent="0.25">
      <c r="A325" s="1">
        <v>319</v>
      </c>
      <c r="B325" s="1">
        <v>4</v>
      </c>
      <c r="D325" s="1">
        <v>319</v>
      </c>
      <c r="E325" s="1">
        <v>0</v>
      </c>
    </row>
    <row r="326" spans="1:5" x14ac:dyDescent="0.25">
      <c r="A326" s="1">
        <v>320</v>
      </c>
      <c r="B326" s="1">
        <v>4</v>
      </c>
      <c r="D326" s="1">
        <v>320</v>
      </c>
      <c r="E326" s="1">
        <v>0</v>
      </c>
    </row>
    <row r="327" spans="1:5" x14ac:dyDescent="0.25">
      <c r="A327" s="1">
        <v>321</v>
      </c>
      <c r="B327" s="1">
        <v>5</v>
      </c>
      <c r="D327" s="1">
        <v>321</v>
      </c>
      <c r="E327" s="1">
        <v>0</v>
      </c>
    </row>
    <row r="328" spans="1:5" x14ac:dyDescent="0.25">
      <c r="A328" s="1">
        <v>322</v>
      </c>
      <c r="B328" s="1">
        <v>5</v>
      </c>
      <c r="D328" s="1">
        <v>322</v>
      </c>
      <c r="E328" s="1">
        <v>0</v>
      </c>
    </row>
    <row r="329" spans="1:5" x14ac:dyDescent="0.25">
      <c r="A329" s="1">
        <v>323</v>
      </c>
      <c r="B329" s="1">
        <v>5</v>
      </c>
      <c r="D329" s="1">
        <v>323</v>
      </c>
      <c r="E329" s="1">
        <v>0</v>
      </c>
    </row>
    <row r="330" spans="1:5" x14ac:dyDescent="0.25">
      <c r="A330" s="1">
        <v>324</v>
      </c>
      <c r="B330" s="1">
        <v>5</v>
      </c>
      <c r="D330" s="1">
        <v>324</v>
      </c>
      <c r="E330" s="1">
        <v>0</v>
      </c>
    </row>
    <row r="331" spans="1:5" x14ac:dyDescent="0.25">
      <c r="A331" s="1">
        <v>325</v>
      </c>
      <c r="B331" s="1">
        <v>5</v>
      </c>
      <c r="D331" s="1">
        <v>325</v>
      </c>
      <c r="E331" s="1">
        <v>0</v>
      </c>
    </row>
    <row r="332" spans="1:5" x14ac:dyDescent="0.25">
      <c r="A332" s="1">
        <v>326</v>
      </c>
      <c r="B332" s="1">
        <v>5</v>
      </c>
      <c r="D332" s="1">
        <v>326</v>
      </c>
      <c r="E332" s="1">
        <v>0</v>
      </c>
    </row>
    <row r="333" spans="1:5" x14ac:dyDescent="0.25">
      <c r="A333" s="1">
        <v>327</v>
      </c>
      <c r="B333" s="1">
        <v>5</v>
      </c>
      <c r="D333" s="1">
        <v>327</v>
      </c>
      <c r="E333" s="1">
        <v>0</v>
      </c>
    </row>
    <row r="334" spans="1:5" x14ac:dyDescent="0.25">
      <c r="A334" s="1">
        <v>328</v>
      </c>
      <c r="B334" s="1">
        <v>5</v>
      </c>
      <c r="D334" s="1">
        <v>328</v>
      </c>
      <c r="E334" s="1">
        <v>0</v>
      </c>
    </row>
    <row r="335" spans="1:5" x14ac:dyDescent="0.25">
      <c r="A335" s="1">
        <v>329</v>
      </c>
      <c r="B335" s="1">
        <v>5</v>
      </c>
      <c r="D335" s="1">
        <v>329</v>
      </c>
      <c r="E335" s="1">
        <v>0</v>
      </c>
    </row>
    <row r="336" spans="1:5" x14ac:dyDescent="0.25">
      <c r="A336" s="1">
        <v>330</v>
      </c>
      <c r="B336" s="1">
        <v>5</v>
      </c>
      <c r="D336" s="1">
        <v>330</v>
      </c>
      <c r="E336" s="1">
        <v>0</v>
      </c>
    </row>
    <row r="337" spans="1:5" x14ac:dyDescent="0.25">
      <c r="A337" s="1">
        <v>331</v>
      </c>
      <c r="B337" s="1">
        <v>5</v>
      </c>
      <c r="D337" s="1">
        <v>331</v>
      </c>
      <c r="E337" s="1">
        <v>0</v>
      </c>
    </row>
    <row r="338" spans="1:5" x14ac:dyDescent="0.25">
      <c r="A338" s="1">
        <v>332</v>
      </c>
      <c r="B338" s="1">
        <v>5</v>
      </c>
      <c r="D338" s="1">
        <v>332</v>
      </c>
      <c r="E338" s="1">
        <v>0</v>
      </c>
    </row>
    <row r="339" spans="1:5" x14ac:dyDescent="0.25">
      <c r="A339" s="1">
        <v>333</v>
      </c>
      <c r="B339" s="1">
        <v>5</v>
      </c>
      <c r="D339" s="1">
        <v>333</v>
      </c>
      <c r="E339" s="1">
        <v>0</v>
      </c>
    </row>
    <row r="340" spans="1:5" x14ac:dyDescent="0.25">
      <c r="A340" s="1">
        <v>334</v>
      </c>
      <c r="B340" s="1">
        <v>5</v>
      </c>
      <c r="D340" s="1">
        <v>334</v>
      </c>
      <c r="E340" s="1">
        <v>0</v>
      </c>
    </row>
    <row r="341" spans="1:5" x14ac:dyDescent="0.25">
      <c r="A341" s="1">
        <v>335</v>
      </c>
      <c r="B341" s="1">
        <v>5</v>
      </c>
      <c r="D341" s="1">
        <v>335</v>
      </c>
      <c r="E341" s="1">
        <v>0</v>
      </c>
    </row>
    <row r="342" spans="1:5" x14ac:dyDescent="0.25">
      <c r="A342" s="1">
        <v>336</v>
      </c>
      <c r="B342" s="1">
        <v>5</v>
      </c>
      <c r="D342" s="1">
        <v>336</v>
      </c>
      <c r="E342" s="1">
        <v>0</v>
      </c>
    </row>
    <row r="343" spans="1:5" x14ac:dyDescent="0.25">
      <c r="A343" s="1">
        <v>337</v>
      </c>
      <c r="B343" s="1">
        <v>5</v>
      </c>
      <c r="D343" s="1">
        <v>337</v>
      </c>
      <c r="E343" s="1">
        <v>0</v>
      </c>
    </row>
    <row r="344" spans="1:5" x14ac:dyDescent="0.25">
      <c r="A344" s="1">
        <v>338</v>
      </c>
      <c r="B344" s="1">
        <v>5</v>
      </c>
      <c r="D344" s="1">
        <v>338</v>
      </c>
      <c r="E344" s="1">
        <v>0</v>
      </c>
    </row>
    <row r="345" spans="1:5" x14ac:dyDescent="0.25">
      <c r="A345" s="1">
        <v>339</v>
      </c>
      <c r="B345" s="1">
        <v>5</v>
      </c>
      <c r="D345" s="1">
        <v>339</v>
      </c>
      <c r="E345" s="1">
        <v>0</v>
      </c>
    </row>
    <row r="346" spans="1:5" x14ac:dyDescent="0.25">
      <c r="A346" s="1">
        <v>340</v>
      </c>
      <c r="B346" s="1">
        <v>5</v>
      </c>
      <c r="D346" s="1">
        <v>340</v>
      </c>
      <c r="E346" s="1">
        <v>0</v>
      </c>
    </row>
    <row r="347" spans="1:5" x14ac:dyDescent="0.25">
      <c r="A347" s="1">
        <v>341</v>
      </c>
      <c r="B347" s="1">
        <v>5</v>
      </c>
      <c r="D347" s="1">
        <v>341</v>
      </c>
      <c r="E347" s="1">
        <v>0</v>
      </c>
    </row>
    <row r="348" spans="1:5" x14ac:dyDescent="0.25">
      <c r="A348" s="1">
        <v>342</v>
      </c>
      <c r="B348" s="1">
        <v>5</v>
      </c>
      <c r="D348" s="1">
        <v>342</v>
      </c>
      <c r="E348" s="1">
        <v>0</v>
      </c>
    </row>
    <row r="349" spans="1:5" x14ac:dyDescent="0.25">
      <c r="A349" s="1">
        <v>343</v>
      </c>
      <c r="B349" s="1">
        <v>5</v>
      </c>
      <c r="D349" s="1">
        <v>343</v>
      </c>
      <c r="E349" s="1">
        <v>0</v>
      </c>
    </row>
    <row r="350" spans="1:5" x14ac:dyDescent="0.25">
      <c r="A350" s="1">
        <v>344</v>
      </c>
      <c r="B350" s="1">
        <v>5</v>
      </c>
      <c r="D350" s="1">
        <v>344</v>
      </c>
      <c r="E350" s="1">
        <v>0</v>
      </c>
    </row>
    <row r="351" spans="1:5" x14ac:dyDescent="0.25">
      <c r="A351" s="1">
        <v>345</v>
      </c>
      <c r="B351" s="1">
        <v>5</v>
      </c>
      <c r="D351" s="1">
        <v>345</v>
      </c>
      <c r="E351" s="1">
        <v>0</v>
      </c>
    </row>
    <row r="352" spans="1:5" x14ac:dyDescent="0.25">
      <c r="A352" s="1">
        <v>346</v>
      </c>
      <c r="B352" s="1">
        <v>5</v>
      </c>
      <c r="D352" s="1">
        <v>346</v>
      </c>
      <c r="E352" s="1">
        <v>0</v>
      </c>
    </row>
    <row r="353" spans="1:5" x14ac:dyDescent="0.25">
      <c r="A353" s="1">
        <v>347</v>
      </c>
      <c r="B353" s="1">
        <v>5</v>
      </c>
      <c r="D353" s="1">
        <v>347</v>
      </c>
      <c r="E353" s="1">
        <v>0</v>
      </c>
    </row>
    <row r="354" spans="1:5" x14ac:dyDescent="0.25">
      <c r="A354" s="1">
        <v>348</v>
      </c>
      <c r="B354" s="1">
        <v>5</v>
      </c>
      <c r="D354" s="1">
        <v>348</v>
      </c>
      <c r="E354" s="1">
        <v>0</v>
      </c>
    </row>
    <row r="355" spans="1:5" x14ac:dyDescent="0.25">
      <c r="A355" s="1">
        <v>349</v>
      </c>
      <c r="B355" s="1">
        <v>5</v>
      </c>
      <c r="D355" s="1">
        <v>349</v>
      </c>
      <c r="E355" s="1">
        <v>0</v>
      </c>
    </row>
    <row r="356" spans="1:5" x14ac:dyDescent="0.25">
      <c r="A356" s="1">
        <v>350</v>
      </c>
      <c r="B356" s="1">
        <v>5</v>
      </c>
      <c r="D356" s="1">
        <v>350</v>
      </c>
      <c r="E356" s="1">
        <v>0</v>
      </c>
    </row>
    <row r="357" spans="1:5" x14ac:dyDescent="0.25">
      <c r="A357" s="1">
        <v>351</v>
      </c>
      <c r="B357" s="1">
        <v>5</v>
      </c>
      <c r="D357" s="1">
        <v>351</v>
      </c>
      <c r="E357" s="1">
        <v>0</v>
      </c>
    </row>
    <row r="358" spans="1:5" x14ac:dyDescent="0.25">
      <c r="A358" s="1">
        <v>352</v>
      </c>
      <c r="B358" s="1">
        <v>5</v>
      </c>
      <c r="D358" s="1">
        <v>352</v>
      </c>
      <c r="E358" s="1">
        <v>0</v>
      </c>
    </row>
    <row r="359" spans="1:5" x14ac:dyDescent="0.25">
      <c r="A359" s="1">
        <v>353</v>
      </c>
      <c r="B359" s="1">
        <v>5</v>
      </c>
      <c r="D359" s="1">
        <v>353</v>
      </c>
      <c r="E359" s="1">
        <v>0</v>
      </c>
    </row>
    <row r="360" spans="1:5" x14ac:dyDescent="0.25">
      <c r="A360" s="1">
        <v>354</v>
      </c>
      <c r="B360" s="1">
        <v>5</v>
      </c>
      <c r="D360" s="1">
        <v>354</v>
      </c>
      <c r="E360" s="1">
        <v>0</v>
      </c>
    </row>
    <row r="361" spans="1:5" x14ac:dyDescent="0.25">
      <c r="A361" s="1">
        <v>355</v>
      </c>
      <c r="B361" s="1">
        <v>5</v>
      </c>
      <c r="D361" s="1">
        <v>355</v>
      </c>
      <c r="E361" s="1">
        <v>0</v>
      </c>
    </row>
    <row r="362" spans="1:5" x14ac:dyDescent="0.25">
      <c r="A362" s="1">
        <v>356</v>
      </c>
      <c r="B362" s="1">
        <v>5</v>
      </c>
      <c r="D362" s="1">
        <v>356</v>
      </c>
      <c r="E362" s="1">
        <v>0</v>
      </c>
    </row>
    <row r="363" spans="1:5" x14ac:dyDescent="0.25">
      <c r="A363" s="1">
        <v>357</v>
      </c>
      <c r="B363" s="1">
        <v>5</v>
      </c>
      <c r="D363" s="1">
        <v>357</v>
      </c>
      <c r="E363" s="1">
        <v>0</v>
      </c>
    </row>
    <row r="364" spans="1:5" x14ac:dyDescent="0.25">
      <c r="A364" s="1">
        <v>358</v>
      </c>
      <c r="B364" s="1">
        <v>5</v>
      </c>
      <c r="D364" s="1">
        <v>358</v>
      </c>
      <c r="E364" s="1">
        <v>0</v>
      </c>
    </row>
    <row r="365" spans="1:5" x14ac:dyDescent="0.25">
      <c r="A365" s="1">
        <v>359</v>
      </c>
      <c r="B365" s="1">
        <v>5</v>
      </c>
      <c r="D365" s="1">
        <v>359</v>
      </c>
      <c r="E365" s="1">
        <v>0</v>
      </c>
    </row>
    <row r="366" spans="1:5" x14ac:dyDescent="0.25">
      <c r="A366" s="1">
        <v>360</v>
      </c>
      <c r="B366" s="1">
        <v>5</v>
      </c>
      <c r="D366" s="1">
        <v>360</v>
      </c>
      <c r="E366" s="1">
        <v>0</v>
      </c>
    </row>
    <row r="367" spans="1:5" x14ac:dyDescent="0.25">
      <c r="A367" s="1">
        <v>361</v>
      </c>
      <c r="B367" s="1">
        <v>5</v>
      </c>
      <c r="D367" s="1">
        <v>361</v>
      </c>
      <c r="E367" s="1">
        <v>0</v>
      </c>
    </row>
    <row r="368" spans="1:5" x14ac:dyDescent="0.25">
      <c r="A368" s="1">
        <v>362</v>
      </c>
      <c r="B368" s="1">
        <v>5</v>
      </c>
      <c r="D368" s="1">
        <v>362</v>
      </c>
      <c r="E368" s="1">
        <v>0</v>
      </c>
    </row>
    <row r="369" spans="1:5" x14ac:dyDescent="0.25">
      <c r="A369" s="1">
        <v>363</v>
      </c>
      <c r="B369" s="1">
        <v>5</v>
      </c>
      <c r="D369" s="1">
        <v>363</v>
      </c>
      <c r="E369" s="1">
        <v>0</v>
      </c>
    </row>
    <row r="370" spans="1:5" x14ac:dyDescent="0.25">
      <c r="A370" s="1">
        <v>364</v>
      </c>
      <c r="B370" s="1">
        <v>5</v>
      </c>
      <c r="D370" s="1">
        <v>364</v>
      </c>
      <c r="E370" s="1">
        <v>0</v>
      </c>
    </row>
    <row r="371" spans="1:5" x14ac:dyDescent="0.25">
      <c r="A371" s="1">
        <v>365</v>
      </c>
      <c r="B371" s="1">
        <v>5</v>
      </c>
      <c r="D371" s="1">
        <v>365</v>
      </c>
      <c r="E371" s="1">
        <v>0</v>
      </c>
    </row>
    <row r="372" spans="1:5" x14ac:dyDescent="0.25">
      <c r="A372" s="1">
        <v>366</v>
      </c>
      <c r="B372" s="1">
        <v>5</v>
      </c>
      <c r="D372" s="1">
        <v>366</v>
      </c>
      <c r="E372" s="1">
        <v>0</v>
      </c>
    </row>
    <row r="373" spans="1:5" x14ac:dyDescent="0.25">
      <c r="A373" s="1">
        <v>367</v>
      </c>
      <c r="B373" s="1">
        <v>5</v>
      </c>
      <c r="D373" s="1">
        <v>367</v>
      </c>
      <c r="E373" s="1">
        <v>0</v>
      </c>
    </row>
    <row r="374" spans="1:5" x14ac:dyDescent="0.25">
      <c r="A374" s="1">
        <v>368</v>
      </c>
      <c r="B374" s="1">
        <v>5</v>
      </c>
      <c r="D374" s="1">
        <v>368</v>
      </c>
      <c r="E374" s="1">
        <v>0</v>
      </c>
    </row>
    <row r="375" spans="1:5" x14ac:dyDescent="0.25">
      <c r="A375" s="1">
        <v>369</v>
      </c>
      <c r="B375" s="1">
        <v>5</v>
      </c>
      <c r="D375" s="1">
        <v>369</v>
      </c>
      <c r="E375" s="1">
        <v>0</v>
      </c>
    </row>
    <row r="376" spans="1:5" x14ac:dyDescent="0.25">
      <c r="A376" s="1">
        <v>370</v>
      </c>
      <c r="B376" s="1">
        <v>5</v>
      </c>
      <c r="D376" s="1">
        <v>370</v>
      </c>
      <c r="E376" s="1">
        <v>0</v>
      </c>
    </row>
    <row r="377" spans="1:5" x14ac:dyDescent="0.25">
      <c r="A377" s="1">
        <v>371</v>
      </c>
      <c r="B377" s="1">
        <v>5</v>
      </c>
      <c r="D377" s="1">
        <v>371</v>
      </c>
      <c r="E377" s="1">
        <v>0</v>
      </c>
    </row>
    <row r="378" spans="1:5" x14ac:dyDescent="0.25">
      <c r="A378" s="1">
        <v>372</v>
      </c>
      <c r="B378" s="1">
        <v>5</v>
      </c>
      <c r="D378" s="1">
        <v>372</v>
      </c>
      <c r="E378" s="1">
        <v>0</v>
      </c>
    </row>
    <row r="379" spans="1:5" x14ac:dyDescent="0.25">
      <c r="A379" s="1">
        <v>373</v>
      </c>
      <c r="B379" s="1">
        <v>5</v>
      </c>
      <c r="D379" s="1">
        <v>373</v>
      </c>
      <c r="E379" s="1">
        <v>0</v>
      </c>
    </row>
    <row r="380" spans="1:5" x14ac:dyDescent="0.25">
      <c r="A380" s="1">
        <v>374</v>
      </c>
      <c r="B380" s="1">
        <v>5</v>
      </c>
      <c r="D380" s="1">
        <v>374</v>
      </c>
      <c r="E380" s="1">
        <v>0</v>
      </c>
    </row>
    <row r="381" spans="1:5" x14ac:dyDescent="0.25">
      <c r="A381" s="1">
        <v>375</v>
      </c>
      <c r="B381" s="1">
        <v>5</v>
      </c>
      <c r="D381" s="1">
        <v>375</v>
      </c>
      <c r="E381" s="1">
        <v>0</v>
      </c>
    </row>
    <row r="382" spans="1:5" x14ac:dyDescent="0.25">
      <c r="A382" s="1">
        <v>376</v>
      </c>
      <c r="B382" s="1">
        <v>5</v>
      </c>
      <c r="D382" s="1">
        <v>376</v>
      </c>
      <c r="E382" s="1">
        <v>0</v>
      </c>
    </row>
    <row r="383" spans="1:5" x14ac:dyDescent="0.25">
      <c r="A383" s="1">
        <v>377</v>
      </c>
      <c r="B383" s="1">
        <v>5</v>
      </c>
      <c r="D383" s="1">
        <v>377</v>
      </c>
      <c r="E383" s="1">
        <v>0</v>
      </c>
    </row>
    <row r="384" spans="1:5" x14ac:dyDescent="0.25">
      <c r="A384" s="1">
        <v>378</v>
      </c>
      <c r="B384" s="1">
        <v>5</v>
      </c>
      <c r="D384" s="1">
        <v>378</v>
      </c>
      <c r="E384" s="1">
        <v>0</v>
      </c>
    </row>
    <row r="385" spans="1:5" x14ac:dyDescent="0.25">
      <c r="A385" s="1">
        <v>379</v>
      </c>
      <c r="B385" s="1">
        <v>5</v>
      </c>
      <c r="D385" s="1">
        <v>379</v>
      </c>
      <c r="E385" s="1">
        <v>0</v>
      </c>
    </row>
    <row r="386" spans="1:5" x14ac:dyDescent="0.25">
      <c r="A386" s="1">
        <v>380</v>
      </c>
      <c r="B386" s="1">
        <v>5</v>
      </c>
      <c r="D386" s="1">
        <v>380</v>
      </c>
      <c r="E386" s="1">
        <v>0</v>
      </c>
    </row>
    <row r="387" spans="1:5" x14ac:dyDescent="0.25">
      <c r="A387" s="1">
        <v>381</v>
      </c>
      <c r="B387" s="1">
        <v>5</v>
      </c>
      <c r="D387" s="1">
        <v>381</v>
      </c>
      <c r="E387" s="1">
        <v>0</v>
      </c>
    </row>
    <row r="388" spans="1:5" x14ac:dyDescent="0.25">
      <c r="A388" s="1">
        <v>382</v>
      </c>
      <c r="B388" s="1">
        <v>5</v>
      </c>
      <c r="D388" s="1">
        <v>382</v>
      </c>
      <c r="E388" s="1">
        <v>0</v>
      </c>
    </row>
    <row r="389" spans="1:5" x14ac:dyDescent="0.25">
      <c r="A389" s="1">
        <v>383</v>
      </c>
      <c r="B389" s="1">
        <v>5</v>
      </c>
      <c r="D389" s="1">
        <v>383</v>
      </c>
      <c r="E389" s="1">
        <v>0</v>
      </c>
    </row>
    <row r="390" spans="1:5" x14ac:dyDescent="0.25">
      <c r="A390" s="1">
        <v>384</v>
      </c>
      <c r="B390" s="1">
        <v>5</v>
      </c>
      <c r="D390" s="1">
        <v>384</v>
      </c>
      <c r="E390" s="1">
        <v>0</v>
      </c>
    </row>
    <row r="391" spans="1:5" x14ac:dyDescent="0.25">
      <c r="A391" s="1">
        <v>385</v>
      </c>
      <c r="B391" s="1">
        <v>5</v>
      </c>
      <c r="D391" s="1">
        <v>385</v>
      </c>
      <c r="E391" s="1">
        <v>0</v>
      </c>
    </row>
    <row r="392" spans="1:5" x14ac:dyDescent="0.25">
      <c r="A392" s="1">
        <v>386</v>
      </c>
      <c r="B392" s="1">
        <v>5</v>
      </c>
      <c r="D392" s="1">
        <v>386</v>
      </c>
      <c r="E392" s="1">
        <v>0</v>
      </c>
    </row>
    <row r="393" spans="1:5" x14ac:dyDescent="0.25">
      <c r="A393" s="1">
        <v>387</v>
      </c>
      <c r="B393" s="1">
        <v>5</v>
      </c>
      <c r="D393" s="1">
        <v>387</v>
      </c>
      <c r="E393" s="1">
        <v>0</v>
      </c>
    </row>
    <row r="394" spans="1:5" x14ac:dyDescent="0.25">
      <c r="A394" s="1">
        <v>388</v>
      </c>
      <c r="B394" s="1">
        <v>5</v>
      </c>
      <c r="D394" s="1">
        <v>388</v>
      </c>
      <c r="E394" s="1">
        <v>0</v>
      </c>
    </row>
    <row r="395" spans="1:5" x14ac:dyDescent="0.25">
      <c r="A395" s="1">
        <v>389</v>
      </c>
      <c r="B395" s="1">
        <v>5</v>
      </c>
      <c r="D395" s="1">
        <v>389</v>
      </c>
      <c r="E395" s="1">
        <v>0</v>
      </c>
    </row>
    <row r="396" spans="1:5" x14ac:dyDescent="0.25">
      <c r="A396" s="1">
        <v>390</v>
      </c>
      <c r="B396" s="1">
        <v>5</v>
      </c>
      <c r="D396" s="1">
        <v>390</v>
      </c>
      <c r="E396" s="1">
        <v>0</v>
      </c>
    </row>
    <row r="397" spans="1:5" x14ac:dyDescent="0.25">
      <c r="A397" s="1">
        <v>391</v>
      </c>
      <c r="B397" s="1">
        <v>5</v>
      </c>
      <c r="D397" s="1">
        <v>391</v>
      </c>
      <c r="E397" s="1">
        <v>0</v>
      </c>
    </row>
    <row r="398" spans="1:5" x14ac:dyDescent="0.25">
      <c r="A398" s="1">
        <v>392</v>
      </c>
      <c r="B398" s="1">
        <v>5</v>
      </c>
      <c r="D398" s="1">
        <v>392</v>
      </c>
      <c r="E398" s="1">
        <v>0</v>
      </c>
    </row>
    <row r="399" spans="1:5" x14ac:dyDescent="0.25">
      <c r="A399" s="1">
        <v>393</v>
      </c>
      <c r="B399" s="1">
        <v>5</v>
      </c>
      <c r="D399" s="1">
        <v>393</v>
      </c>
      <c r="E399" s="1">
        <v>0</v>
      </c>
    </row>
    <row r="400" spans="1:5" x14ac:dyDescent="0.25">
      <c r="A400" s="1">
        <v>394</v>
      </c>
      <c r="B400" s="1">
        <v>5</v>
      </c>
      <c r="D400" s="1">
        <v>394</v>
      </c>
      <c r="E400" s="1">
        <v>0</v>
      </c>
    </row>
    <row r="401" spans="1:5" x14ac:dyDescent="0.25">
      <c r="A401" s="1">
        <v>395</v>
      </c>
      <c r="B401" s="1">
        <v>5</v>
      </c>
      <c r="D401" s="1">
        <v>395</v>
      </c>
      <c r="E401" s="1">
        <v>0</v>
      </c>
    </row>
    <row r="402" spans="1:5" x14ac:dyDescent="0.25">
      <c r="A402" s="1">
        <v>396</v>
      </c>
      <c r="B402" s="1">
        <v>5</v>
      </c>
      <c r="D402" s="1">
        <v>396</v>
      </c>
      <c r="E402" s="1">
        <v>0</v>
      </c>
    </row>
    <row r="403" spans="1:5" x14ac:dyDescent="0.25">
      <c r="A403" s="1">
        <v>397</v>
      </c>
      <c r="B403" s="1">
        <v>5</v>
      </c>
      <c r="D403" s="1">
        <v>397</v>
      </c>
      <c r="E403" s="1">
        <v>0</v>
      </c>
    </row>
    <row r="404" spans="1:5" x14ac:dyDescent="0.25">
      <c r="A404" s="1">
        <v>398</v>
      </c>
      <c r="B404" s="1">
        <v>5</v>
      </c>
      <c r="D404" s="1">
        <v>398</v>
      </c>
      <c r="E404" s="1">
        <v>0</v>
      </c>
    </row>
    <row r="405" spans="1:5" x14ac:dyDescent="0.25">
      <c r="A405" s="1">
        <v>399</v>
      </c>
      <c r="B405" s="1">
        <v>5</v>
      </c>
      <c r="D405" s="1">
        <v>399</v>
      </c>
      <c r="E405" s="1">
        <v>0</v>
      </c>
    </row>
    <row r="406" spans="1:5" x14ac:dyDescent="0.25">
      <c r="A406" s="1">
        <v>400</v>
      </c>
      <c r="B406" s="1">
        <v>5</v>
      </c>
      <c r="D406" s="1">
        <v>400</v>
      </c>
      <c r="E406" s="1">
        <v>0</v>
      </c>
    </row>
    <row r="407" spans="1:5" x14ac:dyDescent="0.25">
      <c r="A407" s="1">
        <v>401</v>
      </c>
      <c r="B407" s="1">
        <v>6</v>
      </c>
      <c r="D407" s="1">
        <v>401</v>
      </c>
      <c r="E407" s="1">
        <v>0</v>
      </c>
    </row>
    <row r="408" spans="1:5" x14ac:dyDescent="0.25">
      <c r="A408" s="1">
        <v>402</v>
      </c>
      <c r="B408" s="1">
        <v>6</v>
      </c>
      <c r="D408" s="1">
        <v>402</v>
      </c>
      <c r="E408" s="1">
        <v>0</v>
      </c>
    </row>
    <row r="409" spans="1:5" x14ac:dyDescent="0.25">
      <c r="A409" s="1">
        <v>403</v>
      </c>
      <c r="B409" s="1">
        <v>6</v>
      </c>
      <c r="D409" s="1">
        <v>403</v>
      </c>
      <c r="E409" s="1">
        <v>0</v>
      </c>
    </row>
    <row r="410" spans="1:5" x14ac:dyDescent="0.25">
      <c r="A410" s="1">
        <v>404</v>
      </c>
      <c r="B410" s="1">
        <v>6</v>
      </c>
      <c r="D410" s="1">
        <v>404</v>
      </c>
      <c r="E410" s="1">
        <v>0</v>
      </c>
    </row>
    <row r="411" spans="1:5" x14ac:dyDescent="0.25">
      <c r="A411" s="1">
        <v>405</v>
      </c>
      <c r="B411" s="1">
        <v>6</v>
      </c>
      <c r="D411" s="1">
        <v>405</v>
      </c>
      <c r="E411" s="1">
        <v>0</v>
      </c>
    </row>
    <row r="412" spans="1:5" x14ac:dyDescent="0.25">
      <c r="A412" s="1">
        <v>406</v>
      </c>
      <c r="B412" s="1">
        <v>6</v>
      </c>
      <c r="D412" s="1">
        <v>406</v>
      </c>
      <c r="E412" s="1">
        <v>0</v>
      </c>
    </row>
    <row r="413" spans="1:5" x14ac:dyDescent="0.25">
      <c r="A413" s="1">
        <v>407</v>
      </c>
      <c r="B413" s="1">
        <v>6</v>
      </c>
      <c r="D413" s="1">
        <v>407</v>
      </c>
      <c r="E413" s="1">
        <v>0</v>
      </c>
    </row>
    <row r="414" spans="1:5" x14ac:dyDescent="0.25">
      <c r="A414" s="1">
        <v>408</v>
      </c>
      <c r="B414" s="1">
        <v>6</v>
      </c>
      <c r="D414" s="1">
        <v>408</v>
      </c>
      <c r="E414" s="1">
        <v>0</v>
      </c>
    </row>
    <row r="415" spans="1:5" x14ac:dyDescent="0.25">
      <c r="A415" s="1">
        <v>409</v>
      </c>
      <c r="B415" s="1">
        <v>6</v>
      </c>
      <c r="D415" s="1">
        <v>409</v>
      </c>
      <c r="E415" s="1">
        <v>0</v>
      </c>
    </row>
    <row r="416" spans="1:5" x14ac:dyDescent="0.25">
      <c r="A416" s="1">
        <v>410</v>
      </c>
      <c r="B416" s="1">
        <v>6</v>
      </c>
      <c r="D416" s="1">
        <v>410</v>
      </c>
      <c r="E416" s="1">
        <v>0</v>
      </c>
    </row>
    <row r="417" spans="1:5" x14ac:dyDescent="0.25">
      <c r="A417" s="1">
        <v>411</v>
      </c>
      <c r="B417" s="1">
        <v>6</v>
      </c>
      <c r="D417" s="1">
        <v>411</v>
      </c>
      <c r="E417" s="1">
        <v>0</v>
      </c>
    </row>
    <row r="418" spans="1:5" x14ac:dyDescent="0.25">
      <c r="A418" s="1">
        <v>412</v>
      </c>
      <c r="B418" s="1">
        <v>6</v>
      </c>
      <c r="D418" s="1">
        <v>412</v>
      </c>
      <c r="E418" s="1">
        <v>0</v>
      </c>
    </row>
    <row r="419" spans="1:5" x14ac:dyDescent="0.25">
      <c r="A419" s="1">
        <v>413</v>
      </c>
      <c r="B419" s="1">
        <v>6</v>
      </c>
      <c r="D419" s="1">
        <v>413</v>
      </c>
      <c r="E419" s="1">
        <v>0</v>
      </c>
    </row>
    <row r="420" spans="1:5" x14ac:dyDescent="0.25">
      <c r="A420" s="1">
        <v>414</v>
      </c>
      <c r="B420" s="1">
        <v>6</v>
      </c>
      <c r="D420" s="1">
        <v>414</v>
      </c>
      <c r="E420" s="1">
        <v>0</v>
      </c>
    </row>
    <row r="421" spans="1:5" x14ac:dyDescent="0.25">
      <c r="A421" s="1">
        <v>415</v>
      </c>
      <c r="B421" s="1">
        <v>6</v>
      </c>
      <c r="D421" s="1">
        <v>415</v>
      </c>
      <c r="E421" s="1">
        <v>0</v>
      </c>
    </row>
    <row r="422" spans="1:5" x14ac:dyDescent="0.25">
      <c r="A422" s="1">
        <v>416</v>
      </c>
      <c r="B422" s="1">
        <v>6</v>
      </c>
      <c r="D422" s="1">
        <v>416</v>
      </c>
      <c r="E422" s="1">
        <v>0</v>
      </c>
    </row>
    <row r="423" spans="1:5" x14ac:dyDescent="0.25">
      <c r="A423" s="1">
        <v>417</v>
      </c>
      <c r="B423" s="1">
        <v>6</v>
      </c>
      <c r="D423" s="1">
        <v>417</v>
      </c>
      <c r="E423" s="1">
        <v>0</v>
      </c>
    </row>
    <row r="424" spans="1:5" x14ac:dyDescent="0.25">
      <c r="A424" s="1">
        <v>418</v>
      </c>
      <c r="B424" s="1">
        <v>6</v>
      </c>
      <c r="D424" s="1">
        <v>418</v>
      </c>
      <c r="E424" s="1">
        <v>0</v>
      </c>
    </row>
    <row r="425" spans="1:5" x14ac:dyDescent="0.25">
      <c r="A425" s="1">
        <v>419</v>
      </c>
      <c r="B425" s="1">
        <v>6</v>
      </c>
      <c r="D425" s="1">
        <v>419</v>
      </c>
      <c r="E425" s="1">
        <v>0</v>
      </c>
    </row>
    <row r="426" spans="1:5" x14ac:dyDescent="0.25">
      <c r="A426" s="1">
        <v>420</v>
      </c>
      <c r="B426" s="1">
        <v>6</v>
      </c>
      <c r="D426" s="1">
        <v>420</v>
      </c>
      <c r="E426" s="1">
        <v>0</v>
      </c>
    </row>
    <row r="427" spans="1:5" x14ac:dyDescent="0.25">
      <c r="A427" s="1">
        <v>421</v>
      </c>
      <c r="B427" s="1">
        <v>6</v>
      </c>
      <c r="D427" s="1">
        <v>421</v>
      </c>
      <c r="E427" s="1">
        <v>0</v>
      </c>
    </row>
    <row r="428" spans="1:5" x14ac:dyDescent="0.25">
      <c r="A428" s="1">
        <v>422</v>
      </c>
      <c r="B428" s="1">
        <v>6</v>
      </c>
      <c r="D428" s="1">
        <v>422</v>
      </c>
      <c r="E428" s="1">
        <v>0</v>
      </c>
    </row>
    <row r="429" spans="1:5" x14ac:dyDescent="0.25">
      <c r="A429" s="1">
        <v>423</v>
      </c>
      <c r="B429" s="1">
        <v>6</v>
      </c>
      <c r="D429" s="1">
        <v>423</v>
      </c>
      <c r="E429" s="1">
        <v>0</v>
      </c>
    </row>
    <row r="430" spans="1:5" x14ac:dyDescent="0.25">
      <c r="A430" s="1">
        <v>424</v>
      </c>
      <c r="B430" s="1">
        <v>6</v>
      </c>
      <c r="D430" s="1">
        <v>424</v>
      </c>
      <c r="E430" s="1">
        <v>0</v>
      </c>
    </row>
    <row r="431" spans="1:5" x14ac:dyDescent="0.25">
      <c r="A431" s="1">
        <v>425</v>
      </c>
      <c r="B431" s="1">
        <v>6</v>
      </c>
      <c r="D431" s="1">
        <v>425</v>
      </c>
      <c r="E431" s="1">
        <v>0</v>
      </c>
    </row>
    <row r="432" spans="1:5" x14ac:dyDescent="0.25">
      <c r="A432" s="1">
        <v>426</v>
      </c>
      <c r="B432" s="1">
        <v>6</v>
      </c>
      <c r="D432" s="1">
        <v>426</v>
      </c>
      <c r="E432" s="1">
        <v>0</v>
      </c>
    </row>
    <row r="433" spans="1:5" x14ac:dyDescent="0.25">
      <c r="A433" s="1">
        <v>427</v>
      </c>
      <c r="B433" s="1">
        <v>6</v>
      </c>
      <c r="D433" s="1">
        <v>427</v>
      </c>
      <c r="E433" s="1">
        <v>0</v>
      </c>
    </row>
    <row r="434" spans="1:5" x14ac:dyDescent="0.25">
      <c r="A434" s="1">
        <v>428</v>
      </c>
      <c r="B434" s="1">
        <v>6</v>
      </c>
      <c r="D434" s="1">
        <v>428</v>
      </c>
      <c r="E434" s="1">
        <v>0</v>
      </c>
    </row>
    <row r="435" spans="1:5" x14ac:dyDescent="0.25">
      <c r="A435" s="1">
        <v>429</v>
      </c>
      <c r="B435" s="1">
        <v>6</v>
      </c>
      <c r="D435" s="1">
        <v>429</v>
      </c>
      <c r="E435" s="1">
        <v>0</v>
      </c>
    </row>
    <row r="436" spans="1:5" x14ac:dyDescent="0.25">
      <c r="A436" s="1">
        <v>430</v>
      </c>
      <c r="B436" s="1">
        <v>6</v>
      </c>
      <c r="D436" s="1">
        <v>430</v>
      </c>
      <c r="E436" s="1">
        <v>0</v>
      </c>
    </row>
    <row r="437" spans="1:5" x14ac:dyDescent="0.25">
      <c r="A437" s="1">
        <v>431</v>
      </c>
      <c r="B437" s="1">
        <v>6</v>
      </c>
      <c r="D437" s="1">
        <v>431</v>
      </c>
      <c r="E437" s="1">
        <v>0</v>
      </c>
    </row>
    <row r="438" spans="1:5" x14ac:dyDescent="0.25">
      <c r="A438" s="1">
        <v>432</v>
      </c>
      <c r="B438" s="1">
        <v>6</v>
      </c>
      <c r="D438" s="1">
        <v>432</v>
      </c>
      <c r="E438" s="1">
        <v>0</v>
      </c>
    </row>
    <row r="439" spans="1:5" x14ac:dyDescent="0.25">
      <c r="A439" s="1">
        <v>433</v>
      </c>
      <c r="B439" s="1">
        <v>6</v>
      </c>
      <c r="D439" s="1">
        <v>433</v>
      </c>
      <c r="E439" s="1">
        <v>0</v>
      </c>
    </row>
    <row r="440" spans="1:5" x14ac:dyDescent="0.25">
      <c r="A440" s="1">
        <v>434</v>
      </c>
      <c r="B440" s="1">
        <v>6</v>
      </c>
      <c r="D440" s="1">
        <v>434</v>
      </c>
      <c r="E440" s="1">
        <v>0</v>
      </c>
    </row>
    <row r="441" spans="1:5" x14ac:dyDescent="0.25">
      <c r="A441" s="1">
        <v>435</v>
      </c>
      <c r="B441" s="1">
        <v>6</v>
      </c>
      <c r="D441" s="1">
        <v>435</v>
      </c>
      <c r="E441" s="1">
        <v>0</v>
      </c>
    </row>
    <row r="442" spans="1:5" x14ac:dyDescent="0.25">
      <c r="A442" s="1">
        <v>436</v>
      </c>
      <c r="B442" s="1">
        <v>6</v>
      </c>
      <c r="D442" s="1">
        <v>436</v>
      </c>
      <c r="E442" s="1">
        <v>0</v>
      </c>
    </row>
    <row r="443" spans="1:5" x14ac:dyDescent="0.25">
      <c r="A443" s="1">
        <v>437</v>
      </c>
      <c r="B443" s="1">
        <v>6</v>
      </c>
      <c r="D443" s="1">
        <v>437</v>
      </c>
      <c r="E443" s="1">
        <v>0</v>
      </c>
    </row>
    <row r="444" spans="1:5" x14ac:dyDescent="0.25">
      <c r="A444" s="1">
        <v>438</v>
      </c>
      <c r="B444" s="1">
        <v>6</v>
      </c>
      <c r="D444" s="1">
        <v>438</v>
      </c>
      <c r="E444" s="1">
        <v>0</v>
      </c>
    </row>
    <row r="445" spans="1:5" x14ac:dyDescent="0.25">
      <c r="A445" s="1">
        <v>439</v>
      </c>
      <c r="B445" s="1">
        <v>6</v>
      </c>
      <c r="D445" s="1">
        <v>439</v>
      </c>
      <c r="E445" s="1">
        <v>0</v>
      </c>
    </row>
    <row r="446" spans="1:5" x14ac:dyDescent="0.25">
      <c r="A446" s="1">
        <v>440</v>
      </c>
      <c r="B446" s="1">
        <v>6</v>
      </c>
      <c r="D446" s="1">
        <v>440</v>
      </c>
      <c r="E446" s="1">
        <v>0</v>
      </c>
    </row>
    <row r="447" spans="1:5" x14ac:dyDescent="0.25">
      <c r="A447" s="1">
        <v>441</v>
      </c>
      <c r="B447" s="1">
        <v>6</v>
      </c>
      <c r="D447" s="1">
        <v>441</v>
      </c>
      <c r="E447" s="1">
        <v>0</v>
      </c>
    </row>
    <row r="448" spans="1:5" x14ac:dyDescent="0.25">
      <c r="A448" s="1">
        <v>442</v>
      </c>
      <c r="B448" s="1">
        <v>6</v>
      </c>
      <c r="D448" s="1">
        <v>442</v>
      </c>
      <c r="E448" s="1">
        <v>0</v>
      </c>
    </row>
    <row r="449" spans="1:5" x14ac:dyDescent="0.25">
      <c r="A449" s="1">
        <v>443</v>
      </c>
      <c r="B449" s="1">
        <v>6</v>
      </c>
      <c r="D449" s="1">
        <v>443</v>
      </c>
      <c r="E449" s="1">
        <v>0</v>
      </c>
    </row>
    <row r="450" spans="1:5" x14ac:dyDescent="0.25">
      <c r="A450" s="1">
        <v>444</v>
      </c>
      <c r="B450" s="1">
        <v>6</v>
      </c>
      <c r="D450" s="1">
        <v>444</v>
      </c>
      <c r="E450" s="1">
        <v>0</v>
      </c>
    </row>
    <row r="451" spans="1:5" x14ac:dyDescent="0.25">
      <c r="A451" s="1">
        <v>445</v>
      </c>
      <c r="B451" s="1">
        <v>6</v>
      </c>
      <c r="D451" s="1">
        <v>445</v>
      </c>
      <c r="E451" s="1">
        <v>0</v>
      </c>
    </row>
    <row r="452" spans="1:5" x14ac:dyDescent="0.25">
      <c r="A452" s="1">
        <v>446</v>
      </c>
      <c r="B452" s="1">
        <v>6</v>
      </c>
      <c r="D452" s="1">
        <v>446</v>
      </c>
      <c r="E452" s="1">
        <v>0</v>
      </c>
    </row>
    <row r="453" spans="1:5" x14ac:dyDescent="0.25">
      <c r="A453" s="1">
        <v>447</v>
      </c>
      <c r="B453" s="1">
        <v>6</v>
      </c>
      <c r="D453" s="1">
        <v>447</v>
      </c>
      <c r="E453" s="1">
        <v>0</v>
      </c>
    </row>
    <row r="454" spans="1:5" x14ac:dyDescent="0.25">
      <c r="A454" s="1">
        <v>448</v>
      </c>
      <c r="B454" s="1">
        <v>6</v>
      </c>
      <c r="D454" s="1">
        <v>448</v>
      </c>
      <c r="E454" s="1">
        <v>0</v>
      </c>
    </row>
    <row r="455" spans="1:5" x14ac:dyDescent="0.25">
      <c r="A455" s="1">
        <v>449</v>
      </c>
      <c r="B455" s="1">
        <v>6</v>
      </c>
      <c r="D455" s="1">
        <v>449</v>
      </c>
      <c r="E455" s="1">
        <v>0</v>
      </c>
    </row>
    <row r="456" spans="1:5" x14ac:dyDescent="0.25">
      <c r="A456" s="1">
        <v>450</v>
      </c>
      <c r="B456" s="1">
        <v>6</v>
      </c>
      <c r="D456" s="1">
        <v>450</v>
      </c>
      <c r="E456" s="1">
        <v>0</v>
      </c>
    </row>
    <row r="457" spans="1:5" x14ac:dyDescent="0.25">
      <c r="A457" s="1">
        <v>451</v>
      </c>
      <c r="B457" s="1">
        <v>6</v>
      </c>
      <c r="D457" s="1">
        <v>451</v>
      </c>
      <c r="E457" s="1">
        <v>0</v>
      </c>
    </row>
    <row r="458" spans="1:5" x14ac:dyDescent="0.25">
      <c r="A458" s="1">
        <v>452</v>
      </c>
      <c r="B458" s="1">
        <v>6</v>
      </c>
      <c r="D458" s="1">
        <v>452</v>
      </c>
      <c r="E458" s="1">
        <v>0</v>
      </c>
    </row>
    <row r="459" spans="1:5" x14ac:dyDescent="0.25">
      <c r="A459" s="1">
        <v>453</v>
      </c>
      <c r="B459" s="1">
        <v>6</v>
      </c>
      <c r="D459" s="1">
        <v>453</v>
      </c>
      <c r="E459" s="1">
        <v>0</v>
      </c>
    </row>
    <row r="460" spans="1:5" x14ac:dyDescent="0.25">
      <c r="A460" s="1">
        <v>454</v>
      </c>
      <c r="B460" s="1">
        <v>6</v>
      </c>
      <c r="D460" s="1">
        <v>454</v>
      </c>
      <c r="E460" s="1">
        <v>0</v>
      </c>
    </row>
    <row r="461" spans="1:5" x14ac:dyDescent="0.25">
      <c r="A461" s="1">
        <v>455</v>
      </c>
      <c r="B461" s="1">
        <v>6</v>
      </c>
      <c r="D461" s="1">
        <v>455</v>
      </c>
      <c r="E461" s="1">
        <v>0</v>
      </c>
    </row>
    <row r="462" spans="1:5" x14ac:dyDescent="0.25">
      <c r="A462" s="1">
        <v>456</v>
      </c>
      <c r="B462" s="1">
        <v>6</v>
      </c>
      <c r="D462" s="1">
        <v>456</v>
      </c>
      <c r="E462" s="1">
        <v>0</v>
      </c>
    </row>
    <row r="463" spans="1:5" x14ac:dyDescent="0.25">
      <c r="A463" s="1">
        <v>457</v>
      </c>
      <c r="B463" s="1">
        <v>6</v>
      </c>
      <c r="D463" s="1">
        <v>457</v>
      </c>
      <c r="E463" s="1">
        <v>0</v>
      </c>
    </row>
    <row r="464" spans="1:5" x14ac:dyDescent="0.25">
      <c r="A464" s="1">
        <v>458</v>
      </c>
      <c r="B464" s="1">
        <v>6</v>
      </c>
      <c r="D464" s="1">
        <v>458</v>
      </c>
      <c r="E464" s="1">
        <v>0</v>
      </c>
    </row>
    <row r="465" spans="1:5" x14ac:dyDescent="0.25">
      <c r="A465" s="1">
        <v>459</v>
      </c>
      <c r="B465" s="1">
        <v>6</v>
      </c>
      <c r="D465" s="1">
        <v>459</v>
      </c>
      <c r="E465" s="1">
        <v>0</v>
      </c>
    </row>
    <row r="466" spans="1:5" x14ac:dyDescent="0.25">
      <c r="A466" s="1">
        <v>460</v>
      </c>
      <c r="B466" s="1">
        <v>6</v>
      </c>
      <c r="D466" s="1">
        <v>460</v>
      </c>
      <c r="E466" s="1">
        <v>0</v>
      </c>
    </row>
    <row r="467" spans="1:5" x14ac:dyDescent="0.25">
      <c r="A467" s="1">
        <v>461</v>
      </c>
      <c r="B467" s="1">
        <v>6</v>
      </c>
      <c r="D467" s="1">
        <v>461</v>
      </c>
      <c r="E467" s="1">
        <v>0</v>
      </c>
    </row>
    <row r="468" spans="1:5" x14ac:dyDescent="0.25">
      <c r="A468" s="1">
        <v>462</v>
      </c>
      <c r="B468" s="1">
        <v>6</v>
      </c>
      <c r="D468" s="1">
        <v>462</v>
      </c>
      <c r="E468" s="1">
        <v>0</v>
      </c>
    </row>
    <row r="469" spans="1:5" x14ac:dyDescent="0.25">
      <c r="A469" s="1">
        <v>463</v>
      </c>
      <c r="B469" s="1">
        <v>6</v>
      </c>
      <c r="D469" s="1">
        <v>463</v>
      </c>
      <c r="E469" s="1">
        <v>0</v>
      </c>
    </row>
    <row r="470" spans="1:5" x14ac:dyDescent="0.25">
      <c r="A470" s="1">
        <v>464</v>
      </c>
      <c r="B470" s="1">
        <v>6</v>
      </c>
      <c r="D470" s="1">
        <v>464</v>
      </c>
      <c r="E470" s="1">
        <v>0</v>
      </c>
    </row>
    <row r="471" spans="1:5" x14ac:dyDescent="0.25">
      <c r="A471" s="1">
        <v>465</v>
      </c>
      <c r="B471" s="1">
        <v>6</v>
      </c>
      <c r="D471" s="1">
        <v>465</v>
      </c>
      <c r="E471" s="1">
        <v>0</v>
      </c>
    </row>
    <row r="472" spans="1:5" x14ac:dyDescent="0.25">
      <c r="A472" s="1">
        <v>466</v>
      </c>
      <c r="B472" s="1">
        <v>6</v>
      </c>
      <c r="D472" s="1">
        <v>466</v>
      </c>
      <c r="E472" s="1">
        <v>0</v>
      </c>
    </row>
    <row r="473" spans="1:5" x14ac:dyDescent="0.25">
      <c r="A473" s="1">
        <v>467</v>
      </c>
      <c r="B473" s="1">
        <v>6</v>
      </c>
      <c r="D473" s="1">
        <v>467</v>
      </c>
      <c r="E473" s="1">
        <v>0</v>
      </c>
    </row>
    <row r="474" spans="1:5" x14ac:dyDescent="0.25">
      <c r="A474" s="1">
        <v>468</v>
      </c>
      <c r="B474" s="1">
        <v>6</v>
      </c>
      <c r="D474" s="1">
        <v>468</v>
      </c>
      <c r="E474" s="1">
        <v>0</v>
      </c>
    </row>
    <row r="475" spans="1:5" x14ac:dyDescent="0.25">
      <c r="A475" s="1">
        <v>469</v>
      </c>
      <c r="B475" s="1">
        <v>6</v>
      </c>
      <c r="D475" s="1">
        <v>469</v>
      </c>
      <c r="E475" s="1">
        <v>0</v>
      </c>
    </row>
    <row r="476" spans="1:5" x14ac:dyDescent="0.25">
      <c r="A476" s="1">
        <v>470</v>
      </c>
      <c r="B476" s="1">
        <v>6</v>
      </c>
      <c r="D476" s="1">
        <v>470</v>
      </c>
      <c r="E476" s="1">
        <v>0</v>
      </c>
    </row>
    <row r="477" spans="1:5" x14ac:dyDescent="0.25">
      <c r="A477" s="1">
        <v>471</v>
      </c>
      <c r="B477" s="1">
        <v>6</v>
      </c>
      <c r="D477" s="1">
        <v>471</v>
      </c>
      <c r="E477" s="1">
        <v>0</v>
      </c>
    </row>
    <row r="478" spans="1:5" x14ac:dyDescent="0.25">
      <c r="A478" s="1">
        <v>472</v>
      </c>
      <c r="B478" s="1">
        <v>6</v>
      </c>
      <c r="D478" s="1">
        <v>472</v>
      </c>
      <c r="E478" s="1">
        <v>0</v>
      </c>
    </row>
    <row r="479" spans="1:5" x14ac:dyDescent="0.25">
      <c r="A479" s="1">
        <v>473</v>
      </c>
      <c r="B479" s="1">
        <v>6</v>
      </c>
      <c r="D479" s="1">
        <v>473</v>
      </c>
      <c r="E479" s="1">
        <v>0</v>
      </c>
    </row>
    <row r="480" spans="1:5" x14ac:dyDescent="0.25">
      <c r="A480" s="1">
        <v>474</v>
      </c>
      <c r="B480" s="1">
        <v>6</v>
      </c>
      <c r="D480" s="1">
        <v>474</v>
      </c>
      <c r="E480" s="1">
        <v>0</v>
      </c>
    </row>
    <row r="481" spans="1:5" x14ac:dyDescent="0.25">
      <c r="A481" s="1">
        <v>475</v>
      </c>
      <c r="B481" s="1">
        <v>6</v>
      </c>
      <c r="D481" s="1">
        <v>475</v>
      </c>
      <c r="E481" s="1">
        <v>1</v>
      </c>
    </row>
    <row r="482" spans="1:5" x14ac:dyDescent="0.25">
      <c r="A482" s="1">
        <v>476</v>
      </c>
      <c r="B482" s="1">
        <v>6</v>
      </c>
      <c r="D482" s="1">
        <v>476</v>
      </c>
      <c r="E482" s="1">
        <v>1</v>
      </c>
    </row>
    <row r="483" spans="1:5" x14ac:dyDescent="0.25">
      <c r="A483" s="1">
        <v>477</v>
      </c>
      <c r="B483" s="1">
        <v>6</v>
      </c>
      <c r="D483" s="1">
        <v>477</v>
      </c>
      <c r="E483" s="1">
        <v>1</v>
      </c>
    </row>
    <row r="484" spans="1:5" x14ac:dyDescent="0.25">
      <c r="A484" s="1">
        <v>478</v>
      </c>
      <c r="B484" s="1">
        <v>6</v>
      </c>
      <c r="D484" s="1">
        <v>478</v>
      </c>
      <c r="E484" s="1">
        <v>1</v>
      </c>
    </row>
    <row r="485" spans="1:5" x14ac:dyDescent="0.25">
      <c r="A485" s="1">
        <v>479</v>
      </c>
      <c r="B485" s="1">
        <v>6</v>
      </c>
      <c r="D485" s="1">
        <v>479</v>
      </c>
      <c r="E485" s="1">
        <v>1</v>
      </c>
    </row>
    <row r="486" spans="1:5" x14ac:dyDescent="0.25">
      <c r="A486" s="1">
        <v>480</v>
      </c>
      <c r="B486" s="1">
        <v>6</v>
      </c>
      <c r="D486" s="1">
        <v>480</v>
      </c>
      <c r="E486" s="1">
        <v>1</v>
      </c>
    </row>
    <row r="487" spans="1:5" x14ac:dyDescent="0.25">
      <c r="A487" s="1">
        <v>481</v>
      </c>
      <c r="B487" s="1">
        <v>7</v>
      </c>
      <c r="D487" s="1">
        <v>481</v>
      </c>
      <c r="E487" s="1">
        <v>1</v>
      </c>
    </row>
    <row r="488" spans="1:5" x14ac:dyDescent="0.25">
      <c r="A488" s="1">
        <v>482</v>
      </c>
      <c r="B488" s="1">
        <v>7</v>
      </c>
      <c r="D488" s="1">
        <v>482</v>
      </c>
      <c r="E488" s="1">
        <v>1</v>
      </c>
    </row>
    <row r="489" spans="1:5" x14ac:dyDescent="0.25">
      <c r="A489" s="1">
        <v>483</v>
      </c>
      <c r="B489" s="1">
        <v>7</v>
      </c>
      <c r="D489" s="1">
        <v>483</v>
      </c>
      <c r="E489" s="1">
        <v>1</v>
      </c>
    </row>
    <row r="490" spans="1:5" x14ac:dyDescent="0.25">
      <c r="A490" s="1">
        <v>484</v>
      </c>
      <c r="B490" s="1">
        <v>7</v>
      </c>
      <c r="D490" s="1">
        <v>484</v>
      </c>
      <c r="E490" s="1">
        <v>1</v>
      </c>
    </row>
    <row r="491" spans="1:5" x14ac:dyDescent="0.25">
      <c r="A491" s="1">
        <v>485</v>
      </c>
      <c r="B491" s="1">
        <v>7</v>
      </c>
      <c r="D491" s="1">
        <v>485</v>
      </c>
      <c r="E491" s="1">
        <v>1</v>
      </c>
    </row>
    <row r="492" spans="1:5" x14ac:dyDescent="0.25">
      <c r="A492" s="1">
        <v>486</v>
      </c>
      <c r="B492" s="1">
        <v>7</v>
      </c>
      <c r="D492" s="1">
        <v>486</v>
      </c>
      <c r="E492" s="1">
        <v>1</v>
      </c>
    </row>
    <row r="493" spans="1:5" x14ac:dyDescent="0.25">
      <c r="A493" s="1">
        <v>487</v>
      </c>
      <c r="B493" s="1">
        <v>7</v>
      </c>
      <c r="D493" s="1">
        <v>487</v>
      </c>
      <c r="E493" s="1">
        <v>1</v>
      </c>
    </row>
    <row r="494" spans="1:5" x14ac:dyDescent="0.25">
      <c r="A494" s="1">
        <v>488</v>
      </c>
      <c r="B494" s="1">
        <v>7</v>
      </c>
      <c r="D494" s="1">
        <v>488</v>
      </c>
      <c r="E494" s="1">
        <v>1</v>
      </c>
    </row>
    <row r="495" spans="1:5" x14ac:dyDescent="0.25">
      <c r="A495" s="1">
        <v>489</v>
      </c>
      <c r="B495" s="1">
        <v>7</v>
      </c>
      <c r="D495" s="1">
        <v>489</v>
      </c>
      <c r="E495" s="1">
        <v>1</v>
      </c>
    </row>
    <row r="496" spans="1:5" x14ac:dyDescent="0.25">
      <c r="A496" s="1">
        <v>490</v>
      </c>
      <c r="B496" s="1">
        <v>7</v>
      </c>
      <c r="D496" s="1">
        <v>490</v>
      </c>
      <c r="E496" s="1">
        <v>1</v>
      </c>
    </row>
    <row r="497" spans="1:5" x14ac:dyDescent="0.25">
      <c r="A497" s="1">
        <v>491</v>
      </c>
      <c r="B497" s="1">
        <v>7</v>
      </c>
      <c r="D497" s="1">
        <v>491</v>
      </c>
      <c r="E497" s="1">
        <v>1</v>
      </c>
    </row>
    <row r="498" spans="1:5" x14ac:dyDescent="0.25">
      <c r="A498" s="1">
        <v>492</v>
      </c>
      <c r="B498" s="1">
        <v>7</v>
      </c>
      <c r="D498" s="1">
        <v>492</v>
      </c>
      <c r="E498" s="1">
        <v>1</v>
      </c>
    </row>
    <row r="499" spans="1:5" x14ac:dyDescent="0.25">
      <c r="A499" s="1">
        <v>493</v>
      </c>
      <c r="B499" s="1">
        <v>7</v>
      </c>
      <c r="D499" s="1">
        <v>493</v>
      </c>
      <c r="E499" s="1">
        <v>1</v>
      </c>
    </row>
    <row r="500" spans="1:5" x14ac:dyDescent="0.25">
      <c r="A500" s="1">
        <v>494</v>
      </c>
      <c r="B500" s="1">
        <v>7</v>
      </c>
      <c r="D500" s="1">
        <v>494</v>
      </c>
      <c r="E500" s="1">
        <v>1</v>
      </c>
    </row>
    <row r="501" spans="1:5" x14ac:dyDescent="0.25">
      <c r="A501" s="1">
        <v>495</v>
      </c>
      <c r="B501" s="1">
        <v>7</v>
      </c>
      <c r="D501" s="1">
        <v>495</v>
      </c>
      <c r="E501" s="1">
        <v>1</v>
      </c>
    </row>
    <row r="502" spans="1:5" x14ac:dyDescent="0.25">
      <c r="A502" s="1">
        <v>496</v>
      </c>
      <c r="B502" s="1">
        <v>7</v>
      </c>
      <c r="D502" s="1">
        <v>496</v>
      </c>
      <c r="E502" s="1">
        <v>1</v>
      </c>
    </row>
    <row r="503" spans="1:5" x14ac:dyDescent="0.25">
      <c r="A503" s="1">
        <v>497</v>
      </c>
      <c r="B503" s="1">
        <v>7</v>
      </c>
      <c r="D503" s="1">
        <v>497</v>
      </c>
      <c r="E503" s="1">
        <v>1</v>
      </c>
    </row>
    <row r="504" spans="1:5" x14ac:dyDescent="0.25">
      <c r="A504" s="1">
        <v>498</v>
      </c>
      <c r="B504" s="1">
        <v>7</v>
      </c>
      <c r="D504" s="1">
        <v>498</v>
      </c>
      <c r="E504" s="1">
        <v>1</v>
      </c>
    </row>
    <row r="505" spans="1:5" x14ac:dyDescent="0.25">
      <c r="A505" s="1">
        <v>499</v>
      </c>
      <c r="B505" s="1">
        <v>7</v>
      </c>
      <c r="D505" s="1">
        <v>499</v>
      </c>
      <c r="E505" s="1">
        <v>1</v>
      </c>
    </row>
    <row r="506" spans="1:5" x14ac:dyDescent="0.25">
      <c r="A506" s="1">
        <v>500</v>
      </c>
      <c r="B506" s="1">
        <v>7</v>
      </c>
      <c r="D506" s="1">
        <v>500</v>
      </c>
      <c r="E506" s="1">
        <v>1</v>
      </c>
    </row>
    <row r="507" spans="1:5" x14ac:dyDescent="0.25">
      <c r="A507" s="1">
        <v>501</v>
      </c>
      <c r="B507" s="1">
        <v>7</v>
      </c>
      <c r="D507" s="1">
        <v>501</v>
      </c>
      <c r="E507" s="1">
        <v>1</v>
      </c>
    </row>
    <row r="508" spans="1:5" x14ac:dyDescent="0.25">
      <c r="A508" s="1">
        <v>502</v>
      </c>
      <c r="B508" s="1">
        <v>7</v>
      </c>
      <c r="D508" s="1">
        <v>502</v>
      </c>
      <c r="E508" s="1">
        <v>1</v>
      </c>
    </row>
    <row r="509" spans="1:5" x14ac:dyDescent="0.25">
      <c r="A509" s="1">
        <v>503</v>
      </c>
      <c r="B509" s="1">
        <v>7</v>
      </c>
      <c r="D509" s="1">
        <v>503</v>
      </c>
      <c r="E509" s="1">
        <v>1</v>
      </c>
    </row>
    <row r="510" spans="1:5" x14ac:dyDescent="0.25">
      <c r="A510" s="1">
        <v>504</v>
      </c>
      <c r="B510" s="1">
        <v>7</v>
      </c>
      <c r="D510" s="1">
        <v>504</v>
      </c>
      <c r="E510" s="1">
        <v>1</v>
      </c>
    </row>
    <row r="511" spans="1:5" x14ac:dyDescent="0.25">
      <c r="A511" s="1">
        <v>505</v>
      </c>
      <c r="B511" s="1">
        <v>7</v>
      </c>
      <c r="D511" s="1">
        <v>505</v>
      </c>
      <c r="E511" s="1">
        <v>1</v>
      </c>
    </row>
    <row r="512" spans="1:5" x14ac:dyDescent="0.25">
      <c r="A512" s="1">
        <v>506</v>
      </c>
      <c r="B512" s="1">
        <v>7</v>
      </c>
      <c r="D512" s="1">
        <v>506</v>
      </c>
      <c r="E512" s="1">
        <v>1</v>
      </c>
    </row>
    <row r="513" spans="1:5" x14ac:dyDescent="0.25">
      <c r="A513" s="1">
        <v>507</v>
      </c>
      <c r="B513" s="1">
        <v>7</v>
      </c>
      <c r="D513" s="1">
        <v>507</v>
      </c>
      <c r="E513" s="1">
        <v>1</v>
      </c>
    </row>
    <row r="514" spans="1:5" x14ac:dyDescent="0.25">
      <c r="A514" s="1">
        <v>508</v>
      </c>
      <c r="B514" s="1">
        <v>7</v>
      </c>
      <c r="D514" s="1">
        <v>508</v>
      </c>
      <c r="E514" s="1">
        <v>1</v>
      </c>
    </row>
    <row r="515" spans="1:5" x14ac:dyDescent="0.25">
      <c r="A515" s="1">
        <v>509</v>
      </c>
      <c r="B515" s="1">
        <v>7</v>
      </c>
      <c r="D515" s="1">
        <v>509</v>
      </c>
      <c r="E515" s="1">
        <v>1</v>
      </c>
    </row>
    <row r="516" spans="1:5" x14ac:dyDescent="0.25">
      <c r="A516" s="1">
        <v>510</v>
      </c>
      <c r="B516" s="1">
        <v>7</v>
      </c>
      <c r="D516" s="1">
        <v>510</v>
      </c>
      <c r="E516" s="1">
        <v>1</v>
      </c>
    </row>
    <row r="517" spans="1:5" x14ac:dyDescent="0.25">
      <c r="A517" s="1">
        <v>511</v>
      </c>
      <c r="B517" s="1">
        <v>7</v>
      </c>
      <c r="D517" s="1">
        <v>511</v>
      </c>
      <c r="E517" s="1">
        <v>1</v>
      </c>
    </row>
    <row r="518" spans="1:5" x14ac:dyDescent="0.25">
      <c r="A518" s="1">
        <v>512</v>
      </c>
      <c r="B518" s="1">
        <v>7</v>
      </c>
      <c r="D518" s="1">
        <v>512</v>
      </c>
      <c r="E518" s="1">
        <v>1</v>
      </c>
    </row>
    <row r="519" spans="1:5" x14ac:dyDescent="0.25">
      <c r="A519" s="1">
        <v>513</v>
      </c>
      <c r="B519" s="1">
        <v>7</v>
      </c>
      <c r="D519" s="1">
        <v>513</v>
      </c>
      <c r="E519" s="1">
        <v>1</v>
      </c>
    </row>
    <row r="520" spans="1:5" x14ac:dyDescent="0.25">
      <c r="A520" s="1">
        <v>514</v>
      </c>
      <c r="B520" s="1">
        <v>7</v>
      </c>
      <c r="D520" s="1">
        <v>514</v>
      </c>
      <c r="E520" s="1">
        <v>1</v>
      </c>
    </row>
    <row r="521" spans="1:5" x14ac:dyDescent="0.25">
      <c r="A521" s="1">
        <v>515</v>
      </c>
      <c r="B521" s="1">
        <v>7</v>
      </c>
      <c r="D521" s="1">
        <v>515</v>
      </c>
      <c r="E521" s="1">
        <v>1</v>
      </c>
    </row>
    <row r="522" spans="1:5" x14ac:dyDescent="0.25">
      <c r="A522" s="1">
        <v>516</v>
      </c>
      <c r="B522" s="1">
        <v>7</v>
      </c>
      <c r="D522" s="1">
        <v>516</v>
      </c>
      <c r="E522" s="1">
        <v>1</v>
      </c>
    </row>
    <row r="523" spans="1:5" x14ac:dyDescent="0.25">
      <c r="A523" s="1">
        <v>517</v>
      </c>
      <c r="B523" s="1">
        <v>7</v>
      </c>
      <c r="D523" s="1">
        <v>517</v>
      </c>
      <c r="E523" s="1">
        <v>1</v>
      </c>
    </row>
    <row r="524" spans="1:5" x14ac:dyDescent="0.25">
      <c r="A524" s="1">
        <v>518</v>
      </c>
      <c r="B524" s="1">
        <v>7</v>
      </c>
      <c r="D524" s="1">
        <v>518</v>
      </c>
      <c r="E524" s="1">
        <v>1</v>
      </c>
    </row>
    <row r="525" spans="1:5" x14ac:dyDescent="0.25">
      <c r="A525" s="1">
        <v>519</v>
      </c>
      <c r="B525" s="1">
        <v>7</v>
      </c>
      <c r="D525" s="1">
        <v>519</v>
      </c>
      <c r="E525" s="1">
        <v>1</v>
      </c>
    </row>
    <row r="526" spans="1:5" x14ac:dyDescent="0.25">
      <c r="A526" s="1">
        <v>520</v>
      </c>
      <c r="B526" s="1">
        <v>7</v>
      </c>
      <c r="D526" s="1">
        <v>520</v>
      </c>
      <c r="E526" s="1">
        <v>1</v>
      </c>
    </row>
    <row r="527" spans="1:5" x14ac:dyDescent="0.25">
      <c r="A527" s="1">
        <v>521</v>
      </c>
      <c r="B527" s="1">
        <v>7</v>
      </c>
      <c r="D527" s="1">
        <v>521</v>
      </c>
      <c r="E527" s="1">
        <v>1</v>
      </c>
    </row>
    <row r="528" spans="1:5" x14ac:dyDescent="0.25">
      <c r="A528" s="1">
        <v>522</v>
      </c>
      <c r="B528" s="1">
        <v>7</v>
      </c>
      <c r="D528" s="1">
        <v>522</v>
      </c>
      <c r="E528" s="1">
        <v>1</v>
      </c>
    </row>
    <row r="529" spans="1:5" x14ac:dyDescent="0.25">
      <c r="A529" s="1">
        <v>523</v>
      </c>
      <c r="B529" s="1">
        <v>7</v>
      </c>
      <c r="D529" s="1">
        <v>523</v>
      </c>
      <c r="E529" s="1">
        <v>1</v>
      </c>
    </row>
    <row r="530" spans="1:5" x14ac:dyDescent="0.25">
      <c r="A530" s="1">
        <v>524</v>
      </c>
      <c r="B530" s="1">
        <v>7</v>
      </c>
      <c r="D530" s="1">
        <v>524</v>
      </c>
      <c r="E530" s="1">
        <v>1</v>
      </c>
    </row>
    <row r="531" spans="1:5" x14ac:dyDescent="0.25">
      <c r="A531" s="1">
        <v>525</v>
      </c>
      <c r="B531" s="1">
        <v>7</v>
      </c>
      <c r="D531" s="1">
        <v>525</v>
      </c>
      <c r="E531" s="1">
        <v>1</v>
      </c>
    </row>
    <row r="532" spans="1:5" x14ac:dyDescent="0.25">
      <c r="A532" s="1">
        <v>526</v>
      </c>
      <c r="B532" s="1">
        <v>7</v>
      </c>
      <c r="D532" s="1">
        <v>526</v>
      </c>
      <c r="E532" s="1">
        <v>1</v>
      </c>
    </row>
    <row r="533" spans="1:5" x14ac:dyDescent="0.25">
      <c r="A533" s="1">
        <v>527</v>
      </c>
      <c r="B533" s="1">
        <v>7</v>
      </c>
      <c r="D533" s="1">
        <v>527</v>
      </c>
      <c r="E533" s="1">
        <v>1</v>
      </c>
    </row>
    <row r="534" spans="1:5" x14ac:dyDescent="0.25">
      <c r="A534" s="1">
        <v>528</v>
      </c>
      <c r="B534" s="1">
        <v>7</v>
      </c>
      <c r="D534" s="1">
        <v>528</v>
      </c>
      <c r="E534" s="1">
        <v>1</v>
      </c>
    </row>
    <row r="535" spans="1:5" x14ac:dyDescent="0.25">
      <c r="A535" s="1">
        <v>529</v>
      </c>
      <c r="B535" s="1">
        <v>7</v>
      </c>
      <c r="D535" s="1">
        <v>529</v>
      </c>
      <c r="E535" s="1">
        <v>1</v>
      </c>
    </row>
    <row r="536" spans="1:5" x14ac:dyDescent="0.25">
      <c r="A536" s="1">
        <v>530</v>
      </c>
      <c r="B536" s="1">
        <v>7</v>
      </c>
      <c r="D536" s="1">
        <v>530</v>
      </c>
      <c r="E536" s="1">
        <v>1</v>
      </c>
    </row>
    <row r="537" spans="1:5" x14ac:dyDescent="0.25">
      <c r="A537" s="1">
        <v>531</v>
      </c>
      <c r="B537" s="1">
        <v>7</v>
      </c>
      <c r="D537" s="1">
        <v>531</v>
      </c>
      <c r="E537" s="1">
        <v>1</v>
      </c>
    </row>
    <row r="538" spans="1:5" x14ac:dyDescent="0.25">
      <c r="A538" s="1">
        <v>532</v>
      </c>
      <c r="B538" s="1">
        <v>7</v>
      </c>
      <c r="D538" s="1">
        <v>532</v>
      </c>
      <c r="E538" s="1">
        <v>1</v>
      </c>
    </row>
    <row r="539" spans="1:5" x14ac:dyDescent="0.25">
      <c r="A539" s="1">
        <v>533</v>
      </c>
      <c r="B539" s="1">
        <v>7</v>
      </c>
      <c r="D539" s="1">
        <v>533</v>
      </c>
      <c r="E539" s="1">
        <v>1</v>
      </c>
    </row>
    <row r="540" spans="1:5" x14ac:dyDescent="0.25">
      <c r="A540" s="1">
        <v>534</v>
      </c>
      <c r="B540" s="1">
        <v>7</v>
      </c>
      <c r="D540" s="1">
        <v>534</v>
      </c>
      <c r="E540" s="1">
        <v>1</v>
      </c>
    </row>
    <row r="541" spans="1:5" x14ac:dyDescent="0.25">
      <c r="A541" s="1">
        <v>535</v>
      </c>
      <c r="B541" s="1">
        <v>7</v>
      </c>
      <c r="D541" s="1">
        <v>535</v>
      </c>
      <c r="E541" s="1">
        <v>1</v>
      </c>
    </row>
    <row r="542" spans="1:5" x14ac:dyDescent="0.25">
      <c r="A542" s="1">
        <v>536</v>
      </c>
      <c r="B542" s="1">
        <v>7</v>
      </c>
      <c r="D542" s="1">
        <v>536</v>
      </c>
      <c r="E542" s="1">
        <v>1</v>
      </c>
    </row>
    <row r="543" spans="1:5" x14ac:dyDescent="0.25">
      <c r="A543" s="1">
        <v>537</v>
      </c>
      <c r="B543" s="1">
        <v>7</v>
      </c>
      <c r="D543" s="1">
        <v>537</v>
      </c>
      <c r="E543" s="1">
        <v>1</v>
      </c>
    </row>
    <row r="544" spans="1:5" x14ac:dyDescent="0.25">
      <c r="A544" s="1">
        <v>538</v>
      </c>
      <c r="B544" s="1">
        <v>7</v>
      </c>
      <c r="D544" s="1">
        <v>538</v>
      </c>
      <c r="E544" s="1">
        <v>1</v>
      </c>
    </row>
    <row r="545" spans="1:5" x14ac:dyDescent="0.25">
      <c r="A545" s="1">
        <v>539</v>
      </c>
      <c r="B545" s="1">
        <v>7</v>
      </c>
      <c r="D545" s="1">
        <v>539</v>
      </c>
      <c r="E545" s="1">
        <v>1</v>
      </c>
    </row>
    <row r="546" spans="1:5" x14ac:dyDescent="0.25">
      <c r="A546" s="1">
        <v>540</v>
      </c>
      <c r="B546" s="1">
        <v>7</v>
      </c>
      <c r="D546" s="1">
        <v>540</v>
      </c>
      <c r="E546" s="1">
        <v>1</v>
      </c>
    </row>
    <row r="547" spans="1:5" x14ac:dyDescent="0.25">
      <c r="A547" s="1">
        <v>541</v>
      </c>
      <c r="B547" s="1">
        <v>7</v>
      </c>
      <c r="D547" s="1">
        <v>541</v>
      </c>
      <c r="E547" s="1">
        <v>1</v>
      </c>
    </row>
    <row r="548" spans="1:5" x14ac:dyDescent="0.25">
      <c r="A548" s="1">
        <v>542</v>
      </c>
      <c r="B548" s="1">
        <v>7</v>
      </c>
      <c r="D548" s="1">
        <v>542</v>
      </c>
      <c r="E548" s="1">
        <v>1</v>
      </c>
    </row>
    <row r="549" spans="1:5" x14ac:dyDescent="0.25">
      <c r="A549" s="1">
        <v>543</v>
      </c>
      <c r="B549" s="1">
        <v>7</v>
      </c>
      <c r="D549" s="1">
        <v>543</v>
      </c>
      <c r="E549" s="1">
        <v>1</v>
      </c>
    </row>
    <row r="550" spans="1:5" x14ac:dyDescent="0.25">
      <c r="A550" s="1">
        <v>544</v>
      </c>
      <c r="B550" s="1">
        <v>7</v>
      </c>
      <c r="D550" s="1">
        <v>544</v>
      </c>
      <c r="E550" s="1">
        <v>1</v>
      </c>
    </row>
    <row r="551" spans="1:5" x14ac:dyDescent="0.25">
      <c r="A551" s="1">
        <v>545</v>
      </c>
      <c r="B551" s="1">
        <v>7</v>
      </c>
      <c r="D551" s="1">
        <v>545</v>
      </c>
      <c r="E551" s="1">
        <v>1</v>
      </c>
    </row>
    <row r="552" spans="1:5" x14ac:dyDescent="0.25">
      <c r="A552" s="1">
        <v>546</v>
      </c>
      <c r="B552" s="1">
        <v>7</v>
      </c>
      <c r="D552" s="1">
        <v>546</v>
      </c>
      <c r="E552" s="1">
        <v>1</v>
      </c>
    </row>
    <row r="553" spans="1:5" x14ac:dyDescent="0.25">
      <c r="A553" s="1">
        <v>547</v>
      </c>
      <c r="B553" s="1">
        <v>7</v>
      </c>
      <c r="D553" s="1">
        <v>547</v>
      </c>
      <c r="E553" s="1">
        <v>1</v>
      </c>
    </row>
    <row r="554" spans="1:5" x14ac:dyDescent="0.25">
      <c r="A554" s="1">
        <v>548</v>
      </c>
      <c r="B554" s="1">
        <v>7</v>
      </c>
      <c r="D554" s="1">
        <v>548</v>
      </c>
      <c r="E554" s="1">
        <v>1</v>
      </c>
    </row>
    <row r="555" spans="1:5" x14ac:dyDescent="0.25">
      <c r="A555" s="1">
        <v>549</v>
      </c>
      <c r="B555" s="1">
        <v>7</v>
      </c>
      <c r="D555" s="1">
        <v>549</v>
      </c>
      <c r="E555" s="1">
        <v>1</v>
      </c>
    </row>
    <row r="556" spans="1:5" x14ac:dyDescent="0.25">
      <c r="A556" s="1">
        <v>550</v>
      </c>
      <c r="B556" s="1">
        <v>7</v>
      </c>
      <c r="D556" s="1">
        <v>550</v>
      </c>
      <c r="E556" s="1">
        <v>1</v>
      </c>
    </row>
    <row r="557" spans="1:5" x14ac:dyDescent="0.25">
      <c r="A557" s="1">
        <v>551</v>
      </c>
      <c r="B557" s="1">
        <v>7</v>
      </c>
      <c r="D557" s="1">
        <v>551</v>
      </c>
      <c r="E557" s="1">
        <v>1</v>
      </c>
    </row>
    <row r="558" spans="1:5" x14ac:dyDescent="0.25">
      <c r="A558" s="1">
        <v>552</v>
      </c>
      <c r="B558" s="1">
        <v>7</v>
      </c>
      <c r="D558" s="1">
        <v>552</v>
      </c>
      <c r="E558" s="1">
        <v>1</v>
      </c>
    </row>
    <row r="559" spans="1:5" x14ac:dyDescent="0.25">
      <c r="A559" s="1">
        <v>553</v>
      </c>
      <c r="B559" s="1">
        <v>7</v>
      </c>
      <c r="D559" s="1">
        <v>553</v>
      </c>
      <c r="E559" s="1">
        <v>1</v>
      </c>
    </row>
    <row r="560" spans="1:5" x14ac:dyDescent="0.25">
      <c r="A560" s="1">
        <v>554</v>
      </c>
      <c r="B560" s="1">
        <v>7</v>
      </c>
      <c r="D560" s="1">
        <v>554</v>
      </c>
      <c r="E560" s="1">
        <v>1</v>
      </c>
    </row>
    <row r="561" spans="1:5" x14ac:dyDescent="0.25">
      <c r="A561" s="1">
        <v>555</v>
      </c>
      <c r="B561" s="1">
        <v>7</v>
      </c>
      <c r="D561" s="1">
        <v>555</v>
      </c>
      <c r="E561" s="1">
        <v>1</v>
      </c>
    </row>
    <row r="562" spans="1:5" x14ac:dyDescent="0.25">
      <c r="A562" s="1">
        <v>556</v>
      </c>
      <c r="B562" s="1">
        <v>7</v>
      </c>
      <c r="D562" s="1">
        <v>556</v>
      </c>
      <c r="E562" s="1">
        <v>1</v>
      </c>
    </row>
    <row r="563" spans="1:5" x14ac:dyDescent="0.25">
      <c r="A563" s="1">
        <v>557</v>
      </c>
      <c r="B563" s="1">
        <v>7</v>
      </c>
      <c r="D563" s="1">
        <v>557</v>
      </c>
      <c r="E563" s="1">
        <v>1</v>
      </c>
    </row>
    <row r="564" spans="1:5" x14ac:dyDescent="0.25">
      <c r="A564" s="1">
        <v>558</v>
      </c>
      <c r="B564" s="1">
        <v>7</v>
      </c>
      <c r="D564" s="1">
        <v>558</v>
      </c>
      <c r="E564" s="1">
        <v>1</v>
      </c>
    </row>
    <row r="565" spans="1:5" x14ac:dyDescent="0.25">
      <c r="A565" s="1">
        <v>559</v>
      </c>
      <c r="B565" s="1">
        <v>7</v>
      </c>
      <c r="D565" s="1">
        <v>559</v>
      </c>
      <c r="E565" s="1">
        <v>1</v>
      </c>
    </row>
    <row r="566" spans="1:5" x14ac:dyDescent="0.25">
      <c r="A566" s="1">
        <v>560</v>
      </c>
      <c r="B566" s="1">
        <v>7</v>
      </c>
      <c r="D566" s="1">
        <v>560</v>
      </c>
      <c r="E566" s="1">
        <v>1</v>
      </c>
    </row>
    <row r="567" spans="1:5" x14ac:dyDescent="0.25">
      <c r="A567" s="1">
        <v>561</v>
      </c>
      <c r="B567" s="1">
        <v>8</v>
      </c>
      <c r="D567" s="1">
        <v>561</v>
      </c>
      <c r="E567" s="1">
        <v>1</v>
      </c>
    </row>
    <row r="568" spans="1:5" x14ac:dyDescent="0.25">
      <c r="A568" s="1">
        <v>562</v>
      </c>
      <c r="B568" s="1">
        <v>8</v>
      </c>
      <c r="D568" s="1">
        <v>562</v>
      </c>
      <c r="E568" s="1">
        <v>1</v>
      </c>
    </row>
    <row r="569" spans="1:5" x14ac:dyDescent="0.25">
      <c r="A569" s="1">
        <v>563</v>
      </c>
      <c r="B569" s="1">
        <v>8</v>
      </c>
      <c r="D569" s="1">
        <v>563</v>
      </c>
      <c r="E569" s="1">
        <v>1</v>
      </c>
    </row>
    <row r="570" spans="1:5" x14ac:dyDescent="0.25">
      <c r="A570" s="1">
        <v>564</v>
      </c>
      <c r="B570" s="1">
        <v>8</v>
      </c>
      <c r="D570" s="1">
        <v>564</v>
      </c>
      <c r="E570" s="1">
        <v>1</v>
      </c>
    </row>
    <row r="571" spans="1:5" x14ac:dyDescent="0.25">
      <c r="A571" s="1">
        <v>565</v>
      </c>
      <c r="B571" s="1">
        <v>8</v>
      </c>
      <c r="D571" s="1">
        <v>565</v>
      </c>
      <c r="E571" s="1">
        <v>1</v>
      </c>
    </row>
    <row r="572" spans="1:5" x14ac:dyDescent="0.25">
      <c r="A572" s="1">
        <v>566</v>
      </c>
      <c r="B572" s="1">
        <v>8</v>
      </c>
      <c r="D572" s="1">
        <v>566</v>
      </c>
      <c r="E572" s="1">
        <v>1</v>
      </c>
    </row>
    <row r="573" spans="1:5" x14ac:dyDescent="0.25">
      <c r="A573" s="1">
        <v>567</v>
      </c>
      <c r="B573" s="1">
        <v>8</v>
      </c>
      <c r="D573" s="1">
        <v>567</v>
      </c>
      <c r="E573" s="1">
        <v>1</v>
      </c>
    </row>
    <row r="574" spans="1:5" x14ac:dyDescent="0.25">
      <c r="A574" s="1">
        <v>568</v>
      </c>
      <c r="B574" s="1">
        <v>8</v>
      </c>
      <c r="D574" s="1">
        <v>568</v>
      </c>
      <c r="E574" s="1">
        <v>1</v>
      </c>
    </row>
    <row r="575" spans="1:5" x14ac:dyDescent="0.25">
      <c r="A575" s="1">
        <v>569</v>
      </c>
      <c r="B575" s="1">
        <v>8</v>
      </c>
      <c r="D575" s="1">
        <v>569</v>
      </c>
      <c r="E575" s="1">
        <v>1</v>
      </c>
    </row>
    <row r="576" spans="1:5" x14ac:dyDescent="0.25">
      <c r="A576" s="1">
        <v>570</v>
      </c>
      <c r="B576" s="1">
        <v>8</v>
      </c>
      <c r="D576" s="1">
        <v>570</v>
      </c>
      <c r="E576" s="1">
        <v>1</v>
      </c>
    </row>
    <row r="577" spans="1:5" x14ac:dyDescent="0.25">
      <c r="A577" s="1">
        <v>571</v>
      </c>
      <c r="B577" s="1">
        <v>8</v>
      </c>
      <c r="D577" s="1">
        <v>571</v>
      </c>
      <c r="E577" s="1">
        <v>1</v>
      </c>
    </row>
    <row r="578" spans="1:5" x14ac:dyDescent="0.25">
      <c r="A578" s="1">
        <v>572</v>
      </c>
      <c r="B578" s="1">
        <v>8</v>
      </c>
      <c r="D578" s="1">
        <v>572</v>
      </c>
      <c r="E578" s="1">
        <v>1</v>
      </c>
    </row>
    <row r="579" spans="1:5" x14ac:dyDescent="0.25">
      <c r="A579" s="1">
        <v>573</v>
      </c>
      <c r="B579" s="1">
        <v>8</v>
      </c>
      <c r="D579" s="1">
        <v>573</v>
      </c>
      <c r="E579" s="1">
        <v>1</v>
      </c>
    </row>
    <row r="580" spans="1:5" x14ac:dyDescent="0.25">
      <c r="A580" s="1">
        <v>574</v>
      </c>
      <c r="B580" s="1">
        <v>8</v>
      </c>
      <c r="D580" s="1">
        <v>574</v>
      </c>
      <c r="E580" s="1">
        <v>1</v>
      </c>
    </row>
    <row r="581" spans="1:5" x14ac:dyDescent="0.25">
      <c r="A581" s="1">
        <v>575</v>
      </c>
      <c r="B581" s="1">
        <v>8</v>
      </c>
      <c r="D581" s="1">
        <v>575</v>
      </c>
      <c r="E581" s="1">
        <v>1</v>
      </c>
    </row>
    <row r="582" spans="1:5" x14ac:dyDescent="0.25">
      <c r="A582" s="1">
        <v>576</v>
      </c>
      <c r="B582" s="1">
        <v>8</v>
      </c>
      <c r="D582" s="1">
        <v>576</v>
      </c>
      <c r="E582" s="1">
        <v>1</v>
      </c>
    </row>
    <row r="583" spans="1:5" x14ac:dyDescent="0.25">
      <c r="A583" s="1">
        <v>577</v>
      </c>
      <c r="B583" s="1">
        <v>8</v>
      </c>
      <c r="D583" s="1">
        <v>577</v>
      </c>
      <c r="E583" s="1">
        <v>1</v>
      </c>
    </row>
    <row r="584" spans="1:5" x14ac:dyDescent="0.25">
      <c r="A584" s="1">
        <v>578</v>
      </c>
      <c r="B584" s="1">
        <v>8</v>
      </c>
      <c r="D584" s="1">
        <v>578</v>
      </c>
      <c r="E584" s="1">
        <v>1</v>
      </c>
    </row>
    <row r="585" spans="1:5" x14ac:dyDescent="0.25">
      <c r="A585" s="1">
        <v>579</v>
      </c>
      <c r="B585" s="1">
        <v>8</v>
      </c>
      <c r="D585" s="1">
        <v>579</v>
      </c>
      <c r="E585" s="1">
        <v>1</v>
      </c>
    </row>
    <row r="586" spans="1:5" x14ac:dyDescent="0.25">
      <c r="A586" s="1">
        <v>580</v>
      </c>
      <c r="B586" s="1">
        <v>8</v>
      </c>
      <c r="D586" s="1">
        <v>580</v>
      </c>
      <c r="E586" s="1">
        <v>1</v>
      </c>
    </row>
    <row r="587" spans="1:5" x14ac:dyDescent="0.25">
      <c r="A587" s="1">
        <v>581</v>
      </c>
      <c r="B587" s="1">
        <v>8</v>
      </c>
      <c r="D587" s="1">
        <v>581</v>
      </c>
      <c r="E587" s="1">
        <v>1</v>
      </c>
    </row>
    <row r="588" spans="1:5" x14ac:dyDescent="0.25">
      <c r="A588" s="1">
        <v>582</v>
      </c>
      <c r="B588" s="1">
        <v>8</v>
      </c>
      <c r="D588" s="1">
        <v>582</v>
      </c>
      <c r="E588" s="1">
        <v>1</v>
      </c>
    </row>
    <row r="589" spans="1:5" x14ac:dyDescent="0.25">
      <c r="A589" s="1">
        <v>583</v>
      </c>
      <c r="B589" s="1">
        <v>8</v>
      </c>
      <c r="D589" s="1">
        <v>583</v>
      </c>
      <c r="E589" s="1">
        <v>1</v>
      </c>
    </row>
    <row r="590" spans="1:5" x14ac:dyDescent="0.25">
      <c r="A590" s="1">
        <v>584</v>
      </c>
      <c r="B590" s="1">
        <v>8</v>
      </c>
      <c r="D590" s="1">
        <v>584</v>
      </c>
      <c r="E590" s="1">
        <v>1</v>
      </c>
    </row>
    <row r="591" spans="1:5" x14ac:dyDescent="0.25">
      <c r="A591" s="1">
        <v>585</v>
      </c>
      <c r="B591" s="1">
        <v>8</v>
      </c>
      <c r="D591" s="1">
        <v>585</v>
      </c>
      <c r="E591" s="1">
        <v>1</v>
      </c>
    </row>
    <row r="592" spans="1:5" x14ac:dyDescent="0.25">
      <c r="A592" s="1">
        <v>586</v>
      </c>
      <c r="B592" s="1">
        <v>8</v>
      </c>
      <c r="D592" s="1">
        <v>586</v>
      </c>
      <c r="E592" s="1">
        <v>1</v>
      </c>
    </row>
    <row r="593" spans="1:5" x14ac:dyDescent="0.25">
      <c r="A593" s="1">
        <v>587</v>
      </c>
      <c r="B593" s="1">
        <v>8</v>
      </c>
      <c r="D593" s="1">
        <v>587</v>
      </c>
      <c r="E593" s="1">
        <v>1</v>
      </c>
    </row>
    <row r="594" spans="1:5" x14ac:dyDescent="0.25">
      <c r="A594" s="1">
        <v>588</v>
      </c>
      <c r="B594" s="1">
        <v>8</v>
      </c>
      <c r="D594" s="1">
        <v>588</v>
      </c>
      <c r="E594" s="1">
        <v>1</v>
      </c>
    </row>
    <row r="595" spans="1:5" x14ac:dyDescent="0.25">
      <c r="A595" s="1">
        <v>589</v>
      </c>
      <c r="B595" s="1">
        <v>8</v>
      </c>
      <c r="D595" s="1">
        <v>589</v>
      </c>
      <c r="E595" s="1">
        <v>1</v>
      </c>
    </row>
    <row r="596" spans="1:5" x14ac:dyDescent="0.25">
      <c r="A596" s="1">
        <v>590</v>
      </c>
      <c r="B596" s="1">
        <v>8</v>
      </c>
      <c r="D596" s="1">
        <v>590</v>
      </c>
      <c r="E596" s="1">
        <v>1</v>
      </c>
    </row>
    <row r="597" spans="1:5" x14ac:dyDescent="0.25">
      <c r="A597" s="1">
        <v>591</v>
      </c>
      <c r="B597" s="1">
        <v>8</v>
      </c>
      <c r="D597" s="1">
        <v>591</v>
      </c>
      <c r="E597" s="1">
        <v>1</v>
      </c>
    </row>
    <row r="598" spans="1:5" x14ac:dyDescent="0.25">
      <c r="A598" s="1">
        <v>592</v>
      </c>
      <c r="B598" s="1">
        <v>8</v>
      </c>
      <c r="D598" s="1">
        <v>592</v>
      </c>
      <c r="E598" s="1">
        <v>1</v>
      </c>
    </row>
    <row r="599" spans="1:5" x14ac:dyDescent="0.25">
      <c r="A599" s="1">
        <v>593</v>
      </c>
      <c r="B599" s="1">
        <v>8</v>
      </c>
      <c r="D599" s="1">
        <v>593</v>
      </c>
      <c r="E599" s="1">
        <v>1</v>
      </c>
    </row>
    <row r="600" spans="1:5" x14ac:dyDescent="0.25">
      <c r="A600" s="1">
        <v>594</v>
      </c>
      <c r="B600" s="1">
        <v>8</v>
      </c>
      <c r="D600" s="1">
        <v>594</v>
      </c>
      <c r="E600" s="1">
        <v>1</v>
      </c>
    </row>
    <row r="601" spans="1:5" x14ac:dyDescent="0.25">
      <c r="A601" s="1">
        <v>595</v>
      </c>
      <c r="B601" s="1">
        <v>8</v>
      </c>
      <c r="D601" s="1">
        <v>595</v>
      </c>
      <c r="E601" s="1">
        <v>1</v>
      </c>
    </row>
    <row r="602" spans="1:5" x14ac:dyDescent="0.25">
      <c r="A602" s="1">
        <v>596</v>
      </c>
      <c r="B602" s="1">
        <v>8</v>
      </c>
      <c r="D602" s="1">
        <v>596</v>
      </c>
      <c r="E602" s="1">
        <v>1</v>
      </c>
    </row>
    <row r="603" spans="1:5" x14ac:dyDescent="0.25">
      <c r="A603" s="1">
        <v>597</v>
      </c>
      <c r="B603" s="1">
        <v>8</v>
      </c>
      <c r="D603" s="1">
        <v>597</v>
      </c>
      <c r="E603" s="1">
        <v>1</v>
      </c>
    </row>
    <row r="604" spans="1:5" x14ac:dyDescent="0.25">
      <c r="A604" s="1">
        <v>598</v>
      </c>
      <c r="B604" s="1">
        <v>8</v>
      </c>
      <c r="D604" s="1">
        <v>598</v>
      </c>
      <c r="E604" s="1">
        <v>1</v>
      </c>
    </row>
    <row r="605" spans="1:5" x14ac:dyDescent="0.25">
      <c r="A605" s="1">
        <v>599</v>
      </c>
      <c r="B605" s="1">
        <v>8</v>
      </c>
      <c r="D605" s="1">
        <v>599</v>
      </c>
      <c r="E605" s="1">
        <v>1</v>
      </c>
    </row>
    <row r="606" spans="1:5" x14ac:dyDescent="0.25">
      <c r="A606" s="1">
        <v>600</v>
      </c>
      <c r="B606" s="1">
        <v>8</v>
      </c>
      <c r="D606" s="1">
        <v>600</v>
      </c>
      <c r="E606" s="1">
        <v>1</v>
      </c>
    </row>
    <row r="607" spans="1:5" x14ac:dyDescent="0.25">
      <c r="A607" s="1">
        <v>601</v>
      </c>
      <c r="B607" s="1">
        <v>8</v>
      </c>
      <c r="D607" s="1">
        <v>601</v>
      </c>
      <c r="E607" s="1">
        <v>1</v>
      </c>
    </row>
    <row r="608" spans="1:5" x14ac:dyDescent="0.25">
      <c r="A608" s="1">
        <v>602</v>
      </c>
      <c r="B608" s="1">
        <v>8</v>
      </c>
      <c r="D608" s="1">
        <v>602</v>
      </c>
      <c r="E608" s="1">
        <v>1</v>
      </c>
    </row>
    <row r="609" spans="1:5" x14ac:dyDescent="0.25">
      <c r="A609" s="1">
        <v>603</v>
      </c>
      <c r="B609" s="1">
        <v>8</v>
      </c>
      <c r="D609" s="1">
        <v>603</v>
      </c>
      <c r="E609" s="1">
        <v>1</v>
      </c>
    </row>
    <row r="610" spans="1:5" x14ac:dyDescent="0.25">
      <c r="A610" s="1">
        <v>604</v>
      </c>
      <c r="B610" s="1">
        <v>8</v>
      </c>
      <c r="D610" s="1">
        <v>604</v>
      </c>
      <c r="E610" s="1">
        <v>1</v>
      </c>
    </row>
    <row r="611" spans="1:5" x14ac:dyDescent="0.25">
      <c r="A611" s="1">
        <v>605</v>
      </c>
      <c r="B611" s="1">
        <v>8</v>
      </c>
      <c r="D611" s="1">
        <v>605</v>
      </c>
      <c r="E611" s="1">
        <v>1</v>
      </c>
    </row>
    <row r="612" spans="1:5" x14ac:dyDescent="0.25">
      <c r="A612" s="1">
        <v>606</v>
      </c>
      <c r="B612" s="1">
        <v>8</v>
      </c>
      <c r="D612" s="1">
        <v>606</v>
      </c>
      <c r="E612" s="1">
        <v>1</v>
      </c>
    </row>
    <row r="613" spans="1:5" x14ac:dyDescent="0.25">
      <c r="A613" s="1">
        <v>607</v>
      </c>
      <c r="B613" s="1">
        <v>8</v>
      </c>
      <c r="D613" s="1">
        <v>607</v>
      </c>
      <c r="E613" s="1">
        <v>1</v>
      </c>
    </row>
    <row r="614" spans="1:5" x14ac:dyDescent="0.25">
      <c r="A614" s="1">
        <v>608</v>
      </c>
      <c r="B614" s="1">
        <v>8</v>
      </c>
      <c r="D614" s="1">
        <v>608</v>
      </c>
      <c r="E614" s="1">
        <v>1</v>
      </c>
    </row>
    <row r="615" spans="1:5" x14ac:dyDescent="0.25">
      <c r="A615" s="1">
        <v>609</v>
      </c>
      <c r="B615" s="1">
        <v>8</v>
      </c>
      <c r="D615" s="1">
        <v>609</v>
      </c>
      <c r="E615" s="1">
        <v>1</v>
      </c>
    </row>
    <row r="616" spans="1:5" x14ac:dyDescent="0.25">
      <c r="A616" s="1">
        <v>610</v>
      </c>
      <c r="B616" s="1">
        <v>8</v>
      </c>
      <c r="D616" s="1">
        <v>610</v>
      </c>
      <c r="E616" s="1">
        <v>1</v>
      </c>
    </row>
    <row r="617" spans="1:5" x14ac:dyDescent="0.25">
      <c r="A617" s="1">
        <v>611</v>
      </c>
      <c r="B617" s="1">
        <v>8</v>
      </c>
      <c r="D617" s="1">
        <v>611</v>
      </c>
      <c r="E617" s="1">
        <v>1</v>
      </c>
    </row>
    <row r="618" spans="1:5" x14ac:dyDescent="0.25">
      <c r="A618" s="1">
        <v>612</v>
      </c>
      <c r="B618" s="1">
        <v>8</v>
      </c>
      <c r="D618" s="1">
        <v>612</v>
      </c>
      <c r="E618" s="1">
        <v>1</v>
      </c>
    </row>
    <row r="619" spans="1:5" x14ac:dyDescent="0.25">
      <c r="A619" s="1">
        <v>613</v>
      </c>
      <c r="B619" s="1">
        <v>8</v>
      </c>
      <c r="D619" s="1">
        <v>613</v>
      </c>
      <c r="E619" s="1">
        <v>1</v>
      </c>
    </row>
    <row r="620" spans="1:5" x14ac:dyDescent="0.25">
      <c r="A620" s="1">
        <v>614</v>
      </c>
      <c r="B620" s="1">
        <v>8</v>
      </c>
      <c r="D620" s="1">
        <v>614</v>
      </c>
      <c r="E620" s="1">
        <v>1</v>
      </c>
    </row>
    <row r="621" spans="1:5" x14ac:dyDescent="0.25">
      <c r="A621" s="1">
        <v>615</v>
      </c>
      <c r="B621" s="1">
        <v>8</v>
      </c>
      <c r="D621" s="1">
        <v>615</v>
      </c>
      <c r="E621" s="1">
        <v>1</v>
      </c>
    </row>
    <row r="622" spans="1:5" x14ac:dyDescent="0.25">
      <c r="A622" s="1">
        <v>616</v>
      </c>
      <c r="B622" s="1">
        <v>8</v>
      </c>
      <c r="D622" s="1">
        <v>616</v>
      </c>
      <c r="E622" s="1">
        <v>1</v>
      </c>
    </row>
    <row r="623" spans="1:5" x14ac:dyDescent="0.25">
      <c r="A623" s="1">
        <v>617</v>
      </c>
      <c r="B623" s="1">
        <v>8</v>
      </c>
      <c r="D623" s="1">
        <v>617</v>
      </c>
      <c r="E623" s="1">
        <v>1</v>
      </c>
    </row>
    <row r="624" spans="1:5" x14ac:dyDescent="0.25">
      <c r="A624" s="1">
        <v>618</v>
      </c>
      <c r="B624" s="1">
        <v>8</v>
      </c>
      <c r="D624" s="1">
        <v>618</v>
      </c>
      <c r="E624" s="1">
        <v>1</v>
      </c>
    </row>
    <row r="625" spans="1:5" x14ac:dyDescent="0.25">
      <c r="A625" s="1">
        <v>619</v>
      </c>
      <c r="B625" s="1">
        <v>8</v>
      </c>
      <c r="D625" s="1">
        <v>619</v>
      </c>
      <c r="E625" s="1">
        <v>1</v>
      </c>
    </row>
    <row r="626" spans="1:5" x14ac:dyDescent="0.25">
      <c r="A626" s="1">
        <v>620</v>
      </c>
      <c r="B626" s="1">
        <v>8</v>
      </c>
      <c r="D626" s="1">
        <v>620</v>
      </c>
      <c r="E626" s="1">
        <v>1</v>
      </c>
    </row>
    <row r="627" spans="1:5" x14ac:dyDescent="0.25">
      <c r="A627" s="1">
        <v>621</v>
      </c>
      <c r="B627" s="1">
        <v>8</v>
      </c>
      <c r="D627" s="1">
        <v>621</v>
      </c>
      <c r="E627" s="1">
        <v>1</v>
      </c>
    </row>
    <row r="628" spans="1:5" x14ac:dyDescent="0.25">
      <c r="A628" s="1">
        <v>622</v>
      </c>
      <c r="B628" s="1">
        <v>8</v>
      </c>
      <c r="D628" s="1">
        <v>622</v>
      </c>
      <c r="E628" s="1">
        <v>1</v>
      </c>
    </row>
    <row r="629" spans="1:5" x14ac:dyDescent="0.25">
      <c r="A629" s="1">
        <v>623</v>
      </c>
      <c r="B629" s="1">
        <v>8</v>
      </c>
      <c r="D629" s="1">
        <v>623</v>
      </c>
      <c r="E629" s="1">
        <v>1</v>
      </c>
    </row>
    <row r="630" spans="1:5" x14ac:dyDescent="0.25">
      <c r="A630" s="1">
        <v>624</v>
      </c>
      <c r="B630" s="1">
        <v>8</v>
      </c>
      <c r="D630" s="1">
        <v>624</v>
      </c>
      <c r="E630" s="1">
        <v>1</v>
      </c>
    </row>
    <row r="631" spans="1:5" x14ac:dyDescent="0.25">
      <c r="A631" s="1">
        <v>625</v>
      </c>
      <c r="B631" s="1">
        <v>8</v>
      </c>
      <c r="D631" s="1">
        <v>625</v>
      </c>
      <c r="E631" s="1">
        <v>1</v>
      </c>
    </row>
    <row r="632" spans="1:5" x14ac:dyDescent="0.25">
      <c r="A632" s="1">
        <v>626</v>
      </c>
      <c r="B632" s="1">
        <v>8</v>
      </c>
      <c r="D632" s="1">
        <v>626</v>
      </c>
      <c r="E632" s="1">
        <v>1</v>
      </c>
    </row>
    <row r="633" spans="1:5" x14ac:dyDescent="0.25">
      <c r="A633" s="1">
        <v>627</v>
      </c>
      <c r="B633" s="1">
        <v>8</v>
      </c>
      <c r="D633" s="1">
        <v>627</v>
      </c>
      <c r="E633" s="1">
        <v>1</v>
      </c>
    </row>
    <row r="634" spans="1:5" x14ac:dyDescent="0.25">
      <c r="A634" s="1">
        <v>628</v>
      </c>
      <c r="B634" s="1">
        <v>8</v>
      </c>
      <c r="D634" s="1">
        <v>628</v>
      </c>
      <c r="E634" s="1">
        <v>1</v>
      </c>
    </row>
    <row r="635" spans="1:5" x14ac:dyDescent="0.25">
      <c r="A635" s="1">
        <v>629</v>
      </c>
      <c r="B635" s="1">
        <v>8</v>
      </c>
      <c r="D635" s="1">
        <v>629</v>
      </c>
      <c r="E635" s="1">
        <v>1</v>
      </c>
    </row>
    <row r="636" spans="1:5" x14ac:dyDescent="0.25">
      <c r="A636" s="1">
        <v>630</v>
      </c>
      <c r="B636" s="1">
        <v>8</v>
      </c>
      <c r="D636" s="1">
        <v>630</v>
      </c>
      <c r="E636" s="1">
        <v>1</v>
      </c>
    </row>
    <row r="637" spans="1:5" x14ac:dyDescent="0.25">
      <c r="A637" s="1">
        <v>631</v>
      </c>
      <c r="B637" s="1">
        <v>8</v>
      </c>
      <c r="D637" s="1">
        <v>631</v>
      </c>
      <c r="E637" s="1">
        <v>1</v>
      </c>
    </row>
    <row r="638" spans="1:5" x14ac:dyDescent="0.25">
      <c r="A638" s="1">
        <v>632</v>
      </c>
      <c r="B638" s="1">
        <v>8</v>
      </c>
      <c r="D638" s="1">
        <v>632</v>
      </c>
      <c r="E638" s="1">
        <v>1</v>
      </c>
    </row>
    <row r="639" spans="1:5" x14ac:dyDescent="0.25">
      <c r="A639" s="1">
        <v>633</v>
      </c>
      <c r="B639" s="1">
        <v>8</v>
      </c>
      <c r="D639" s="1">
        <v>633</v>
      </c>
      <c r="E639" s="1">
        <v>1</v>
      </c>
    </row>
    <row r="640" spans="1:5" x14ac:dyDescent="0.25">
      <c r="A640" s="1">
        <v>634</v>
      </c>
      <c r="B640" s="1">
        <v>8</v>
      </c>
      <c r="D640" s="1">
        <v>634</v>
      </c>
      <c r="E640" s="1">
        <v>1</v>
      </c>
    </row>
    <row r="641" spans="1:5" x14ac:dyDescent="0.25">
      <c r="A641" s="1">
        <v>635</v>
      </c>
      <c r="B641" s="1">
        <v>8</v>
      </c>
      <c r="D641" s="1">
        <v>635</v>
      </c>
      <c r="E641" s="1">
        <v>1</v>
      </c>
    </row>
    <row r="642" spans="1:5" x14ac:dyDescent="0.25">
      <c r="A642" s="1">
        <v>636</v>
      </c>
      <c r="B642" s="1">
        <v>8</v>
      </c>
      <c r="D642" s="1">
        <v>636</v>
      </c>
      <c r="E642" s="1">
        <v>1</v>
      </c>
    </row>
    <row r="643" spans="1:5" x14ac:dyDescent="0.25">
      <c r="A643" s="1">
        <v>637</v>
      </c>
      <c r="B643" s="1">
        <v>8</v>
      </c>
      <c r="D643" s="1">
        <v>637</v>
      </c>
      <c r="E643" s="1">
        <v>1</v>
      </c>
    </row>
    <row r="644" spans="1:5" x14ac:dyDescent="0.25">
      <c r="A644" s="1">
        <v>638</v>
      </c>
      <c r="B644" s="1">
        <v>8</v>
      </c>
      <c r="D644" s="1">
        <v>638</v>
      </c>
      <c r="E644" s="1">
        <v>1</v>
      </c>
    </row>
    <row r="645" spans="1:5" x14ac:dyDescent="0.25">
      <c r="A645" s="1">
        <v>639</v>
      </c>
      <c r="B645" s="1">
        <v>8</v>
      </c>
      <c r="D645" s="1">
        <v>639</v>
      </c>
      <c r="E645" s="1">
        <v>1</v>
      </c>
    </row>
    <row r="646" spans="1:5" x14ac:dyDescent="0.25">
      <c r="A646" s="1">
        <v>640</v>
      </c>
      <c r="B646" s="1">
        <v>8</v>
      </c>
      <c r="D646" s="1">
        <v>640</v>
      </c>
      <c r="E646" s="1">
        <v>1</v>
      </c>
    </row>
    <row r="647" spans="1:5" x14ac:dyDescent="0.25">
      <c r="A647" s="1">
        <v>641</v>
      </c>
      <c r="B647" s="1">
        <v>9</v>
      </c>
      <c r="D647" s="1">
        <v>641</v>
      </c>
      <c r="E647" s="1">
        <v>1</v>
      </c>
    </row>
    <row r="648" spans="1:5" x14ac:dyDescent="0.25">
      <c r="A648" s="1">
        <v>642</v>
      </c>
      <c r="B648" s="1">
        <v>9</v>
      </c>
      <c r="D648" s="1">
        <v>642</v>
      </c>
      <c r="E648" s="1">
        <v>1</v>
      </c>
    </row>
    <row r="649" spans="1:5" x14ac:dyDescent="0.25">
      <c r="A649" s="1">
        <v>643</v>
      </c>
      <c r="B649" s="1">
        <v>9</v>
      </c>
      <c r="D649" s="1">
        <v>643</v>
      </c>
      <c r="E649" s="1">
        <v>1</v>
      </c>
    </row>
    <row r="650" spans="1:5" x14ac:dyDescent="0.25">
      <c r="A650" s="1">
        <v>644</v>
      </c>
      <c r="B650" s="1">
        <v>9</v>
      </c>
      <c r="D650" s="1">
        <v>644</v>
      </c>
      <c r="E650" s="1">
        <v>1</v>
      </c>
    </row>
    <row r="651" spans="1:5" x14ac:dyDescent="0.25">
      <c r="A651" s="1">
        <v>645</v>
      </c>
      <c r="B651" s="1">
        <v>9</v>
      </c>
      <c r="D651" s="1">
        <v>645</v>
      </c>
      <c r="E651" s="1">
        <v>1</v>
      </c>
    </row>
    <row r="652" spans="1:5" x14ac:dyDescent="0.25">
      <c r="A652" s="1">
        <v>646</v>
      </c>
      <c r="B652" s="1">
        <v>9</v>
      </c>
      <c r="D652" s="1">
        <v>646</v>
      </c>
      <c r="E652" s="1">
        <v>1</v>
      </c>
    </row>
    <row r="653" spans="1:5" x14ac:dyDescent="0.25">
      <c r="A653" s="1">
        <v>647</v>
      </c>
      <c r="B653" s="1">
        <v>9</v>
      </c>
      <c r="D653" s="1">
        <v>647</v>
      </c>
      <c r="E653" s="1">
        <v>1</v>
      </c>
    </row>
    <row r="654" spans="1:5" x14ac:dyDescent="0.25">
      <c r="A654" s="1">
        <v>648</v>
      </c>
      <c r="B654" s="1">
        <v>9</v>
      </c>
      <c r="D654" s="1">
        <v>648</v>
      </c>
      <c r="E654" s="1">
        <v>1</v>
      </c>
    </row>
    <row r="655" spans="1:5" x14ac:dyDescent="0.25">
      <c r="A655" s="1">
        <v>649</v>
      </c>
      <c r="B655" s="1">
        <v>9</v>
      </c>
      <c r="D655" s="1">
        <v>649</v>
      </c>
      <c r="E655" s="1">
        <v>1</v>
      </c>
    </row>
    <row r="656" spans="1:5" x14ac:dyDescent="0.25">
      <c r="A656" s="1">
        <v>650</v>
      </c>
      <c r="B656" s="1">
        <v>9</v>
      </c>
      <c r="D656" s="1">
        <v>650</v>
      </c>
      <c r="E656" s="1">
        <v>1</v>
      </c>
    </row>
    <row r="657" spans="1:5" x14ac:dyDescent="0.25">
      <c r="A657" s="1">
        <v>651</v>
      </c>
      <c r="B657" s="1">
        <v>9</v>
      </c>
      <c r="D657" s="1">
        <v>651</v>
      </c>
      <c r="E657" s="1">
        <v>1</v>
      </c>
    </row>
    <row r="658" spans="1:5" x14ac:dyDescent="0.25">
      <c r="A658" s="1">
        <v>652</v>
      </c>
      <c r="B658" s="1">
        <v>9</v>
      </c>
      <c r="D658" s="1">
        <v>652</v>
      </c>
      <c r="E658" s="1">
        <v>1</v>
      </c>
    </row>
    <row r="659" spans="1:5" x14ac:dyDescent="0.25">
      <c r="A659" s="1">
        <v>653</v>
      </c>
      <c r="B659" s="1">
        <v>9</v>
      </c>
      <c r="D659" s="1">
        <v>653</v>
      </c>
      <c r="E659" s="1">
        <v>1</v>
      </c>
    </row>
    <row r="660" spans="1:5" x14ac:dyDescent="0.25">
      <c r="A660" s="1">
        <v>654</v>
      </c>
      <c r="B660" s="1">
        <v>9</v>
      </c>
      <c r="D660" s="1">
        <v>654</v>
      </c>
      <c r="E660" s="1">
        <v>1</v>
      </c>
    </row>
    <row r="661" spans="1:5" x14ac:dyDescent="0.25">
      <c r="A661" s="1">
        <v>655</v>
      </c>
      <c r="B661" s="1">
        <v>9</v>
      </c>
      <c r="D661" s="1">
        <v>655</v>
      </c>
      <c r="E661" s="1">
        <v>1</v>
      </c>
    </row>
    <row r="662" spans="1:5" x14ac:dyDescent="0.25">
      <c r="A662" s="1">
        <v>656</v>
      </c>
      <c r="B662" s="1">
        <v>9</v>
      </c>
      <c r="D662" s="1">
        <v>656</v>
      </c>
      <c r="E662" s="1">
        <v>1</v>
      </c>
    </row>
    <row r="663" spans="1:5" x14ac:dyDescent="0.25">
      <c r="A663" s="1">
        <v>657</v>
      </c>
      <c r="B663" s="1">
        <v>9</v>
      </c>
      <c r="D663" s="1">
        <v>657</v>
      </c>
      <c r="E663" s="1">
        <v>1</v>
      </c>
    </row>
    <row r="664" spans="1:5" x14ac:dyDescent="0.25">
      <c r="A664" s="1">
        <v>658</v>
      </c>
      <c r="B664" s="1">
        <v>9</v>
      </c>
      <c r="D664" s="1">
        <v>658</v>
      </c>
      <c r="E664" s="1">
        <v>1</v>
      </c>
    </row>
    <row r="665" spans="1:5" x14ac:dyDescent="0.25">
      <c r="A665" s="1">
        <v>659</v>
      </c>
      <c r="B665" s="1">
        <v>9</v>
      </c>
      <c r="D665" s="1">
        <v>659</v>
      </c>
      <c r="E665" s="1">
        <v>1</v>
      </c>
    </row>
    <row r="666" spans="1:5" x14ac:dyDescent="0.25">
      <c r="A666" s="1">
        <v>660</v>
      </c>
      <c r="B666" s="1">
        <v>9</v>
      </c>
      <c r="D666" s="1">
        <v>660</v>
      </c>
      <c r="E666" s="1">
        <v>1</v>
      </c>
    </row>
    <row r="667" spans="1:5" x14ac:dyDescent="0.25">
      <c r="A667" s="1">
        <v>661</v>
      </c>
      <c r="B667" s="1">
        <v>9</v>
      </c>
      <c r="D667" s="1">
        <v>661</v>
      </c>
      <c r="E667" s="1">
        <v>1</v>
      </c>
    </row>
    <row r="668" spans="1:5" x14ac:dyDescent="0.25">
      <c r="A668" s="1">
        <v>662</v>
      </c>
      <c r="B668" s="1">
        <v>9</v>
      </c>
      <c r="D668" s="1">
        <v>662</v>
      </c>
      <c r="E668" s="1">
        <v>1</v>
      </c>
    </row>
    <row r="669" spans="1:5" x14ac:dyDescent="0.25">
      <c r="A669" s="1">
        <v>663</v>
      </c>
      <c r="B669" s="1">
        <v>9</v>
      </c>
      <c r="D669" s="1">
        <v>663</v>
      </c>
      <c r="E669" s="1">
        <v>1</v>
      </c>
    </row>
    <row r="670" spans="1:5" x14ac:dyDescent="0.25">
      <c r="A670" s="1">
        <v>664</v>
      </c>
      <c r="B670" s="1">
        <v>9</v>
      </c>
      <c r="D670" s="1">
        <v>664</v>
      </c>
      <c r="E670" s="1">
        <v>1</v>
      </c>
    </row>
    <row r="671" spans="1:5" x14ac:dyDescent="0.25">
      <c r="A671" s="1">
        <v>665</v>
      </c>
      <c r="B671" s="1">
        <v>9</v>
      </c>
      <c r="D671" s="1">
        <v>665</v>
      </c>
      <c r="E671" s="1">
        <v>1</v>
      </c>
    </row>
    <row r="672" spans="1:5" x14ac:dyDescent="0.25">
      <c r="A672" s="1">
        <v>666</v>
      </c>
      <c r="B672" s="1">
        <v>9</v>
      </c>
      <c r="D672" s="1">
        <v>666</v>
      </c>
      <c r="E672" s="1">
        <v>1</v>
      </c>
    </row>
    <row r="673" spans="1:5" x14ac:dyDescent="0.25">
      <c r="A673" s="1">
        <v>667</v>
      </c>
      <c r="B673" s="1">
        <v>9</v>
      </c>
      <c r="D673" s="1">
        <v>667</v>
      </c>
      <c r="E673" s="1">
        <v>1</v>
      </c>
    </row>
    <row r="674" spans="1:5" x14ac:dyDescent="0.25">
      <c r="A674" s="1">
        <v>668</v>
      </c>
      <c r="B674" s="1">
        <v>9</v>
      </c>
      <c r="D674" s="1">
        <v>668</v>
      </c>
      <c r="E674" s="1">
        <v>1</v>
      </c>
    </row>
    <row r="675" spans="1:5" x14ac:dyDescent="0.25">
      <c r="A675" s="1">
        <v>669</v>
      </c>
      <c r="B675" s="1">
        <v>9</v>
      </c>
      <c r="D675" s="1">
        <v>669</v>
      </c>
      <c r="E675" s="1">
        <v>1</v>
      </c>
    </row>
    <row r="676" spans="1:5" x14ac:dyDescent="0.25">
      <c r="A676" s="1">
        <v>670</v>
      </c>
      <c r="B676" s="1">
        <v>9</v>
      </c>
      <c r="D676" s="1">
        <v>670</v>
      </c>
      <c r="E676" s="1">
        <v>1</v>
      </c>
    </row>
    <row r="677" spans="1:5" x14ac:dyDescent="0.25">
      <c r="A677" s="1">
        <v>671</v>
      </c>
      <c r="B677" s="1">
        <v>9</v>
      </c>
      <c r="D677" s="1">
        <v>671</v>
      </c>
      <c r="E677" s="1">
        <v>1</v>
      </c>
    </row>
    <row r="678" spans="1:5" x14ac:dyDescent="0.25">
      <c r="A678" s="1">
        <v>672</v>
      </c>
      <c r="B678" s="1">
        <v>9</v>
      </c>
      <c r="D678" s="1">
        <v>672</v>
      </c>
      <c r="E678" s="1">
        <v>1</v>
      </c>
    </row>
    <row r="679" spans="1:5" x14ac:dyDescent="0.25">
      <c r="A679" s="1">
        <v>673</v>
      </c>
      <c r="B679" s="1">
        <v>9</v>
      </c>
      <c r="D679" s="1">
        <v>673</v>
      </c>
      <c r="E679" s="1">
        <v>1</v>
      </c>
    </row>
    <row r="680" spans="1:5" x14ac:dyDescent="0.25">
      <c r="A680" s="1">
        <v>674</v>
      </c>
      <c r="B680" s="1">
        <v>9</v>
      </c>
      <c r="D680" s="1">
        <v>674</v>
      </c>
      <c r="E680" s="1">
        <v>1</v>
      </c>
    </row>
    <row r="681" spans="1:5" x14ac:dyDescent="0.25">
      <c r="A681" s="1">
        <v>675</v>
      </c>
      <c r="B681" s="1">
        <v>9</v>
      </c>
      <c r="D681" s="1">
        <v>675</v>
      </c>
      <c r="E681" s="1">
        <v>1</v>
      </c>
    </row>
    <row r="682" spans="1:5" x14ac:dyDescent="0.25">
      <c r="A682" s="1">
        <v>676</v>
      </c>
      <c r="B682" s="1">
        <v>9</v>
      </c>
      <c r="D682" s="1">
        <v>676</v>
      </c>
      <c r="E682" s="1">
        <v>1</v>
      </c>
    </row>
    <row r="683" spans="1:5" x14ac:dyDescent="0.25">
      <c r="A683" s="1">
        <v>677</v>
      </c>
      <c r="B683" s="1">
        <v>9</v>
      </c>
      <c r="D683" s="1">
        <v>677</v>
      </c>
      <c r="E683" s="1">
        <v>1</v>
      </c>
    </row>
    <row r="684" spans="1:5" x14ac:dyDescent="0.25">
      <c r="A684" s="1">
        <v>678</v>
      </c>
      <c r="B684" s="1">
        <v>9</v>
      </c>
      <c r="D684" s="1">
        <v>678</v>
      </c>
      <c r="E684" s="1">
        <v>1</v>
      </c>
    </row>
    <row r="685" spans="1:5" x14ac:dyDescent="0.25">
      <c r="A685" s="1">
        <v>679</v>
      </c>
      <c r="B685" s="1">
        <v>9</v>
      </c>
      <c r="D685" s="1">
        <v>679</v>
      </c>
      <c r="E685" s="1">
        <v>1</v>
      </c>
    </row>
    <row r="686" spans="1:5" x14ac:dyDescent="0.25">
      <c r="A686" s="1">
        <v>680</v>
      </c>
      <c r="B686" s="1">
        <v>9</v>
      </c>
      <c r="D686" s="1">
        <v>680</v>
      </c>
      <c r="E686" s="1">
        <v>1</v>
      </c>
    </row>
    <row r="687" spans="1:5" x14ac:dyDescent="0.25">
      <c r="A687" s="1">
        <v>681</v>
      </c>
      <c r="B687" s="1">
        <v>9</v>
      </c>
      <c r="D687" s="1">
        <v>681</v>
      </c>
      <c r="E687" s="1">
        <v>1</v>
      </c>
    </row>
    <row r="688" spans="1:5" x14ac:dyDescent="0.25">
      <c r="A688" s="1">
        <v>682</v>
      </c>
      <c r="B688" s="1">
        <v>9</v>
      </c>
      <c r="D688" s="1">
        <v>682</v>
      </c>
      <c r="E688" s="1">
        <v>1</v>
      </c>
    </row>
    <row r="689" spans="1:5" x14ac:dyDescent="0.25">
      <c r="A689" s="1">
        <v>683</v>
      </c>
      <c r="B689" s="1">
        <v>9</v>
      </c>
      <c r="D689" s="1">
        <v>683</v>
      </c>
      <c r="E689" s="1">
        <v>1</v>
      </c>
    </row>
    <row r="690" spans="1:5" x14ac:dyDescent="0.25">
      <c r="A690" s="1">
        <v>684</v>
      </c>
      <c r="B690" s="1">
        <v>9</v>
      </c>
      <c r="D690" s="1">
        <v>684</v>
      </c>
      <c r="E690" s="1">
        <v>1</v>
      </c>
    </row>
    <row r="691" spans="1:5" x14ac:dyDescent="0.25">
      <c r="A691" s="1">
        <v>685</v>
      </c>
      <c r="B691" s="1">
        <v>9</v>
      </c>
      <c r="D691" s="1">
        <v>685</v>
      </c>
      <c r="E691" s="1">
        <v>1</v>
      </c>
    </row>
    <row r="692" spans="1:5" x14ac:dyDescent="0.25">
      <c r="A692" s="1">
        <v>686</v>
      </c>
      <c r="B692" s="1">
        <v>9</v>
      </c>
      <c r="D692" s="1">
        <v>686</v>
      </c>
      <c r="E692" s="1">
        <v>1</v>
      </c>
    </row>
    <row r="693" spans="1:5" x14ac:dyDescent="0.25">
      <c r="A693" s="1">
        <v>687</v>
      </c>
      <c r="B693" s="1">
        <v>9</v>
      </c>
      <c r="D693" s="1">
        <v>687</v>
      </c>
      <c r="E693" s="1">
        <v>1</v>
      </c>
    </row>
    <row r="694" spans="1:5" x14ac:dyDescent="0.25">
      <c r="A694" s="1">
        <v>688</v>
      </c>
      <c r="B694" s="1">
        <v>9</v>
      </c>
      <c r="D694" s="1">
        <v>688</v>
      </c>
      <c r="E694" s="1">
        <v>1</v>
      </c>
    </row>
    <row r="695" spans="1:5" x14ac:dyDescent="0.25">
      <c r="A695" s="1">
        <v>689</v>
      </c>
      <c r="B695" s="1">
        <v>9</v>
      </c>
      <c r="D695" s="1">
        <v>689</v>
      </c>
      <c r="E695" s="1">
        <v>1</v>
      </c>
    </row>
    <row r="696" spans="1:5" x14ac:dyDescent="0.25">
      <c r="A696" s="1">
        <v>690</v>
      </c>
      <c r="B696" s="1">
        <v>9</v>
      </c>
      <c r="D696" s="1">
        <v>690</v>
      </c>
      <c r="E696" s="1">
        <v>1</v>
      </c>
    </row>
    <row r="697" spans="1:5" x14ac:dyDescent="0.25">
      <c r="A697" s="1">
        <v>691</v>
      </c>
      <c r="B697" s="1">
        <v>9</v>
      </c>
      <c r="D697" s="1">
        <v>691</v>
      </c>
      <c r="E697" s="1">
        <v>1</v>
      </c>
    </row>
    <row r="698" spans="1:5" x14ac:dyDescent="0.25">
      <c r="A698" s="1">
        <v>692</v>
      </c>
      <c r="B698" s="1">
        <v>9</v>
      </c>
      <c r="D698" s="1">
        <v>692</v>
      </c>
      <c r="E698" s="1">
        <v>1</v>
      </c>
    </row>
    <row r="699" spans="1:5" x14ac:dyDescent="0.25">
      <c r="A699" s="1">
        <v>693</v>
      </c>
      <c r="B699" s="1">
        <v>9</v>
      </c>
      <c r="D699" s="1">
        <v>693</v>
      </c>
      <c r="E699" s="1">
        <v>1</v>
      </c>
    </row>
    <row r="700" spans="1:5" x14ac:dyDescent="0.25">
      <c r="A700" s="1">
        <v>694</v>
      </c>
      <c r="B700" s="1">
        <v>9</v>
      </c>
      <c r="D700" s="1">
        <v>694</v>
      </c>
      <c r="E700" s="1">
        <v>1</v>
      </c>
    </row>
    <row r="701" spans="1:5" x14ac:dyDescent="0.25">
      <c r="A701" s="1">
        <v>695</v>
      </c>
      <c r="B701" s="1">
        <v>9</v>
      </c>
      <c r="D701" s="1">
        <v>695</v>
      </c>
      <c r="E701" s="1">
        <v>1</v>
      </c>
    </row>
    <row r="702" spans="1:5" x14ac:dyDescent="0.25">
      <c r="A702" s="1">
        <v>696</v>
      </c>
      <c r="B702" s="1">
        <v>9</v>
      </c>
      <c r="D702" s="1">
        <v>696</v>
      </c>
      <c r="E702" s="1">
        <v>1</v>
      </c>
    </row>
    <row r="703" spans="1:5" x14ac:dyDescent="0.25">
      <c r="A703" s="1">
        <v>697</v>
      </c>
      <c r="B703" s="1">
        <v>9</v>
      </c>
      <c r="D703" s="1">
        <v>697</v>
      </c>
      <c r="E703" s="1">
        <v>1</v>
      </c>
    </row>
    <row r="704" spans="1:5" x14ac:dyDescent="0.25">
      <c r="A704" s="1">
        <v>698</v>
      </c>
      <c r="B704" s="1">
        <v>9</v>
      </c>
      <c r="D704" s="1">
        <v>698</v>
      </c>
      <c r="E704" s="1">
        <v>1</v>
      </c>
    </row>
    <row r="705" spans="1:5" x14ac:dyDescent="0.25">
      <c r="A705" s="1">
        <v>699</v>
      </c>
      <c r="B705" s="1">
        <v>9</v>
      </c>
      <c r="D705" s="1">
        <v>699</v>
      </c>
      <c r="E705" s="1">
        <v>1</v>
      </c>
    </row>
    <row r="706" spans="1:5" x14ac:dyDescent="0.25">
      <c r="A706" s="1">
        <v>700</v>
      </c>
      <c r="B706" s="1">
        <v>9</v>
      </c>
      <c r="D706" s="1">
        <v>700</v>
      </c>
      <c r="E706" s="1">
        <v>1</v>
      </c>
    </row>
    <row r="707" spans="1:5" x14ac:dyDescent="0.25">
      <c r="A707" s="1">
        <v>701</v>
      </c>
      <c r="B707" s="1">
        <v>9</v>
      </c>
      <c r="D707" s="1">
        <v>701</v>
      </c>
      <c r="E707" s="1">
        <v>1</v>
      </c>
    </row>
    <row r="708" spans="1:5" x14ac:dyDescent="0.25">
      <c r="A708" s="1">
        <v>702</v>
      </c>
      <c r="B708" s="1">
        <v>9</v>
      </c>
      <c r="D708" s="1">
        <v>702</v>
      </c>
      <c r="E708" s="1">
        <v>1</v>
      </c>
    </row>
    <row r="709" spans="1:5" x14ac:dyDescent="0.25">
      <c r="A709" s="1">
        <v>703</v>
      </c>
      <c r="B709" s="1">
        <v>9</v>
      </c>
      <c r="D709" s="1">
        <v>703</v>
      </c>
      <c r="E709" s="1">
        <v>1</v>
      </c>
    </row>
    <row r="710" spans="1:5" x14ac:dyDescent="0.25">
      <c r="A710" s="1">
        <v>704</v>
      </c>
      <c r="B710" s="1">
        <v>9</v>
      </c>
      <c r="D710" s="1">
        <v>704</v>
      </c>
      <c r="E710" s="1">
        <v>1</v>
      </c>
    </row>
    <row r="711" spans="1:5" x14ac:dyDescent="0.25">
      <c r="A711" s="1">
        <v>705</v>
      </c>
      <c r="B711" s="1">
        <v>9</v>
      </c>
      <c r="D711" s="1">
        <v>705</v>
      </c>
      <c r="E711" s="1">
        <v>1</v>
      </c>
    </row>
    <row r="712" spans="1:5" x14ac:dyDescent="0.25">
      <c r="A712" s="1">
        <v>706</v>
      </c>
      <c r="B712" s="1">
        <v>9</v>
      </c>
      <c r="D712" s="1">
        <v>706</v>
      </c>
      <c r="E712" s="1">
        <v>1</v>
      </c>
    </row>
    <row r="713" spans="1:5" x14ac:dyDescent="0.25">
      <c r="A713" s="1">
        <v>707</v>
      </c>
      <c r="B713" s="1">
        <v>9</v>
      </c>
      <c r="D713" s="1">
        <v>707</v>
      </c>
      <c r="E713" s="1">
        <v>1</v>
      </c>
    </row>
    <row r="714" spans="1:5" x14ac:dyDescent="0.25">
      <c r="A714" s="1">
        <v>708</v>
      </c>
      <c r="B714" s="1">
        <v>9</v>
      </c>
      <c r="D714" s="1">
        <v>708</v>
      </c>
      <c r="E714" s="1">
        <v>1</v>
      </c>
    </row>
    <row r="715" spans="1:5" x14ac:dyDescent="0.25">
      <c r="A715" s="1">
        <v>709</v>
      </c>
      <c r="B715" s="1">
        <v>9</v>
      </c>
      <c r="D715" s="1">
        <v>709</v>
      </c>
      <c r="E715" s="1">
        <v>1</v>
      </c>
    </row>
    <row r="716" spans="1:5" x14ac:dyDescent="0.25">
      <c r="A716" s="1">
        <v>710</v>
      </c>
      <c r="B716" s="1">
        <v>9</v>
      </c>
      <c r="D716" s="1">
        <v>710</v>
      </c>
      <c r="E716" s="1">
        <v>1</v>
      </c>
    </row>
    <row r="717" spans="1:5" x14ac:dyDescent="0.25">
      <c r="A717" s="1">
        <v>711</v>
      </c>
      <c r="B717" s="1">
        <v>9</v>
      </c>
      <c r="D717" s="1">
        <v>711</v>
      </c>
      <c r="E717" s="1">
        <v>1</v>
      </c>
    </row>
    <row r="718" spans="1:5" x14ac:dyDescent="0.25">
      <c r="A718" s="1">
        <v>712</v>
      </c>
      <c r="B718" s="1">
        <v>9</v>
      </c>
      <c r="D718" s="1">
        <v>712</v>
      </c>
      <c r="E718" s="1">
        <v>1</v>
      </c>
    </row>
    <row r="719" spans="1:5" x14ac:dyDescent="0.25">
      <c r="A719" s="1">
        <v>713</v>
      </c>
      <c r="B719" s="1">
        <v>9</v>
      </c>
      <c r="D719" s="1">
        <v>713</v>
      </c>
      <c r="E719" s="1">
        <v>1</v>
      </c>
    </row>
    <row r="720" spans="1:5" x14ac:dyDescent="0.25">
      <c r="A720" s="1">
        <v>714</v>
      </c>
      <c r="B720" s="1">
        <v>9</v>
      </c>
      <c r="D720" s="1">
        <v>714</v>
      </c>
      <c r="E720" s="1">
        <v>1</v>
      </c>
    </row>
    <row r="721" spans="1:5" x14ac:dyDescent="0.25">
      <c r="A721" s="1">
        <v>715</v>
      </c>
      <c r="B721" s="1">
        <v>9</v>
      </c>
      <c r="D721" s="1">
        <v>715</v>
      </c>
      <c r="E721" s="1">
        <v>1</v>
      </c>
    </row>
    <row r="722" spans="1:5" x14ac:dyDescent="0.25">
      <c r="A722" s="1">
        <v>716</v>
      </c>
      <c r="B722" s="1">
        <v>9</v>
      </c>
      <c r="D722" s="1">
        <v>716</v>
      </c>
      <c r="E722" s="1">
        <v>1</v>
      </c>
    </row>
    <row r="723" spans="1:5" x14ac:dyDescent="0.25">
      <c r="A723" s="1">
        <v>717</v>
      </c>
      <c r="B723" s="1">
        <v>9</v>
      </c>
      <c r="D723" s="1">
        <v>717</v>
      </c>
      <c r="E723" s="1">
        <v>1</v>
      </c>
    </row>
    <row r="724" spans="1:5" x14ac:dyDescent="0.25">
      <c r="A724" s="1">
        <v>718</v>
      </c>
      <c r="B724" s="1">
        <v>9</v>
      </c>
      <c r="D724" s="1">
        <v>718</v>
      </c>
      <c r="E724" s="1">
        <v>1</v>
      </c>
    </row>
    <row r="725" spans="1:5" x14ac:dyDescent="0.25">
      <c r="A725" s="1">
        <v>719</v>
      </c>
      <c r="B725" s="1">
        <v>9</v>
      </c>
      <c r="D725" s="1">
        <v>719</v>
      </c>
      <c r="E725" s="1">
        <v>1</v>
      </c>
    </row>
    <row r="726" spans="1:5" x14ac:dyDescent="0.25">
      <c r="A726" s="1">
        <v>720</v>
      </c>
      <c r="B726" s="1">
        <v>9</v>
      </c>
      <c r="D726" s="1">
        <v>720</v>
      </c>
      <c r="E726" s="1">
        <v>1</v>
      </c>
    </row>
    <row r="727" spans="1:5" x14ac:dyDescent="0.25">
      <c r="A727" s="1">
        <v>721</v>
      </c>
      <c r="B727" s="1">
        <v>10</v>
      </c>
      <c r="D727" s="1">
        <v>721</v>
      </c>
      <c r="E727" s="1">
        <v>1</v>
      </c>
    </row>
    <row r="728" spans="1:5" x14ac:dyDescent="0.25">
      <c r="A728" s="1">
        <v>722</v>
      </c>
      <c r="B728" s="1">
        <v>10</v>
      </c>
      <c r="D728" s="1">
        <v>722</v>
      </c>
      <c r="E728" s="1">
        <v>1</v>
      </c>
    </row>
    <row r="729" spans="1:5" x14ac:dyDescent="0.25">
      <c r="A729" s="1">
        <v>723</v>
      </c>
      <c r="B729" s="1">
        <v>10</v>
      </c>
      <c r="D729" s="1">
        <v>723</v>
      </c>
      <c r="E729" s="1">
        <v>1</v>
      </c>
    </row>
    <row r="730" spans="1:5" x14ac:dyDescent="0.25">
      <c r="A730" s="1">
        <v>724</v>
      </c>
      <c r="B730" s="1">
        <v>10</v>
      </c>
      <c r="D730" s="1">
        <v>724</v>
      </c>
      <c r="E730" s="1">
        <v>1</v>
      </c>
    </row>
    <row r="731" spans="1:5" x14ac:dyDescent="0.25">
      <c r="A731" s="1">
        <v>725</v>
      </c>
      <c r="B731" s="1">
        <v>10</v>
      </c>
      <c r="D731" s="1">
        <v>725</v>
      </c>
      <c r="E731" s="1">
        <v>1</v>
      </c>
    </row>
    <row r="732" spans="1:5" x14ac:dyDescent="0.25">
      <c r="A732" s="1">
        <v>726</v>
      </c>
      <c r="B732" s="1">
        <v>10</v>
      </c>
      <c r="D732" s="1">
        <v>726</v>
      </c>
      <c r="E732" s="1">
        <v>1</v>
      </c>
    </row>
    <row r="733" spans="1:5" x14ac:dyDescent="0.25">
      <c r="A733" s="1">
        <v>727</v>
      </c>
      <c r="B733" s="1">
        <v>10</v>
      </c>
      <c r="D733" s="1">
        <v>727</v>
      </c>
      <c r="E733" s="1">
        <v>1</v>
      </c>
    </row>
    <row r="734" spans="1:5" x14ac:dyDescent="0.25">
      <c r="A734" s="1">
        <v>728</v>
      </c>
      <c r="B734" s="1">
        <v>10</v>
      </c>
      <c r="D734" s="1">
        <v>728</v>
      </c>
      <c r="E734" s="1">
        <v>1</v>
      </c>
    </row>
    <row r="735" spans="1:5" x14ac:dyDescent="0.25">
      <c r="A735" s="1">
        <v>729</v>
      </c>
      <c r="B735" s="1">
        <v>10</v>
      </c>
      <c r="D735" s="1">
        <v>729</v>
      </c>
      <c r="E735" s="1">
        <v>1</v>
      </c>
    </row>
    <row r="736" spans="1:5" x14ac:dyDescent="0.25">
      <c r="A736" s="1">
        <v>730</v>
      </c>
      <c r="B736" s="1">
        <v>10</v>
      </c>
      <c r="D736" s="1">
        <v>730</v>
      </c>
      <c r="E736" s="1">
        <v>1</v>
      </c>
    </row>
    <row r="737" spans="1:5" x14ac:dyDescent="0.25">
      <c r="A737" s="1">
        <v>731</v>
      </c>
      <c r="B737" s="1">
        <v>10</v>
      </c>
      <c r="D737" s="1">
        <v>731</v>
      </c>
      <c r="E737" s="1">
        <v>1</v>
      </c>
    </row>
    <row r="738" spans="1:5" x14ac:dyDescent="0.25">
      <c r="A738" s="1">
        <v>732</v>
      </c>
      <c r="B738" s="1">
        <v>10</v>
      </c>
      <c r="D738" s="1">
        <v>732</v>
      </c>
      <c r="E738" s="1">
        <v>1</v>
      </c>
    </row>
    <row r="739" spans="1:5" x14ac:dyDescent="0.25">
      <c r="A739" s="1">
        <v>733</v>
      </c>
      <c r="B739" s="1">
        <v>10</v>
      </c>
      <c r="D739" s="1">
        <v>733</v>
      </c>
      <c r="E739" s="1">
        <v>1</v>
      </c>
    </row>
    <row r="740" spans="1:5" x14ac:dyDescent="0.25">
      <c r="A740" s="1">
        <v>734</v>
      </c>
      <c r="B740" s="1">
        <v>10</v>
      </c>
      <c r="D740" s="1">
        <v>734</v>
      </c>
      <c r="E740" s="1">
        <v>1</v>
      </c>
    </row>
    <row r="741" spans="1:5" x14ac:dyDescent="0.25">
      <c r="A741" s="1">
        <v>735</v>
      </c>
      <c r="B741" s="1">
        <v>10</v>
      </c>
      <c r="D741" s="1">
        <v>735</v>
      </c>
      <c r="E741" s="1">
        <v>1</v>
      </c>
    </row>
    <row r="742" spans="1:5" x14ac:dyDescent="0.25">
      <c r="A742" s="1">
        <v>736</v>
      </c>
      <c r="B742" s="1">
        <v>10</v>
      </c>
      <c r="D742" s="1">
        <v>736</v>
      </c>
      <c r="E742" s="1">
        <v>1</v>
      </c>
    </row>
    <row r="743" spans="1:5" x14ac:dyDescent="0.25">
      <c r="A743" s="1">
        <v>737</v>
      </c>
      <c r="B743" s="1">
        <v>10</v>
      </c>
      <c r="D743" s="1">
        <v>737</v>
      </c>
      <c r="E743" s="1">
        <v>1</v>
      </c>
    </row>
    <row r="744" spans="1:5" x14ac:dyDescent="0.25">
      <c r="A744" s="1">
        <v>738</v>
      </c>
      <c r="B744" s="1">
        <v>10</v>
      </c>
      <c r="D744" s="1">
        <v>738</v>
      </c>
      <c r="E744" s="1">
        <v>1</v>
      </c>
    </row>
    <row r="745" spans="1:5" x14ac:dyDescent="0.25">
      <c r="A745" s="1">
        <v>739</v>
      </c>
      <c r="B745" s="1">
        <v>10</v>
      </c>
      <c r="D745" s="1">
        <v>739</v>
      </c>
      <c r="E745" s="1">
        <v>1</v>
      </c>
    </row>
    <row r="746" spans="1:5" x14ac:dyDescent="0.25">
      <c r="A746" s="1">
        <v>740</v>
      </c>
      <c r="B746" s="1">
        <v>10</v>
      </c>
      <c r="D746" s="1">
        <v>740</v>
      </c>
      <c r="E746" s="1">
        <v>1</v>
      </c>
    </row>
    <row r="747" spans="1:5" x14ac:dyDescent="0.25">
      <c r="A747" s="1">
        <v>741</v>
      </c>
      <c r="B747" s="1">
        <v>10</v>
      </c>
      <c r="D747" s="1">
        <v>741</v>
      </c>
      <c r="E747" s="1">
        <v>1</v>
      </c>
    </row>
    <row r="748" spans="1:5" x14ac:dyDescent="0.25">
      <c r="A748" s="1">
        <v>742</v>
      </c>
      <c r="B748" s="1">
        <v>10</v>
      </c>
      <c r="D748" s="1">
        <v>742</v>
      </c>
      <c r="E748" s="1">
        <v>1</v>
      </c>
    </row>
    <row r="749" spans="1:5" x14ac:dyDescent="0.25">
      <c r="A749" s="1">
        <v>743</v>
      </c>
      <c r="B749" s="1">
        <v>10</v>
      </c>
      <c r="D749" s="1">
        <v>743</v>
      </c>
      <c r="E749" s="1">
        <v>1</v>
      </c>
    </row>
    <row r="750" spans="1:5" x14ac:dyDescent="0.25">
      <c r="A750" s="1">
        <v>744</v>
      </c>
      <c r="B750" s="1">
        <v>10</v>
      </c>
      <c r="D750" s="1">
        <v>744</v>
      </c>
      <c r="E750" s="1">
        <v>1</v>
      </c>
    </row>
    <row r="751" spans="1:5" x14ac:dyDescent="0.25">
      <c r="A751" s="1">
        <v>745</v>
      </c>
      <c r="B751" s="1">
        <v>10</v>
      </c>
      <c r="D751" s="1">
        <v>745</v>
      </c>
      <c r="E751" s="1">
        <v>1</v>
      </c>
    </row>
    <row r="752" spans="1:5" x14ac:dyDescent="0.25">
      <c r="A752" s="1">
        <v>746</v>
      </c>
      <c r="B752" s="1">
        <v>10</v>
      </c>
      <c r="D752" s="1">
        <v>746</v>
      </c>
      <c r="E752" s="1">
        <v>1</v>
      </c>
    </row>
    <row r="753" spans="1:5" x14ac:dyDescent="0.25">
      <c r="A753" s="1">
        <v>747</v>
      </c>
      <c r="B753" s="1">
        <v>10</v>
      </c>
      <c r="D753" s="1">
        <v>747</v>
      </c>
      <c r="E753" s="1">
        <v>1</v>
      </c>
    </row>
    <row r="754" spans="1:5" x14ac:dyDescent="0.25">
      <c r="A754" s="1">
        <v>748</v>
      </c>
      <c r="B754" s="1">
        <v>10</v>
      </c>
      <c r="D754" s="1">
        <v>748</v>
      </c>
      <c r="E754" s="1">
        <v>1</v>
      </c>
    </row>
    <row r="755" spans="1:5" x14ac:dyDescent="0.25">
      <c r="A755" s="1">
        <v>749</v>
      </c>
      <c r="B755" s="1">
        <v>10</v>
      </c>
      <c r="D755" s="1">
        <v>749</v>
      </c>
      <c r="E755" s="1">
        <v>1</v>
      </c>
    </row>
    <row r="756" spans="1:5" x14ac:dyDescent="0.25">
      <c r="A756" s="1">
        <v>750</v>
      </c>
      <c r="B756" s="1">
        <v>10</v>
      </c>
      <c r="D756" s="1">
        <v>750</v>
      </c>
      <c r="E756" s="1">
        <v>1</v>
      </c>
    </row>
    <row r="757" spans="1:5" x14ac:dyDescent="0.25">
      <c r="A757" s="1">
        <v>751</v>
      </c>
      <c r="B757" s="1">
        <v>10</v>
      </c>
      <c r="D757" s="1">
        <v>751</v>
      </c>
      <c r="E757" s="1">
        <v>1</v>
      </c>
    </row>
    <row r="758" spans="1:5" x14ac:dyDescent="0.25">
      <c r="A758" s="1">
        <v>752</v>
      </c>
      <c r="B758" s="1">
        <v>10</v>
      </c>
      <c r="D758" s="1">
        <v>752</v>
      </c>
      <c r="E758" s="1">
        <v>1</v>
      </c>
    </row>
    <row r="759" spans="1:5" x14ac:dyDescent="0.25">
      <c r="A759" s="1">
        <v>753</v>
      </c>
      <c r="B759" s="1">
        <v>10</v>
      </c>
      <c r="D759" s="1">
        <v>753</v>
      </c>
      <c r="E759" s="1">
        <v>1</v>
      </c>
    </row>
    <row r="760" spans="1:5" x14ac:dyDescent="0.25">
      <c r="A760" s="1">
        <v>754</v>
      </c>
      <c r="B760" s="1">
        <v>10</v>
      </c>
      <c r="D760" s="1">
        <v>754</v>
      </c>
      <c r="E760" s="1">
        <v>1</v>
      </c>
    </row>
    <row r="761" spans="1:5" x14ac:dyDescent="0.25">
      <c r="A761" s="1">
        <v>755</v>
      </c>
      <c r="B761" s="1">
        <v>10</v>
      </c>
      <c r="D761" s="1">
        <v>755</v>
      </c>
      <c r="E761" s="1">
        <v>1</v>
      </c>
    </row>
    <row r="762" spans="1:5" x14ac:dyDescent="0.25">
      <c r="A762" s="1">
        <v>756</v>
      </c>
      <c r="B762" s="1">
        <v>10</v>
      </c>
      <c r="D762" s="1">
        <v>756</v>
      </c>
      <c r="E762" s="1">
        <v>1</v>
      </c>
    </row>
    <row r="763" spans="1:5" x14ac:dyDescent="0.25">
      <c r="A763" s="1">
        <v>757</v>
      </c>
      <c r="B763" s="1">
        <v>10</v>
      </c>
      <c r="D763" s="1">
        <v>757</v>
      </c>
      <c r="E763" s="1">
        <v>1</v>
      </c>
    </row>
    <row r="764" spans="1:5" x14ac:dyDescent="0.25">
      <c r="A764" s="1">
        <v>758</v>
      </c>
      <c r="B764" s="1">
        <v>10</v>
      </c>
      <c r="D764" s="1">
        <v>758</v>
      </c>
      <c r="E764" s="1">
        <v>1</v>
      </c>
    </row>
    <row r="765" spans="1:5" x14ac:dyDescent="0.25">
      <c r="A765" s="1">
        <v>759</v>
      </c>
      <c r="B765" s="1">
        <v>10</v>
      </c>
      <c r="D765" s="1">
        <v>759</v>
      </c>
      <c r="E765" s="1">
        <v>1</v>
      </c>
    </row>
    <row r="766" spans="1:5" x14ac:dyDescent="0.25">
      <c r="A766" s="1">
        <v>760</v>
      </c>
      <c r="B766" s="1">
        <v>10</v>
      </c>
      <c r="D766" s="1">
        <v>760</v>
      </c>
      <c r="E766" s="1">
        <v>1</v>
      </c>
    </row>
    <row r="767" spans="1:5" x14ac:dyDescent="0.25">
      <c r="A767" s="1">
        <v>761</v>
      </c>
      <c r="B767" s="1">
        <v>10</v>
      </c>
      <c r="D767" s="1">
        <v>761</v>
      </c>
      <c r="E767" s="1">
        <v>1</v>
      </c>
    </row>
    <row r="768" spans="1:5" x14ac:dyDescent="0.25">
      <c r="A768" s="1">
        <v>762</v>
      </c>
      <c r="B768" s="1">
        <v>10</v>
      </c>
      <c r="D768" s="1">
        <v>762</v>
      </c>
      <c r="E768" s="1">
        <v>1</v>
      </c>
    </row>
    <row r="769" spans="1:5" x14ac:dyDescent="0.25">
      <c r="A769" s="1">
        <v>763</v>
      </c>
      <c r="B769" s="1">
        <v>10</v>
      </c>
      <c r="D769" s="1">
        <v>763</v>
      </c>
      <c r="E769" s="1">
        <v>1</v>
      </c>
    </row>
    <row r="770" spans="1:5" x14ac:dyDescent="0.25">
      <c r="A770" s="1">
        <v>764</v>
      </c>
      <c r="B770" s="1">
        <v>10</v>
      </c>
      <c r="D770" s="1">
        <v>764</v>
      </c>
      <c r="E770" s="1">
        <v>1</v>
      </c>
    </row>
    <row r="771" spans="1:5" x14ac:dyDescent="0.25">
      <c r="A771" s="1">
        <v>765</v>
      </c>
      <c r="B771" s="1">
        <v>10</v>
      </c>
      <c r="D771" s="1">
        <v>765</v>
      </c>
      <c r="E771" s="1">
        <v>1</v>
      </c>
    </row>
    <row r="772" spans="1:5" x14ac:dyDescent="0.25">
      <c r="A772" s="1">
        <v>766</v>
      </c>
      <c r="B772" s="1">
        <v>10</v>
      </c>
      <c r="D772" s="1">
        <v>766</v>
      </c>
      <c r="E772" s="1">
        <v>1</v>
      </c>
    </row>
    <row r="773" spans="1:5" x14ac:dyDescent="0.25">
      <c r="A773" s="1">
        <v>767</v>
      </c>
      <c r="B773" s="1">
        <v>10</v>
      </c>
      <c r="D773" s="1">
        <v>767</v>
      </c>
      <c r="E773" s="1">
        <v>1</v>
      </c>
    </row>
    <row r="774" spans="1:5" x14ac:dyDescent="0.25">
      <c r="A774" s="1">
        <v>768</v>
      </c>
      <c r="B774" s="1">
        <v>10</v>
      </c>
      <c r="D774" s="1">
        <v>768</v>
      </c>
      <c r="E774" s="1">
        <v>1</v>
      </c>
    </row>
    <row r="775" spans="1:5" x14ac:dyDescent="0.25">
      <c r="A775" s="1">
        <v>769</v>
      </c>
      <c r="B775" s="1">
        <v>10</v>
      </c>
      <c r="D775" s="1">
        <v>769</v>
      </c>
      <c r="E775" s="1">
        <v>1</v>
      </c>
    </row>
    <row r="776" spans="1:5" x14ac:dyDescent="0.25">
      <c r="A776" s="1">
        <v>770</v>
      </c>
      <c r="B776" s="1">
        <v>10</v>
      </c>
      <c r="D776" s="1">
        <v>770</v>
      </c>
      <c r="E776" s="1">
        <v>1</v>
      </c>
    </row>
    <row r="777" spans="1:5" x14ac:dyDescent="0.25">
      <c r="A777" s="1">
        <v>771</v>
      </c>
      <c r="B777" s="1">
        <v>10</v>
      </c>
      <c r="D777" s="1">
        <v>771</v>
      </c>
      <c r="E777" s="1">
        <v>1</v>
      </c>
    </row>
    <row r="778" spans="1:5" x14ac:dyDescent="0.25">
      <c r="A778" s="1">
        <v>772</v>
      </c>
      <c r="B778" s="1">
        <v>10</v>
      </c>
      <c r="D778" s="1">
        <v>772</v>
      </c>
      <c r="E778" s="1">
        <v>1</v>
      </c>
    </row>
    <row r="779" spans="1:5" x14ac:dyDescent="0.25">
      <c r="A779" s="1">
        <v>773</v>
      </c>
      <c r="B779" s="1">
        <v>10</v>
      </c>
      <c r="D779" s="1">
        <v>773</v>
      </c>
      <c r="E779" s="1">
        <v>1</v>
      </c>
    </row>
    <row r="780" spans="1:5" x14ac:dyDescent="0.25">
      <c r="A780" s="1">
        <v>774</v>
      </c>
      <c r="B780" s="1">
        <v>10</v>
      </c>
      <c r="D780" s="1">
        <v>774</v>
      </c>
      <c r="E780" s="1">
        <v>1</v>
      </c>
    </row>
    <row r="781" spans="1:5" x14ac:dyDescent="0.25">
      <c r="A781" s="1">
        <v>775</v>
      </c>
      <c r="B781" s="1">
        <v>10</v>
      </c>
      <c r="D781" s="1">
        <v>775</v>
      </c>
      <c r="E781" s="1">
        <v>1</v>
      </c>
    </row>
    <row r="782" spans="1:5" x14ac:dyDescent="0.25">
      <c r="A782" s="1">
        <v>776</v>
      </c>
      <c r="B782" s="1">
        <v>10</v>
      </c>
      <c r="D782" s="1">
        <v>776</v>
      </c>
      <c r="E782" s="1">
        <v>1</v>
      </c>
    </row>
    <row r="783" spans="1:5" x14ac:dyDescent="0.25">
      <c r="A783" s="1">
        <v>777</v>
      </c>
      <c r="B783" s="1">
        <v>10</v>
      </c>
      <c r="D783" s="1">
        <v>777</v>
      </c>
      <c r="E783" s="1">
        <v>1</v>
      </c>
    </row>
    <row r="784" spans="1:5" x14ac:dyDescent="0.25">
      <c r="A784" s="1">
        <v>778</v>
      </c>
      <c r="B784" s="1">
        <v>10</v>
      </c>
      <c r="D784" s="1">
        <v>778</v>
      </c>
      <c r="E784" s="1">
        <v>1</v>
      </c>
    </row>
    <row r="785" spans="1:5" x14ac:dyDescent="0.25">
      <c r="A785" s="1">
        <v>779</v>
      </c>
      <c r="B785" s="1">
        <v>10</v>
      </c>
      <c r="D785" s="1">
        <v>779</v>
      </c>
      <c r="E785" s="1">
        <v>1</v>
      </c>
    </row>
    <row r="786" spans="1:5" x14ac:dyDescent="0.25">
      <c r="A786" s="1">
        <v>780</v>
      </c>
      <c r="B786" s="1">
        <v>10</v>
      </c>
      <c r="D786" s="1">
        <v>780</v>
      </c>
      <c r="E786" s="1">
        <v>1</v>
      </c>
    </row>
    <row r="787" spans="1:5" x14ac:dyDescent="0.25">
      <c r="A787" s="1">
        <v>781</v>
      </c>
      <c r="B787" s="1">
        <v>10</v>
      </c>
      <c r="D787" s="1">
        <v>781</v>
      </c>
      <c r="E787" s="1">
        <v>1</v>
      </c>
    </row>
    <row r="788" spans="1:5" x14ac:dyDescent="0.25">
      <c r="A788" s="1">
        <v>782</v>
      </c>
      <c r="B788" s="1">
        <v>10</v>
      </c>
      <c r="D788" s="1">
        <v>782</v>
      </c>
      <c r="E788" s="1">
        <v>1</v>
      </c>
    </row>
    <row r="789" spans="1:5" x14ac:dyDescent="0.25">
      <c r="A789" s="1">
        <v>783</v>
      </c>
      <c r="B789" s="1">
        <v>10</v>
      </c>
      <c r="D789" s="1">
        <v>783</v>
      </c>
      <c r="E789" s="1">
        <v>1</v>
      </c>
    </row>
    <row r="790" spans="1:5" x14ac:dyDescent="0.25">
      <c r="A790" s="1">
        <v>784</v>
      </c>
      <c r="B790" s="1">
        <v>10</v>
      </c>
      <c r="D790" s="1">
        <v>784</v>
      </c>
      <c r="E790" s="1">
        <v>1</v>
      </c>
    </row>
    <row r="791" spans="1:5" x14ac:dyDescent="0.25">
      <c r="A791" s="1">
        <v>785</v>
      </c>
      <c r="B791" s="1">
        <v>10</v>
      </c>
      <c r="D791" s="1">
        <v>785</v>
      </c>
      <c r="E791" s="1">
        <v>1</v>
      </c>
    </row>
    <row r="792" spans="1:5" x14ac:dyDescent="0.25">
      <c r="A792" s="1">
        <v>786</v>
      </c>
      <c r="B792" s="1">
        <v>10</v>
      </c>
      <c r="D792" s="1">
        <v>786</v>
      </c>
      <c r="E792" s="1">
        <v>1</v>
      </c>
    </row>
    <row r="793" spans="1:5" x14ac:dyDescent="0.25">
      <c r="A793" s="1">
        <v>787</v>
      </c>
      <c r="B793" s="1">
        <v>10</v>
      </c>
      <c r="D793" s="1">
        <v>787</v>
      </c>
      <c r="E793" s="1">
        <v>1</v>
      </c>
    </row>
    <row r="794" spans="1:5" x14ac:dyDescent="0.25">
      <c r="A794" s="1">
        <v>788</v>
      </c>
      <c r="B794" s="1">
        <v>10</v>
      </c>
      <c r="D794" s="1">
        <v>788</v>
      </c>
      <c r="E794" s="1">
        <v>1</v>
      </c>
    </row>
    <row r="795" spans="1:5" x14ac:dyDescent="0.25">
      <c r="A795" s="1">
        <v>789</v>
      </c>
      <c r="B795" s="1">
        <v>10</v>
      </c>
      <c r="D795" s="1">
        <v>789</v>
      </c>
      <c r="E795" s="1">
        <v>1</v>
      </c>
    </row>
    <row r="796" spans="1:5" x14ac:dyDescent="0.25">
      <c r="A796" s="1">
        <v>790</v>
      </c>
      <c r="B796" s="1">
        <v>10</v>
      </c>
      <c r="D796" s="1">
        <v>790</v>
      </c>
      <c r="E796" s="1">
        <v>1</v>
      </c>
    </row>
    <row r="797" spans="1:5" x14ac:dyDescent="0.25">
      <c r="A797" s="1">
        <v>791</v>
      </c>
      <c r="B797" s="1">
        <v>10</v>
      </c>
      <c r="D797" s="1">
        <v>791</v>
      </c>
      <c r="E797" s="1">
        <v>1</v>
      </c>
    </row>
    <row r="798" spans="1:5" x14ac:dyDescent="0.25">
      <c r="A798" s="1">
        <v>792</v>
      </c>
      <c r="B798" s="1">
        <v>10</v>
      </c>
      <c r="D798" s="1">
        <v>792</v>
      </c>
      <c r="E798" s="1">
        <v>1</v>
      </c>
    </row>
    <row r="799" spans="1:5" x14ac:dyDescent="0.25">
      <c r="A799" s="1">
        <v>793</v>
      </c>
      <c r="B799" s="1">
        <v>10</v>
      </c>
      <c r="D799" s="1">
        <v>793</v>
      </c>
      <c r="E799" s="1">
        <v>1</v>
      </c>
    </row>
    <row r="800" spans="1:5" x14ac:dyDescent="0.25">
      <c r="A800" s="1">
        <v>794</v>
      </c>
      <c r="B800" s="1">
        <v>10</v>
      </c>
      <c r="D800" s="1">
        <v>794</v>
      </c>
      <c r="E800" s="1">
        <v>1</v>
      </c>
    </row>
    <row r="801" spans="1:5" x14ac:dyDescent="0.25">
      <c r="A801" s="1">
        <v>795</v>
      </c>
      <c r="B801" s="1">
        <v>10</v>
      </c>
      <c r="D801" s="1">
        <v>795</v>
      </c>
      <c r="E801" s="1">
        <v>1</v>
      </c>
    </row>
    <row r="802" spans="1:5" x14ac:dyDescent="0.25">
      <c r="A802" s="1">
        <v>796</v>
      </c>
      <c r="B802" s="1">
        <v>10</v>
      </c>
      <c r="D802" s="1">
        <v>796</v>
      </c>
      <c r="E802" s="1">
        <v>1</v>
      </c>
    </row>
    <row r="803" spans="1:5" x14ac:dyDescent="0.25">
      <c r="A803" s="1">
        <v>797</v>
      </c>
      <c r="B803" s="1">
        <v>10</v>
      </c>
      <c r="D803" s="1">
        <v>797</v>
      </c>
      <c r="E803" s="1">
        <v>1</v>
      </c>
    </row>
    <row r="804" spans="1:5" x14ac:dyDescent="0.25">
      <c r="A804" s="1">
        <v>798</v>
      </c>
      <c r="B804" s="1">
        <v>10</v>
      </c>
      <c r="D804" s="1">
        <v>798</v>
      </c>
      <c r="E804" s="1">
        <v>1</v>
      </c>
    </row>
    <row r="805" spans="1:5" x14ac:dyDescent="0.25">
      <c r="A805" s="1">
        <v>799</v>
      </c>
      <c r="B805" s="1">
        <v>10</v>
      </c>
      <c r="D805" s="1">
        <v>799</v>
      </c>
      <c r="E805" s="1">
        <v>1</v>
      </c>
    </row>
    <row r="806" spans="1:5" x14ac:dyDescent="0.25">
      <c r="A806" s="1">
        <v>800</v>
      </c>
      <c r="B806" s="1">
        <v>10</v>
      </c>
      <c r="D806" s="1">
        <v>800</v>
      </c>
      <c r="E806" s="1">
        <v>1</v>
      </c>
    </row>
    <row r="807" spans="1:5" x14ac:dyDescent="0.25">
      <c r="A807" s="1">
        <v>801</v>
      </c>
      <c r="B807" s="1">
        <v>11</v>
      </c>
      <c r="D807" s="1">
        <v>801</v>
      </c>
      <c r="E807" s="1">
        <v>1</v>
      </c>
    </row>
    <row r="808" spans="1:5" x14ac:dyDescent="0.25">
      <c r="A808" s="1">
        <v>802</v>
      </c>
      <c r="B808" s="1">
        <v>11</v>
      </c>
      <c r="D808" s="1">
        <v>802</v>
      </c>
      <c r="E808" s="1">
        <v>1</v>
      </c>
    </row>
    <row r="809" spans="1:5" x14ac:dyDescent="0.25">
      <c r="A809" s="1">
        <v>803</v>
      </c>
      <c r="B809" s="1">
        <v>11</v>
      </c>
      <c r="D809" s="1">
        <v>803</v>
      </c>
      <c r="E809" s="1">
        <v>1</v>
      </c>
    </row>
    <row r="810" spans="1:5" x14ac:dyDescent="0.25">
      <c r="A810" s="1">
        <v>804</v>
      </c>
      <c r="B810" s="1">
        <v>11</v>
      </c>
      <c r="D810" s="1">
        <v>804</v>
      </c>
      <c r="E810" s="1">
        <v>1</v>
      </c>
    </row>
    <row r="811" spans="1:5" x14ac:dyDescent="0.25">
      <c r="A811" s="1">
        <v>805</v>
      </c>
      <c r="B811" s="1">
        <v>11</v>
      </c>
      <c r="D811" s="1">
        <v>805</v>
      </c>
      <c r="E811" s="1">
        <v>1</v>
      </c>
    </row>
    <row r="812" spans="1:5" x14ac:dyDescent="0.25">
      <c r="A812" s="1">
        <v>806</v>
      </c>
      <c r="B812" s="1">
        <v>11</v>
      </c>
      <c r="D812" s="1">
        <v>806</v>
      </c>
      <c r="E812" s="1">
        <v>1</v>
      </c>
    </row>
    <row r="813" spans="1:5" x14ac:dyDescent="0.25">
      <c r="A813" s="1">
        <v>807</v>
      </c>
      <c r="B813" s="1">
        <v>11</v>
      </c>
      <c r="D813" s="1">
        <v>807</v>
      </c>
      <c r="E813" s="1">
        <v>1</v>
      </c>
    </row>
    <row r="814" spans="1:5" x14ac:dyDescent="0.25">
      <c r="A814" s="1">
        <v>808</v>
      </c>
      <c r="B814" s="1">
        <v>11</v>
      </c>
      <c r="D814" s="1">
        <v>808</v>
      </c>
      <c r="E814" s="1">
        <v>1</v>
      </c>
    </row>
    <row r="815" spans="1:5" x14ac:dyDescent="0.25">
      <c r="A815" s="1">
        <v>809</v>
      </c>
      <c r="B815" s="1">
        <v>11</v>
      </c>
      <c r="D815" s="1">
        <v>809</v>
      </c>
      <c r="E815" s="1">
        <v>1</v>
      </c>
    </row>
    <row r="816" spans="1:5" x14ac:dyDescent="0.25">
      <c r="A816" s="1">
        <v>810</v>
      </c>
      <c r="B816" s="1">
        <v>11</v>
      </c>
      <c r="D816" s="1">
        <v>810</v>
      </c>
      <c r="E816" s="1">
        <v>1</v>
      </c>
    </row>
    <row r="817" spans="1:5" x14ac:dyDescent="0.25">
      <c r="A817" s="1">
        <v>811</v>
      </c>
      <c r="B817" s="1">
        <v>11</v>
      </c>
      <c r="D817" s="1">
        <v>811</v>
      </c>
      <c r="E817" s="1">
        <v>1</v>
      </c>
    </row>
    <row r="818" spans="1:5" x14ac:dyDescent="0.25">
      <c r="A818" s="1">
        <v>812</v>
      </c>
      <c r="B818" s="1">
        <v>11</v>
      </c>
      <c r="D818" s="1">
        <v>812</v>
      </c>
      <c r="E818" s="1">
        <v>1</v>
      </c>
    </row>
    <row r="819" spans="1:5" x14ac:dyDescent="0.25">
      <c r="A819" s="1">
        <v>813</v>
      </c>
      <c r="B819" s="1">
        <v>11</v>
      </c>
      <c r="D819" s="1">
        <v>813</v>
      </c>
      <c r="E819" s="1">
        <v>1</v>
      </c>
    </row>
    <row r="820" spans="1:5" x14ac:dyDescent="0.25">
      <c r="A820" s="1">
        <v>814</v>
      </c>
      <c r="B820" s="1">
        <v>11</v>
      </c>
      <c r="D820" s="1">
        <v>814</v>
      </c>
      <c r="E820" s="1">
        <v>1</v>
      </c>
    </row>
    <row r="821" spans="1:5" x14ac:dyDescent="0.25">
      <c r="A821" s="1">
        <v>815</v>
      </c>
      <c r="B821" s="1">
        <v>11</v>
      </c>
      <c r="D821" s="1">
        <v>815</v>
      </c>
      <c r="E821" s="1">
        <v>1</v>
      </c>
    </row>
    <row r="822" spans="1:5" x14ac:dyDescent="0.25">
      <c r="A822" s="1">
        <v>816</v>
      </c>
      <c r="B822" s="1">
        <v>11</v>
      </c>
      <c r="D822" s="1">
        <v>816</v>
      </c>
      <c r="E822" s="1">
        <v>1</v>
      </c>
    </row>
    <row r="823" spans="1:5" x14ac:dyDescent="0.25">
      <c r="A823" s="1">
        <v>817</v>
      </c>
      <c r="B823" s="1">
        <v>11</v>
      </c>
      <c r="D823" s="1">
        <v>817</v>
      </c>
      <c r="E823" s="1">
        <v>1</v>
      </c>
    </row>
    <row r="824" spans="1:5" x14ac:dyDescent="0.25">
      <c r="A824" s="1">
        <v>818</v>
      </c>
      <c r="B824" s="1">
        <v>11</v>
      </c>
      <c r="D824" s="1">
        <v>818</v>
      </c>
      <c r="E824" s="1">
        <v>1</v>
      </c>
    </row>
    <row r="825" spans="1:5" x14ac:dyDescent="0.25">
      <c r="A825" s="1">
        <v>819</v>
      </c>
      <c r="B825" s="1">
        <v>11</v>
      </c>
      <c r="D825" s="1">
        <v>819</v>
      </c>
      <c r="E825" s="1">
        <v>1</v>
      </c>
    </row>
    <row r="826" spans="1:5" x14ac:dyDescent="0.25">
      <c r="A826" s="1">
        <v>820</v>
      </c>
      <c r="B826" s="1">
        <v>11</v>
      </c>
      <c r="D826" s="1">
        <v>820</v>
      </c>
      <c r="E826" s="1">
        <v>1</v>
      </c>
    </row>
    <row r="827" spans="1:5" x14ac:dyDescent="0.25">
      <c r="A827" s="1">
        <v>821</v>
      </c>
      <c r="B827" s="1">
        <v>11</v>
      </c>
      <c r="D827" s="1">
        <v>821</v>
      </c>
      <c r="E827" s="1">
        <v>1</v>
      </c>
    </row>
    <row r="828" spans="1:5" x14ac:dyDescent="0.25">
      <c r="A828" s="1">
        <v>822</v>
      </c>
      <c r="B828" s="1">
        <v>11</v>
      </c>
      <c r="D828" s="1">
        <v>822</v>
      </c>
      <c r="E828" s="1">
        <v>1</v>
      </c>
    </row>
    <row r="829" spans="1:5" x14ac:dyDescent="0.25">
      <c r="A829" s="1">
        <v>823</v>
      </c>
      <c r="B829" s="1">
        <v>11</v>
      </c>
      <c r="D829" s="1">
        <v>823</v>
      </c>
      <c r="E829" s="1">
        <v>1</v>
      </c>
    </row>
    <row r="830" spans="1:5" x14ac:dyDescent="0.25">
      <c r="A830" s="1">
        <v>824</v>
      </c>
      <c r="B830" s="1">
        <v>11</v>
      </c>
      <c r="D830" s="1">
        <v>824</v>
      </c>
      <c r="E830" s="1">
        <v>1</v>
      </c>
    </row>
    <row r="831" spans="1:5" x14ac:dyDescent="0.25">
      <c r="A831" s="1">
        <v>825</v>
      </c>
      <c r="B831" s="1">
        <v>11</v>
      </c>
      <c r="D831" s="1">
        <v>825</v>
      </c>
      <c r="E831" s="1">
        <v>1</v>
      </c>
    </row>
    <row r="832" spans="1:5" x14ac:dyDescent="0.25">
      <c r="A832" s="1">
        <v>826</v>
      </c>
      <c r="B832" s="1">
        <v>11</v>
      </c>
      <c r="D832" s="1">
        <v>826</v>
      </c>
      <c r="E832" s="1">
        <v>1</v>
      </c>
    </row>
    <row r="833" spans="1:5" x14ac:dyDescent="0.25">
      <c r="A833" s="1">
        <v>827</v>
      </c>
      <c r="B833" s="1">
        <v>11</v>
      </c>
      <c r="D833" s="1">
        <v>827</v>
      </c>
      <c r="E833" s="1">
        <v>1</v>
      </c>
    </row>
    <row r="834" spans="1:5" x14ac:dyDescent="0.25">
      <c r="A834" s="1">
        <v>828</v>
      </c>
      <c r="B834" s="1">
        <v>11</v>
      </c>
      <c r="D834" s="1">
        <v>828</v>
      </c>
      <c r="E834" s="1">
        <v>1</v>
      </c>
    </row>
    <row r="835" spans="1:5" x14ac:dyDescent="0.25">
      <c r="A835" s="1">
        <v>829</v>
      </c>
      <c r="B835" s="1">
        <v>11</v>
      </c>
      <c r="D835" s="1">
        <v>829</v>
      </c>
      <c r="E835" s="1">
        <v>1</v>
      </c>
    </row>
    <row r="836" spans="1:5" x14ac:dyDescent="0.25">
      <c r="A836" s="1">
        <v>830</v>
      </c>
      <c r="B836" s="1">
        <v>11</v>
      </c>
      <c r="D836" s="1">
        <v>830</v>
      </c>
      <c r="E836" s="1">
        <v>1</v>
      </c>
    </row>
    <row r="837" spans="1:5" x14ac:dyDescent="0.25">
      <c r="A837" s="1">
        <v>831</v>
      </c>
      <c r="B837" s="1">
        <v>11</v>
      </c>
      <c r="D837" s="1">
        <v>831</v>
      </c>
      <c r="E837" s="1">
        <v>1</v>
      </c>
    </row>
    <row r="838" spans="1:5" x14ac:dyDescent="0.25">
      <c r="A838" s="1">
        <v>832</v>
      </c>
      <c r="B838" s="1">
        <v>11</v>
      </c>
      <c r="D838" s="1">
        <v>832</v>
      </c>
      <c r="E838" s="1">
        <v>1</v>
      </c>
    </row>
    <row r="839" spans="1:5" x14ac:dyDescent="0.25">
      <c r="A839" s="1">
        <v>833</v>
      </c>
      <c r="B839" s="1">
        <v>11</v>
      </c>
      <c r="D839" s="1">
        <v>833</v>
      </c>
      <c r="E839" s="1">
        <v>1</v>
      </c>
    </row>
    <row r="840" spans="1:5" x14ac:dyDescent="0.25">
      <c r="A840" s="1">
        <v>834</v>
      </c>
      <c r="B840" s="1">
        <v>11</v>
      </c>
      <c r="D840" s="1">
        <v>834</v>
      </c>
      <c r="E840" s="1">
        <v>1</v>
      </c>
    </row>
    <row r="841" spans="1:5" x14ac:dyDescent="0.25">
      <c r="A841" s="1">
        <v>835</v>
      </c>
      <c r="B841" s="1">
        <v>11</v>
      </c>
      <c r="D841" s="1">
        <v>835</v>
      </c>
      <c r="E841" s="1">
        <v>1</v>
      </c>
    </row>
    <row r="842" spans="1:5" x14ac:dyDescent="0.25">
      <c r="A842" s="1">
        <v>836</v>
      </c>
      <c r="B842" s="1">
        <v>11</v>
      </c>
      <c r="D842" s="1">
        <v>836</v>
      </c>
      <c r="E842" s="1">
        <v>1</v>
      </c>
    </row>
    <row r="843" spans="1:5" x14ac:dyDescent="0.25">
      <c r="A843" s="1">
        <v>837</v>
      </c>
      <c r="B843" s="1">
        <v>11</v>
      </c>
      <c r="D843" s="1">
        <v>837</v>
      </c>
      <c r="E843" s="1">
        <v>1</v>
      </c>
    </row>
    <row r="844" spans="1:5" x14ac:dyDescent="0.25">
      <c r="A844" s="1">
        <v>838</v>
      </c>
      <c r="B844" s="1">
        <v>11</v>
      </c>
      <c r="D844" s="1">
        <v>838</v>
      </c>
      <c r="E844" s="1">
        <v>1</v>
      </c>
    </row>
    <row r="845" spans="1:5" x14ac:dyDescent="0.25">
      <c r="A845" s="1">
        <v>839</v>
      </c>
      <c r="B845" s="1">
        <v>11</v>
      </c>
      <c r="D845" s="1">
        <v>839</v>
      </c>
      <c r="E845" s="1">
        <v>1</v>
      </c>
    </row>
    <row r="846" spans="1:5" x14ac:dyDescent="0.25">
      <c r="A846" s="1">
        <v>840</v>
      </c>
      <c r="B846" s="1">
        <v>11</v>
      </c>
      <c r="D846" s="1">
        <v>840</v>
      </c>
      <c r="E846" s="1">
        <v>1</v>
      </c>
    </row>
    <row r="847" spans="1:5" x14ac:dyDescent="0.25">
      <c r="A847" s="1">
        <v>841</v>
      </c>
      <c r="B847" s="1">
        <v>11</v>
      </c>
      <c r="D847" s="1">
        <v>841</v>
      </c>
      <c r="E847" s="1">
        <v>1</v>
      </c>
    </row>
    <row r="848" spans="1:5" x14ac:dyDescent="0.25">
      <c r="A848" s="1">
        <v>842</v>
      </c>
      <c r="B848" s="1">
        <v>11</v>
      </c>
      <c r="D848" s="1">
        <v>842</v>
      </c>
      <c r="E848" s="1">
        <v>1</v>
      </c>
    </row>
    <row r="849" spans="1:5" x14ac:dyDescent="0.25">
      <c r="A849" s="1">
        <v>843</v>
      </c>
      <c r="B849" s="1">
        <v>11</v>
      </c>
      <c r="D849" s="1">
        <v>843</v>
      </c>
      <c r="E849" s="1">
        <v>1</v>
      </c>
    </row>
    <row r="850" spans="1:5" x14ac:dyDescent="0.25">
      <c r="A850" s="1">
        <v>844</v>
      </c>
      <c r="B850" s="1">
        <v>11</v>
      </c>
      <c r="D850" s="1">
        <v>844</v>
      </c>
      <c r="E850" s="1">
        <v>1</v>
      </c>
    </row>
    <row r="851" spans="1:5" x14ac:dyDescent="0.25">
      <c r="A851" s="1">
        <v>845</v>
      </c>
      <c r="B851" s="1">
        <v>11</v>
      </c>
      <c r="D851" s="1">
        <v>845</v>
      </c>
      <c r="E851" s="1">
        <v>1</v>
      </c>
    </row>
    <row r="852" spans="1:5" x14ac:dyDescent="0.25">
      <c r="A852" s="1">
        <v>846</v>
      </c>
      <c r="B852" s="1">
        <v>11</v>
      </c>
      <c r="D852" s="1">
        <v>846</v>
      </c>
      <c r="E852" s="1">
        <v>1</v>
      </c>
    </row>
    <row r="853" spans="1:5" x14ac:dyDescent="0.25">
      <c r="A853" s="1">
        <v>847</v>
      </c>
      <c r="B853" s="1">
        <v>11</v>
      </c>
      <c r="D853" s="1">
        <v>847</v>
      </c>
      <c r="E853" s="1">
        <v>1</v>
      </c>
    </row>
    <row r="854" spans="1:5" x14ac:dyDescent="0.25">
      <c r="A854" s="1">
        <v>848</v>
      </c>
      <c r="B854" s="1">
        <v>11</v>
      </c>
      <c r="D854" s="1">
        <v>848</v>
      </c>
      <c r="E854" s="1">
        <v>1</v>
      </c>
    </row>
    <row r="855" spans="1:5" x14ac:dyDescent="0.25">
      <c r="A855" s="1">
        <v>849</v>
      </c>
      <c r="B855" s="1">
        <v>11</v>
      </c>
      <c r="D855" s="1">
        <v>849</v>
      </c>
      <c r="E855" s="1">
        <v>1</v>
      </c>
    </row>
    <row r="856" spans="1:5" x14ac:dyDescent="0.25">
      <c r="A856" s="1">
        <v>850</v>
      </c>
      <c r="B856" s="1">
        <v>11</v>
      </c>
      <c r="D856" s="1">
        <v>850</v>
      </c>
      <c r="E856" s="1">
        <v>1</v>
      </c>
    </row>
    <row r="857" spans="1:5" x14ac:dyDescent="0.25">
      <c r="A857" s="1">
        <v>851</v>
      </c>
      <c r="B857" s="1">
        <v>11</v>
      </c>
      <c r="D857" s="1">
        <v>851</v>
      </c>
      <c r="E857" s="1">
        <v>1</v>
      </c>
    </row>
    <row r="858" spans="1:5" x14ac:dyDescent="0.25">
      <c r="A858" s="1">
        <v>852</v>
      </c>
      <c r="B858" s="1">
        <v>11</v>
      </c>
      <c r="D858" s="1">
        <v>852</v>
      </c>
      <c r="E858" s="1">
        <v>1</v>
      </c>
    </row>
    <row r="859" spans="1:5" x14ac:dyDescent="0.25">
      <c r="A859" s="1">
        <v>853</v>
      </c>
      <c r="B859" s="1">
        <v>11</v>
      </c>
      <c r="D859" s="1">
        <v>853</v>
      </c>
      <c r="E859" s="1">
        <v>1</v>
      </c>
    </row>
    <row r="860" spans="1:5" x14ac:dyDescent="0.25">
      <c r="A860" s="1">
        <v>854</v>
      </c>
      <c r="B860" s="1">
        <v>11</v>
      </c>
      <c r="D860" s="1">
        <v>854</v>
      </c>
      <c r="E860" s="1">
        <v>1</v>
      </c>
    </row>
    <row r="861" spans="1:5" x14ac:dyDescent="0.25">
      <c r="A861" s="1">
        <v>855</v>
      </c>
      <c r="B861" s="1">
        <v>11</v>
      </c>
      <c r="D861" s="1">
        <v>855</v>
      </c>
      <c r="E861" s="1">
        <v>1</v>
      </c>
    </row>
    <row r="862" spans="1:5" x14ac:dyDescent="0.25">
      <c r="A862" s="1">
        <v>856</v>
      </c>
      <c r="B862" s="1">
        <v>11</v>
      </c>
      <c r="D862" s="1">
        <v>856</v>
      </c>
      <c r="E862" s="1">
        <v>1</v>
      </c>
    </row>
    <row r="863" spans="1:5" x14ac:dyDescent="0.25">
      <c r="A863" s="1">
        <v>857</v>
      </c>
      <c r="B863" s="1">
        <v>11</v>
      </c>
      <c r="D863" s="1">
        <v>857</v>
      </c>
      <c r="E863" s="1">
        <v>1</v>
      </c>
    </row>
    <row r="864" spans="1:5" x14ac:dyDescent="0.25">
      <c r="A864" s="1">
        <v>858</v>
      </c>
      <c r="B864" s="1">
        <v>11</v>
      </c>
      <c r="D864" s="1">
        <v>858</v>
      </c>
      <c r="E864" s="1">
        <v>1</v>
      </c>
    </row>
    <row r="865" spans="1:5" x14ac:dyDescent="0.25">
      <c r="A865" s="1">
        <v>859</v>
      </c>
      <c r="B865" s="1">
        <v>11</v>
      </c>
      <c r="D865" s="1">
        <v>859</v>
      </c>
      <c r="E865" s="1">
        <v>1</v>
      </c>
    </row>
    <row r="866" spans="1:5" x14ac:dyDescent="0.25">
      <c r="A866" s="1">
        <v>860</v>
      </c>
      <c r="B866" s="1">
        <v>11</v>
      </c>
      <c r="D866" s="1">
        <v>860</v>
      </c>
      <c r="E866" s="1">
        <v>1</v>
      </c>
    </row>
    <row r="867" spans="1:5" x14ac:dyDescent="0.25">
      <c r="A867" s="1">
        <v>861</v>
      </c>
      <c r="B867" s="1">
        <v>11</v>
      </c>
      <c r="D867" s="1">
        <v>861</v>
      </c>
      <c r="E867" s="1">
        <v>1</v>
      </c>
    </row>
    <row r="868" spans="1:5" x14ac:dyDescent="0.25">
      <c r="A868" s="1">
        <v>862</v>
      </c>
      <c r="B868" s="1">
        <v>11</v>
      </c>
      <c r="D868" s="1">
        <v>862</v>
      </c>
      <c r="E868" s="1">
        <v>1</v>
      </c>
    </row>
    <row r="869" spans="1:5" x14ac:dyDescent="0.25">
      <c r="A869" s="1">
        <v>863</v>
      </c>
      <c r="B869" s="1">
        <v>11</v>
      </c>
      <c r="D869" s="1">
        <v>863</v>
      </c>
      <c r="E869" s="1">
        <v>1</v>
      </c>
    </row>
    <row r="870" spans="1:5" x14ac:dyDescent="0.25">
      <c r="A870" s="1">
        <v>864</v>
      </c>
      <c r="B870" s="1">
        <v>11</v>
      </c>
      <c r="D870" s="1">
        <v>864</v>
      </c>
      <c r="E870" s="1">
        <v>1</v>
      </c>
    </row>
    <row r="871" spans="1:5" x14ac:dyDescent="0.25">
      <c r="A871" s="1">
        <v>865</v>
      </c>
      <c r="B871" s="1">
        <v>11</v>
      </c>
      <c r="D871" s="1">
        <v>865</v>
      </c>
      <c r="E871" s="1">
        <v>1</v>
      </c>
    </row>
    <row r="872" spans="1:5" x14ac:dyDescent="0.25">
      <c r="A872" s="1">
        <v>866</v>
      </c>
      <c r="B872" s="1">
        <v>11</v>
      </c>
      <c r="D872" s="1">
        <v>866</v>
      </c>
      <c r="E872" s="1">
        <v>1</v>
      </c>
    </row>
    <row r="873" spans="1:5" x14ac:dyDescent="0.25">
      <c r="A873" s="1">
        <v>867</v>
      </c>
      <c r="B873" s="1">
        <v>11</v>
      </c>
      <c r="D873" s="1">
        <v>867</v>
      </c>
      <c r="E873" s="1">
        <v>1</v>
      </c>
    </row>
    <row r="874" spans="1:5" x14ac:dyDescent="0.25">
      <c r="A874" s="1">
        <v>868</v>
      </c>
      <c r="B874" s="1">
        <v>11</v>
      </c>
      <c r="D874" s="1">
        <v>868</v>
      </c>
      <c r="E874" s="1">
        <v>1</v>
      </c>
    </row>
    <row r="875" spans="1:5" x14ac:dyDescent="0.25">
      <c r="A875" s="1">
        <v>869</v>
      </c>
      <c r="B875" s="1">
        <v>11</v>
      </c>
      <c r="D875" s="1">
        <v>869</v>
      </c>
      <c r="E875" s="1">
        <v>1</v>
      </c>
    </row>
    <row r="876" spans="1:5" x14ac:dyDescent="0.25">
      <c r="A876" s="1">
        <v>870</v>
      </c>
      <c r="B876" s="1">
        <v>11</v>
      </c>
      <c r="D876" s="1">
        <v>870</v>
      </c>
      <c r="E876" s="1">
        <v>1</v>
      </c>
    </row>
    <row r="877" spans="1:5" x14ac:dyDescent="0.25">
      <c r="A877" s="1">
        <v>871</v>
      </c>
      <c r="B877" s="1">
        <v>11</v>
      </c>
      <c r="D877" s="1">
        <v>871</v>
      </c>
      <c r="E877" s="1">
        <v>1</v>
      </c>
    </row>
    <row r="878" spans="1:5" x14ac:dyDescent="0.25">
      <c r="A878" s="1">
        <v>872</v>
      </c>
      <c r="B878" s="1">
        <v>11</v>
      </c>
      <c r="D878" s="1">
        <v>872</v>
      </c>
      <c r="E878" s="1">
        <v>1</v>
      </c>
    </row>
    <row r="879" spans="1:5" x14ac:dyDescent="0.25">
      <c r="A879" s="1">
        <v>873</v>
      </c>
      <c r="B879" s="1">
        <v>11</v>
      </c>
      <c r="D879" s="1">
        <v>873</v>
      </c>
      <c r="E879" s="1">
        <v>1</v>
      </c>
    </row>
    <row r="880" spans="1:5" x14ac:dyDescent="0.25">
      <c r="A880" s="1">
        <v>874</v>
      </c>
      <c r="B880" s="1">
        <v>11</v>
      </c>
      <c r="D880" s="1">
        <v>874</v>
      </c>
      <c r="E880" s="1">
        <v>1</v>
      </c>
    </row>
    <row r="881" spans="1:5" x14ac:dyDescent="0.25">
      <c r="A881" s="1">
        <v>875</v>
      </c>
      <c r="B881" s="1">
        <v>11</v>
      </c>
      <c r="D881" s="1">
        <v>875</v>
      </c>
      <c r="E881" s="1">
        <v>1</v>
      </c>
    </row>
    <row r="882" spans="1:5" x14ac:dyDescent="0.25">
      <c r="A882" s="1">
        <v>876</v>
      </c>
      <c r="B882" s="1">
        <v>11</v>
      </c>
      <c r="D882" s="1">
        <v>876</v>
      </c>
      <c r="E882" s="1">
        <v>1</v>
      </c>
    </row>
    <row r="883" spans="1:5" x14ac:dyDescent="0.25">
      <c r="A883" s="1">
        <v>877</v>
      </c>
      <c r="B883" s="1">
        <v>11</v>
      </c>
      <c r="D883" s="1">
        <v>877</v>
      </c>
      <c r="E883" s="1">
        <v>1</v>
      </c>
    </row>
    <row r="884" spans="1:5" x14ac:dyDescent="0.25">
      <c r="A884" s="1">
        <v>878</v>
      </c>
      <c r="B884" s="1">
        <v>11</v>
      </c>
      <c r="D884" s="1">
        <v>878</v>
      </c>
      <c r="E884" s="1">
        <v>1</v>
      </c>
    </row>
    <row r="885" spans="1:5" x14ac:dyDescent="0.25">
      <c r="A885" s="1">
        <v>879</v>
      </c>
      <c r="B885" s="1">
        <v>11</v>
      </c>
      <c r="D885" s="1">
        <v>879</v>
      </c>
      <c r="E885" s="1">
        <v>1</v>
      </c>
    </row>
    <row r="886" spans="1:5" x14ac:dyDescent="0.25">
      <c r="A886" s="1">
        <v>880</v>
      </c>
      <c r="B886" s="1">
        <v>11</v>
      </c>
      <c r="D886" s="1">
        <v>880</v>
      </c>
      <c r="E886" s="1">
        <v>1</v>
      </c>
    </row>
    <row r="887" spans="1:5" x14ac:dyDescent="0.25">
      <c r="A887" s="1">
        <v>881</v>
      </c>
      <c r="B887" s="1">
        <v>12</v>
      </c>
      <c r="D887" s="1">
        <v>881</v>
      </c>
      <c r="E887" s="1">
        <v>1</v>
      </c>
    </row>
    <row r="888" spans="1:5" x14ac:dyDescent="0.25">
      <c r="A888" s="1">
        <v>882</v>
      </c>
      <c r="B888" s="1">
        <v>12</v>
      </c>
      <c r="D888" s="1">
        <v>882</v>
      </c>
      <c r="E888" s="1">
        <v>1</v>
      </c>
    </row>
    <row r="889" spans="1:5" x14ac:dyDescent="0.25">
      <c r="A889" s="1">
        <v>883</v>
      </c>
      <c r="B889" s="1">
        <v>12</v>
      </c>
      <c r="D889" s="1">
        <v>883</v>
      </c>
      <c r="E889" s="1">
        <v>1</v>
      </c>
    </row>
    <row r="890" spans="1:5" x14ac:dyDescent="0.25">
      <c r="A890" s="1">
        <v>884</v>
      </c>
      <c r="B890" s="1">
        <v>12</v>
      </c>
      <c r="D890" s="1">
        <v>884</v>
      </c>
      <c r="E890" s="1">
        <v>1</v>
      </c>
    </row>
    <row r="891" spans="1:5" x14ac:dyDescent="0.25">
      <c r="A891" s="1">
        <v>885</v>
      </c>
      <c r="B891" s="1">
        <v>12</v>
      </c>
      <c r="D891" s="1">
        <v>885</v>
      </c>
      <c r="E891" s="1">
        <v>1</v>
      </c>
    </row>
    <row r="892" spans="1:5" x14ac:dyDescent="0.25">
      <c r="A892" s="1">
        <v>886</v>
      </c>
      <c r="B892" s="1">
        <v>12</v>
      </c>
      <c r="D892" s="1">
        <v>886</v>
      </c>
      <c r="E892" s="1">
        <v>1</v>
      </c>
    </row>
    <row r="893" spans="1:5" x14ac:dyDescent="0.25">
      <c r="A893" s="1">
        <v>887</v>
      </c>
      <c r="B893" s="1">
        <v>12</v>
      </c>
      <c r="D893" s="1">
        <v>887</v>
      </c>
      <c r="E893" s="1">
        <v>1</v>
      </c>
    </row>
    <row r="894" spans="1:5" x14ac:dyDescent="0.25">
      <c r="A894" s="1">
        <v>888</v>
      </c>
      <c r="B894" s="1">
        <v>12</v>
      </c>
      <c r="D894" s="1">
        <v>888</v>
      </c>
      <c r="E894" s="1">
        <v>1</v>
      </c>
    </row>
    <row r="895" spans="1:5" x14ac:dyDescent="0.25">
      <c r="A895" s="1">
        <v>889</v>
      </c>
      <c r="B895" s="1">
        <v>12</v>
      </c>
      <c r="D895" s="1">
        <v>889</v>
      </c>
      <c r="E895" s="1">
        <v>1</v>
      </c>
    </row>
    <row r="896" spans="1:5" x14ac:dyDescent="0.25">
      <c r="A896" s="1">
        <v>890</v>
      </c>
      <c r="B896" s="1">
        <v>12</v>
      </c>
      <c r="D896" s="1">
        <v>890</v>
      </c>
      <c r="E896" s="1">
        <v>1</v>
      </c>
    </row>
    <row r="897" spans="1:5" x14ac:dyDescent="0.25">
      <c r="A897" s="1">
        <v>891</v>
      </c>
      <c r="B897" s="1">
        <v>12</v>
      </c>
      <c r="D897" s="1">
        <v>891</v>
      </c>
      <c r="E897" s="1">
        <v>1</v>
      </c>
    </row>
    <row r="898" spans="1:5" x14ac:dyDescent="0.25">
      <c r="A898" s="1">
        <v>892</v>
      </c>
      <c r="B898" s="1">
        <v>12</v>
      </c>
      <c r="D898" s="1">
        <v>892</v>
      </c>
      <c r="E898" s="1">
        <v>1</v>
      </c>
    </row>
    <row r="899" spans="1:5" x14ac:dyDescent="0.25">
      <c r="A899" s="1">
        <v>893</v>
      </c>
      <c r="B899" s="1">
        <v>12</v>
      </c>
      <c r="D899" s="1">
        <v>893</v>
      </c>
      <c r="E899" s="1">
        <v>1</v>
      </c>
    </row>
    <row r="900" spans="1:5" x14ac:dyDescent="0.25">
      <c r="A900" s="1">
        <v>894</v>
      </c>
      <c r="B900" s="1">
        <v>12</v>
      </c>
      <c r="D900" s="1">
        <v>894</v>
      </c>
      <c r="E900" s="1">
        <v>1</v>
      </c>
    </row>
    <row r="901" spans="1:5" x14ac:dyDescent="0.25">
      <c r="A901" s="1">
        <v>895</v>
      </c>
      <c r="B901" s="1">
        <v>12</v>
      </c>
      <c r="D901" s="1">
        <v>895</v>
      </c>
      <c r="E901" s="1">
        <v>1</v>
      </c>
    </row>
    <row r="902" spans="1:5" x14ac:dyDescent="0.25">
      <c r="A902" s="1">
        <v>896</v>
      </c>
      <c r="B902" s="1">
        <v>12</v>
      </c>
      <c r="D902" s="1">
        <v>896</v>
      </c>
      <c r="E902" s="1">
        <v>1</v>
      </c>
    </row>
    <row r="903" spans="1:5" x14ac:dyDescent="0.25">
      <c r="A903" s="1">
        <v>897</v>
      </c>
      <c r="B903" s="1">
        <v>12</v>
      </c>
      <c r="D903" s="1">
        <v>897</v>
      </c>
      <c r="E903" s="1">
        <v>1</v>
      </c>
    </row>
    <row r="904" spans="1:5" x14ac:dyDescent="0.25">
      <c r="A904" s="1">
        <v>898</v>
      </c>
      <c r="B904" s="1">
        <v>12</v>
      </c>
      <c r="D904" s="1">
        <v>898</v>
      </c>
      <c r="E904" s="1">
        <v>1</v>
      </c>
    </row>
    <row r="905" spans="1:5" x14ac:dyDescent="0.25">
      <c r="A905" s="1">
        <v>899</v>
      </c>
      <c r="B905" s="1">
        <v>12</v>
      </c>
      <c r="D905" s="1">
        <v>899</v>
      </c>
      <c r="E905" s="1">
        <v>1</v>
      </c>
    </row>
    <row r="906" spans="1:5" x14ac:dyDescent="0.25">
      <c r="A906" s="1">
        <v>900</v>
      </c>
      <c r="B906" s="1">
        <v>12</v>
      </c>
      <c r="D906" s="1">
        <v>900</v>
      </c>
      <c r="E906" s="1">
        <v>1</v>
      </c>
    </row>
    <row r="907" spans="1:5" x14ac:dyDescent="0.25">
      <c r="A907" s="1">
        <v>901</v>
      </c>
      <c r="B907" s="1">
        <v>12</v>
      </c>
      <c r="D907" s="1">
        <v>901</v>
      </c>
      <c r="E907" s="1">
        <v>1</v>
      </c>
    </row>
    <row r="908" spans="1:5" x14ac:dyDescent="0.25">
      <c r="A908" s="1">
        <v>902</v>
      </c>
      <c r="B908" s="1">
        <v>12</v>
      </c>
      <c r="D908" s="1">
        <v>902</v>
      </c>
      <c r="E908" s="1">
        <v>1</v>
      </c>
    </row>
    <row r="909" spans="1:5" x14ac:dyDescent="0.25">
      <c r="A909" s="1">
        <v>903</v>
      </c>
      <c r="B909" s="1">
        <v>12</v>
      </c>
      <c r="D909" s="1">
        <v>903</v>
      </c>
      <c r="E909" s="1">
        <v>1</v>
      </c>
    </row>
    <row r="910" spans="1:5" x14ac:dyDescent="0.25">
      <c r="A910" s="1">
        <v>904</v>
      </c>
      <c r="B910" s="1">
        <v>12</v>
      </c>
      <c r="D910" s="1">
        <v>904</v>
      </c>
      <c r="E910" s="1">
        <v>1</v>
      </c>
    </row>
    <row r="911" spans="1:5" x14ac:dyDescent="0.25">
      <c r="A911" s="1">
        <v>905</v>
      </c>
      <c r="B911" s="1">
        <v>12</v>
      </c>
      <c r="D911" s="1">
        <v>905</v>
      </c>
      <c r="E911" s="1">
        <v>1</v>
      </c>
    </row>
    <row r="912" spans="1:5" x14ac:dyDescent="0.25">
      <c r="A912" s="1">
        <v>906</v>
      </c>
      <c r="B912" s="1">
        <v>12</v>
      </c>
      <c r="D912" s="1">
        <v>906</v>
      </c>
      <c r="E912" s="1">
        <v>1</v>
      </c>
    </row>
    <row r="913" spans="1:5" x14ac:dyDescent="0.25">
      <c r="A913" s="1">
        <v>907</v>
      </c>
      <c r="B913" s="1">
        <v>12</v>
      </c>
      <c r="D913" s="1">
        <v>907</v>
      </c>
      <c r="E913" s="1">
        <v>1</v>
      </c>
    </row>
    <row r="914" spans="1:5" x14ac:dyDescent="0.25">
      <c r="A914" s="1">
        <v>908</v>
      </c>
      <c r="B914" s="1">
        <v>12</v>
      </c>
      <c r="D914" s="1">
        <v>908</v>
      </c>
      <c r="E914" s="1">
        <v>1</v>
      </c>
    </row>
    <row r="915" spans="1:5" x14ac:dyDescent="0.25">
      <c r="A915" s="1">
        <v>909</v>
      </c>
      <c r="B915" s="1">
        <v>12</v>
      </c>
      <c r="D915" s="1">
        <v>909</v>
      </c>
      <c r="E915" s="1">
        <v>1</v>
      </c>
    </row>
    <row r="916" spans="1:5" x14ac:dyDescent="0.25">
      <c r="A916" s="1">
        <v>910</v>
      </c>
      <c r="B916" s="1">
        <v>12</v>
      </c>
      <c r="D916" s="1">
        <v>910</v>
      </c>
      <c r="E916" s="1">
        <v>1</v>
      </c>
    </row>
    <row r="917" spans="1:5" x14ac:dyDescent="0.25">
      <c r="A917" s="1">
        <v>911</v>
      </c>
      <c r="B917" s="1">
        <v>12</v>
      </c>
      <c r="D917" s="1">
        <v>911</v>
      </c>
      <c r="E917" s="1">
        <v>1</v>
      </c>
    </row>
    <row r="918" spans="1:5" x14ac:dyDescent="0.25">
      <c r="A918" s="1">
        <v>912</v>
      </c>
      <c r="B918" s="1">
        <v>12</v>
      </c>
      <c r="D918" s="1">
        <v>912</v>
      </c>
      <c r="E918" s="1">
        <v>1</v>
      </c>
    </row>
    <row r="919" spans="1:5" x14ac:dyDescent="0.25">
      <c r="A919" s="1">
        <v>913</v>
      </c>
      <c r="B919" s="1">
        <v>12</v>
      </c>
      <c r="D919" s="1">
        <v>913</v>
      </c>
      <c r="E919" s="1">
        <v>1</v>
      </c>
    </row>
    <row r="920" spans="1:5" x14ac:dyDescent="0.25">
      <c r="A920" s="1">
        <v>914</v>
      </c>
      <c r="B920" s="1">
        <v>12</v>
      </c>
      <c r="D920" s="1">
        <v>914</v>
      </c>
      <c r="E920" s="1">
        <v>1</v>
      </c>
    </row>
    <row r="921" spans="1:5" x14ac:dyDescent="0.25">
      <c r="A921" s="1">
        <v>915</v>
      </c>
      <c r="B921" s="1">
        <v>12</v>
      </c>
      <c r="D921" s="1">
        <v>915</v>
      </c>
      <c r="E921" s="1">
        <v>1</v>
      </c>
    </row>
    <row r="922" spans="1:5" x14ac:dyDescent="0.25">
      <c r="A922" s="1">
        <v>916</v>
      </c>
      <c r="B922" s="1">
        <v>12</v>
      </c>
      <c r="D922" s="1">
        <v>916</v>
      </c>
      <c r="E922" s="1">
        <v>1</v>
      </c>
    </row>
    <row r="923" spans="1:5" x14ac:dyDescent="0.25">
      <c r="A923" s="1">
        <v>917</v>
      </c>
      <c r="B923" s="1">
        <v>12</v>
      </c>
      <c r="D923" s="1">
        <v>917</v>
      </c>
      <c r="E923" s="1">
        <v>1</v>
      </c>
    </row>
    <row r="924" spans="1:5" x14ac:dyDescent="0.25">
      <c r="A924" s="1">
        <v>918</v>
      </c>
      <c r="B924" s="1">
        <v>12</v>
      </c>
      <c r="D924" s="1">
        <v>918</v>
      </c>
      <c r="E924" s="1">
        <v>1</v>
      </c>
    </row>
    <row r="925" spans="1:5" x14ac:dyDescent="0.25">
      <c r="A925" s="1">
        <v>919</v>
      </c>
      <c r="B925" s="1">
        <v>12</v>
      </c>
      <c r="D925" s="1">
        <v>919</v>
      </c>
      <c r="E925" s="1">
        <v>1</v>
      </c>
    </row>
    <row r="926" spans="1:5" x14ac:dyDescent="0.25">
      <c r="A926" s="1">
        <v>920</v>
      </c>
      <c r="B926" s="1">
        <v>12</v>
      </c>
      <c r="D926" s="1">
        <v>920</v>
      </c>
      <c r="E926" s="1">
        <v>1</v>
      </c>
    </row>
    <row r="927" spans="1:5" x14ac:dyDescent="0.25">
      <c r="A927" s="1">
        <v>921</v>
      </c>
      <c r="B927" s="1">
        <v>12</v>
      </c>
      <c r="D927" s="1">
        <v>921</v>
      </c>
      <c r="E927" s="1">
        <v>1</v>
      </c>
    </row>
    <row r="928" spans="1:5" x14ac:dyDescent="0.25">
      <c r="A928" s="1">
        <v>922</v>
      </c>
      <c r="B928" s="1">
        <v>12</v>
      </c>
      <c r="D928" s="1">
        <v>922</v>
      </c>
      <c r="E928" s="1">
        <v>1</v>
      </c>
    </row>
    <row r="929" spans="1:5" x14ac:dyDescent="0.25">
      <c r="A929" s="1">
        <v>923</v>
      </c>
      <c r="B929" s="1">
        <v>12</v>
      </c>
      <c r="D929" s="1">
        <v>923</v>
      </c>
      <c r="E929" s="1">
        <v>1</v>
      </c>
    </row>
    <row r="930" spans="1:5" x14ac:dyDescent="0.25">
      <c r="A930" s="1">
        <v>924</v>
      </c>
      <c r="B930" s="1">
        <v>12</v>
      </c>
      <c r="D930" s="1">
        <v>924</v>
      </c>
      <c r="E930" s="1">
        <v>1</v>
      </c>
    </row>
    <row r="931" spans="1:5" x14ac:dyDescent="0.25">
      <c r="A931" s="1">
        <v>925</v>
      </c>
      <c r="B931" s="1">
        <v>12</v>
      </c>
      <c r="D931" s="1">
        <v>925</v>
      </c>
      <c r="E931" s="1">
        <v>1</v>
      </c>
    </row>
    <row r="932" spans="1:5" x14ac:dyDescent="0.25">
      <c r="A932" s="1">
        <v>926</v>
      </c>
      <c r="B932" s="1">
        <v>12</v>
      </c>
      <c r="D932" s="1">
        <v>926</v>
      </c>
      <c r="E932" s="1">
        <v>1</v>
      </c>
    </row>
    <row r="933" spans="1:5" x14ac:dyDescent="0.25">
      <c r="A933" s="1">
        <v>927</v>
      </c>
      <c r="B933" s="1">
        <v>12</v>
      </c>
      <c r="D933" s="1">
        <v>927</v>
      </c>
      <c r="E933" s="1">
        <v>1</v>
      </c>
    </row>
    <row r="934" spans="1:5" x14ac:dyDescent="0.25">
      <c r="A934" s="1">
        <v>928</v>
      </c>
      <c r="B934" s="1">
        <v>12</v>
      </c>
      <c r="D934" s="1">
        <v>928</v>
      </c>
      <c r="E934" s="1">
        <v>1</v>
      </c>
    </row>
    <row r="935" spans="1:5" x14ac:dyDescent="0.25">
      <c r="A935" s="1">
        <v>929</v>
      </c>
      <c r="B935" s="1">
        <v>12</v>
      </c>
      <c r="D935" s="1">
        <v>929</v>
      </c>
      <c r="E935" s="1">
        <v>1</v>
      </c>
    </row>
    <row r="936" spans="1:5" x14ac:dyDescent="0.25">
      <c r="A936" s="1">
        <v>930</v>
      </c>
      <c r="B936" s="1">
        <v>12</v>
      </c>
      <c r="D936" s="1">
        <v>930</v>
      </c>
      <c r="E936" s="1">
        <v>1</v>
      </c>
    </row>
    <row r="937" spans="1:5" x14ac:dyDescent="0.25">
      <c r="A937" s="1">
        <v>931</v>
      </c>
      <c r="B937" s="1">
        <v>12</v>
      </c>
      <c r="D937" s="1">
        <v>931</v>
      </c>
      <c r="E937" s="1">
        <v>1</v>
      </c>
    </row>
    <row r="938" spans="1:5" x14ac:dyDescent="0.25">
      <c r="A938" s="1">
        <v>932</v>
      </c>
      <c r="B938" s="1">
        <v>12</v>
      </c>
      <c r="D938" s="1">
        <v>932</v>
      </c>
      <c r="E938" s="1">
        <v>1</v>
      </c>
    </row>
    <row r="939" spans="1:5" x14ac:dyDescent="0.25">
      <c r="A939" s="1">
        <v>933</v>
      </c>
      <c r="B939" s="1">
        <v>12</v>
      </c>
      <c r="D939" s="1">
        <v>933</v>
      </c>
      <c r="E939" s="1">
        <v>1</v>
      </c>
    </row>
    <row r="940" spans="1:5" x14ac:dyDescent="0.25">
      <c r="A940" s="1">
        <v>934</v>
      </c>
      <c r="B940" s="1">
        <v>12</v>
      </c>
      <c r="D940" s="1">
        <v>934</v>
      </c>
      <c r="E940" s="1">
        <v>1</v>
      </c>
    </row>
    <row r="941" spans="1:5" x14ac:dyDescent="0.25">
      <c r="A941" s="1">
        <v>935</v>
      </c>
      <c r="B941" s="1">
        <v>12</v>
      </c>
      <c r="D941" s="1">
        <v>935</v>
      </c>
      <c r="E941" s="1">
        <v>1</v>
      </c>
    </row>
    <row r="942" spans="1:5" x14ac:dyDescent="0.25">
      <c r="A942" s="1">
        <v>936</v>
      </c>
      <c r="B942" s="1">
        <v>12</v>
      </c>
      <c r="D942" s="1">
        <v>936</v>
      </c>
      <c r="E942" s="1">
        <v>1</v>
      </c>
    </row>
    <row r="943" spans="1:5" x14ac:dyDescent="0.25">
      <c r="A943" s="1">
        <v>937</v>
      </c>
      <c r="B943" s="1">
        <v>12</v>
      </c>
      <c r="D943" s="1">
        <v>937</v>
      </c>
      <c r="E943" s="1">
        <v>1</v>
      </c>
    </row>
    <row r="944" spans="1:5" x14ac:dyDescent="0.25">
      <c r="A944" s="1">
        <v>938</v>
      </c>
      <c r="B944" s="1">
        <v>12</v>
      </c>
      <c r="D944" s="1">
        <v>938</v>
      </c>
      <c r="E944" s="1">
        <v>1</v>
      </c>
    </row>
    <row r="945" spans="1:5" x14ac:dyDescent="0.25">
      <c r="A945" s="1">
        <v>939</v>
      </c>
      <c r="B945" s="1">
        <v>12</v>
      </c>
      <c r="D945" s="1">
        <v>939</v>
      </c>
      <c r="E945" s="1">
        <v>1</v>
      </c>
    </row>
    <row r="946" spans="1:5" x14ac:dyDescent="0.25">
      <c r="A946" s="1">
        <v>940</v>
      </c>
      <c r="B946" s="1">
        <v>12</v>
      </c>
      <c r="D946" s="1">
        <v>940</v>
      </c>
      <c r="E946" s="1">
        <v>1</v>
      </c>
    </row>
    <row r="947" spans="1:5" x14ac:dyDescent="0.25">
      <c r="A947" s="1">
        <v>941</v>
      </c>
      <c r="B947" s="1">
        <v>12</v>
      </c>
      <c r="D947" s="1">
        <v>941</v>
      </c>
      <c r="E947" s="1">
        <v>1</v>
      </c>
    </row>
    <row r="948" spans="1:5" x14ac:dyDescent="0.25">
      <c r="A948" s="1">
        <v>942</v>
      </c>
      <c r="B948" s="1">
        <v>12</v>
      </c>
      <c r="D948" s="1">
        <v>942</v>
      </c>
      <c r="E948" s="1">
        <v>1</v>
      </c>
    </row>
    <row r="949" spans="1:5" x14ac:dyDescent="0.25">
      <c r="A949" s="1">
        <v>943</v>
      </c>
      <c r="B949" s="1">
        <v>12</v>
      </c>
      <c r="D949" s="1">
        <v>943</v>
      </c>
      <c r="E949" s="1">
        <v>1</v>
      </c>
    </row>
    <row r="950" spans="1:5" x14ac:dyDescent="0.25">
      <c r="A950" s="1">
        <v>944</v>
      </c>
      <c r="B950" s="1">
        <v>12</v>
      </c>
      <c r="D950" s="1">
        <v>944</v>
      </c>
      <c r="E950" s="1">
        <v>1</v>
      </c>
    </row>
    <row r="951" spans="1:5" x14ac:dyDescent="0.25">
      <c r="A951" s="1">
        <v>945</v>
      </c>
      <c r="B951" s="1">
        <v>12</v>
      </c>
      <c r="D951" s="1">
        <v>945</v>
      </c>
      <c r="E951" s="1">
        <v>1</v>
      </c>
    </row>
    <row r="952" spans="1:5" x14ac:dyDescent="0.25">
      <c r="A952" s="1">
        <v>946</v>
      </c>
      <c r="B952" s="1">
        <v>12</v>
      </c>
      <c r="D952" s="1">
        <v>946</v>
      </c>
      <c r="E952" s="1">
        <v>1</v>
      </c>
    </row>
    <row r="953" spans="1:5" x14ac:dyDescent="0.25">
      <c r="A953" s="1">
        <v>947</v>
      </c>
      <c r="B953" s="1">
        <v>12</v>
      </c>
      <c r="D953" s="1">
        <v>947</v>
      </c>
      <c r="E953" s="1">
        <v>1</v>
      </c>
    </row>
    <row r="954" spans="1:5" x14ac:dyDescent="0.25">
      <c r="A954" s="1">
        <v>948</v>
      </c>
      <c r="B954" s="1">
        <v>12</v>
      </c>
      <c r="D954" s="1">
        <v>948</v>
      </c>
      <c r="E954" s="1">
        <v>1</v>
      </c>
    </row>
    <row r="955" spans="1:5" x14ac:dyDescent="0.25">
      <c r="A955" s="1">
        <v>949</v>
      </c>
      <c r="B955" s="1">
        <v>12</v>
      </c>
      <c r="D955" s="1">
        <v>949</v>
      </c>
      <c r="E955" s="1">
        <v>1</v>
      </c>
    </row>
    <row r="956" spans="1:5" x14ac:dyDescent="0.25">
      <c r="A956" s="1">
        <v>950</v>
      </c>
      <c r="B956" s="1">
        <v>12</v>
      </c>
      <c r="D956" s="1">
        <v>950</v>
      </c>
      <c r="E956" s="1">
        <v>1</v>
      </c>
    </row>
    <row r="957" spans="1:5" x14ac:dyDescent="0.25">
      <c r="A957" s="1">
        <v>951</v>
      </c>
      <c r="B957" s="1">
        <v>12</v>
      </c>
      <c r="D957" s="1">
        <v>951</v>
      </c>
      <c r="E957" s="1">
        <v>1</v>
      </c>
    </row>
    <row r="958" spans="1:5" x14ac:dyDescent="0.25">
      <c r="A958" s="1">
        <v>952</v>
      </c>
      <c r="B958" s="1">
        <v>12</v>
      </c>
      <c r="D958" s="1">
        <v>952</v>
      </c>
      <c r="E958" s="1">
        <v>1</v>
      </c>
    </row>
    <row r="959" spans="1:5" x14ac:dyDescent="0.25">
      <c r="A959" s="1">
        <v>953</v>
      </c>
      <c r="B959" s="1">
        <v>12</v>
      </c>
      <c r="D959" s="1">
        <v>953</v>
      </c>
      <c r="E959" s="1">
        <v>1</v>
      </c>
    </row>
    <row r="960" spans="1:5" x14ac:dyDescent="0.25">
      <c r="A960" s="1">
        <v>954</v>
      </c>
      <c r="B960" s="1">
        <v>12</v>
      </c>
      <c r="D960" s="1">
        <v>954</v>
      </c>
      <c r="E960" s="1">
        <v>1</v>
      </c>
    </row>
    <row r="961" spans="1:5" x14ac:dyDescent="0.25">
      <c r="A961" s="1">
        <v>955</v>
      </c>
      <c r="B961" s="1">
        <v>12</v>
      </c>
      <c r="D961" s="1">
        <v>955</v>
      </c>
      <c r="E961" s="1">
        <v>1</v>
      </c>
    </row>
    <row r="962" spans="1:5" x14ac:dyDescent="0.25">
      <c r="A962" s="1">
        <v>956</v>
      </c>
      <c r="B962" s="1">
        <v>12</v>
      </c>
      <c r="D962" s="1">
        <v>956</v>
      </c>
      <c r="E962" s="1">
        <v>1</v>
      </c>
    </row>
    <row r="963" spans="1:5" x14ac:dyDescent="0.25">
      <c r="A963" s="1">
        <v>957</v>
      </c>
      <c r="B963" s="1">
        <v>12</v>
      </c>
      <c r="D963" s="1">
        <v>957</v>
      </c>
      <c r="E963" s="1">
        <v>1</v>
      </c>
    </row>
    <row r="964" spans="1:5" x14ac:dyDescent="0.25">
      <c r="A964" s="1">
        <v>958</v>
      </c>
      <c r="B964" s="1">
        <v>12</v>
      </c>
      <c r="D964" s="1">
        <v>958</v>
      </c>
      <c r="E964" s="1">
        <v>1</v>
      </c>
    </row>
    <row r="965" spans="1:5" x14ac:dyDescent="0.25">
      <c r="A965" s="1">
        <v>959</v>
      </c>
      <c r="B965" s="1">
        <v>12</v>
      </c>
      <c r="D965" s="1">
        <v>959</v>
      </c>
      <c r="E965" s="1">
        <v>1</v>
      </c>
    </row>
    <row r="966" spans="1:5" x14ac:dyDescent="0.25">
      <c r="A966" s="1">
        <v>960</v>
      </c>
      <c r="B966" s="1">
        <v>12</v>
      </c>
      <c r="D966" s="1">
        <v>960</v>
      </c>
      <c r="E966" s="1">
        <v>1</v>
      </c>
    </row>
    <row r="967" spans="1:5" x14ac:dyDescent="0.25">
      <c r="A967" s="1">
        <v>961</v>
      </c>
      <c r="B967" s="1">
        <v>13</v>
      </c>
      <c r="D967" s="1">
        <v>961</v>
      </c>
      <c r="E967" s="1">
        <v>1</v>
      </c>
    </row>
    <row r="968" spans="1:5" x14ac:dyDescent="0.25">
      <c r="A968" s="1">
        <v>962</v>
      </c>
      <c r="B968" s="1">
        <v>13</v>
      </c>
      <c r="D968" s="1">
        <v>962</v>
      </c>
      <c r="E968" s="1">
        <v>1</v>
      </c>
    </row>
    <row r="969" spans="1:5" x14ac:dyDescent="0.25">
      <c r="A969" s="1">
        <v>963</v>
      </c>
      <c r="B969" s="1">
        <v>13</v>
      </c>
      <c r="D969" s="1">
        <v>963</v>
      </c>
      <c r="E969" s="1">
        <v>1</v>
      </c>
    </row>
    <row r="970" spans="1:5" x14ac:dyDescent="0.25">
      <c r="A970" s="1">
        <v>964</v>
      </c>
      <c r="B970" s="1">
        <v>13</v>
      </c>
      <c r="D970" s="1">
        <v>964</v>
      </c>
      <c r="E970" s="1">
        <v>1</v>
      </c>
    </row>
    <row r="971" spans="1:5" x14ac:dyDescent="0.25">
      <c r="A971" s="1">
        <v>965</v>
      </c>
      <c r="B971" s="1">
        <v>13</v>
      </c>
      <c r="D971" s="1">
        <v>965</v>
      </c>
      <c r="E971" s="1">
        <v>1</v>
      </c>
    </row>
    <row r="972" spans="1:5" x14ac:dyDescent="0.25">
      <c r="A972" s="1">
        <v>966</v>
      </c>
      <c r="B972" s="1">
        <v>13</v>
      </c>
      <c r="D972" s="1">
        <v>966</v>
      </c>
      <c r="E972" s="1">
        <v>1</v>
      </c>
    </row>
    <row r="973" spans="1:5" x14ac:dyDescent="0.25">
      <c r="A973" s="1">
        <v>967</v>
      </c>
      <c r="B973" s="1">
        <v>13</v>
      </c>
      <c r="D973" s="1">
        <v>967</v>
      </c>
      <c r="E973" s="1">
        <v>1</v>
      </c>
    </row>
    <row r="974" spans="1:5" x14ac:dyDescent="0.25">
      <c r="A974" s="1">
        <v>968</v>
      </c>
      <c r="B974" s="1">
        <v>13</v>
      </c>
      <c r="D974" s="1">
        <v>968</v>
      </c>
      <c r="E974" s="1">
        <v>1</v>
      </c>
    </row>
    <row r="975" spans="1:5" x14ac:dyDescent="0.25">
      <c r="A975" s="1">
        <v>969</v>
      </c>
      <c r="B975" s="1">
        <v>13</v>
      </c>
      <c r="D975" s="1">
        <v>969</v>
      </c>
      <c r="E975" s="1">
        <v>1</v>
      </c>
    </row>
    <row r="976" spans="1:5" x14ac:dyDescent="0.25">
      <c r="A976" s="1">
        <v>970</v>
      </c>
      <c r="B976" s="1">
        <v>13</v>
      </c>
      <c r="D976" s="1">
        <v>970</v>
      </c>
      <c r="E976" s="1">
        <v>1</v>
      </c>
    </row>
    <row r="977" spans="1:5" x14ac:dyDescent="0.25">
      <c r="A977" s="1">
        <v>971</v>
      </c>
      <c r="B977" s="1">
        <v>13</v>
      </c>
      <c r="D977" s="1">
        <v>971</v>
      </c>
      <c r="E977" s="1">
        <v>1</v>
      </c>
    </row>
    <row r="978" spans="1:5" x14ac:dyDescent="0.25">
      <c r="A978" s="1">
        <v>972</v>
      </c>
      <c r="B978" s="1">
        <v>13</v>
      </c>
      <c r="D978" s="1">
        <v>972</v>
      </c>
      <c r="E978" s="1">
        <v>1</v>
      </c>
    </row>
    <row r="979" spans="1:5" x14ac:dyDescent="0.25">
      <c r="A979" s="1">
        <v>973</v>
      </c>
      <c r="B979" s="1">
        <v>13</v>
      </c>
      <c r="D979" s="1">
        <v>973</v>
      </c>
      <c r="E979" s="1">
        <v>1</v>
      </c>
    </row>
    <row r="980" spans="1:5" x14ac:dyDescent="0.25">
      <c r="A980" s="1">
        <v>974</v>
      </c>
      <c r="B980" s="1">
        <v>13</v>
      </c>
      <c r="D980" s="1">
        <v>974</v>
      </c>
      <c r="E980" s="1">
        <v>1</v>
      </c>
    </row>
    <row r="981" spans="1:5" x14ac:dyDescent="0.25">
      <c r="A981" s="1">
        <v>975</v>
      </c>
      <c r="B981" s="1">
        <v>13</v>
      </c>
      <c r="D981" s="1">
        <v>975</v>
      </c>
      <c r="E981" s="1">
        <v>1</v>
      </c>
    </row>
    <row r="982" spans="1:5" x14ac:dyDescent="0.25">
      <c r="A982" s="1">
        <v>976</v>
      </c>
      <c r="B982" s="1">
        <v>13</v>
      </c>
      <c r="D982" s="1">
        <v>976</v>
      </c>
      <c r="E982" s="1">
        <v>2</v>
      </c>
    </row>
    <row r="983" spans="1:5" x14ac:dyDescent="0.25">
      <c r="A983" s="1">
        <v>977</v>
      </c>
      <c r="B983" s="1">
        <v>13</v>
      </c>
      <c r="D983" s="1">
        <v>977</v>
      </c>
      <c r="E983" s="1">
        <v>2</v>
      </c>
    </row>
    <row r="984" spans="1:5" x14ac:dyDescent="0.25">
      <c r="A984" s="1">
        <v>978</v>
      </c>
      <c r="B984" s="1">
        <v>13</v>
      </c>
      <c r="D984" s="1">
        <v>978</v>
      </c>
      <c r="E984" s="1">
        <v>2</v>
      </c>
    </row>
    <row r="985" spans="1:5" x14ac:dyDescent="0.25">
      <c r="A985" s="1">
        <v>979</v>
      </c>
      <c r="B985" s="1">
        <v>13</v>
      </c>
      <c r="D985" s="1">
        <v>979</v>
      </c>
      <c r="E985" s="1">
        <v>2</v>
      </c>
    </row>
    <row r="986" spans="1:5" x14ac:dyDescent="0.25">
      <c r="A986" s="1">
        <v>980</v>
      </c>
      <c r="B986" s="1">
        <v>13</v>
      </c>
      <c r="D986" s="1">
        <v>980</v>
      </c>
      <c r="E986" s="1">
        <v>2</v>
      </c>
    </row>
    <row r="987" spans="1:5" x14ac:dyDescent="0.25">
      <c r="A987" s="1">
        <v>981</v>
      </c>
      <c r="B987" s="1">
        <v>13</v>
      </c>
      <c r="D987" s="1">
        <v>981</v>
      </c>
      <c r="E987" s="1">
        <v>2</v>
      </c>
    </row>
    <row r="988" spans="1:5" x14ac:dyDescent="0.25">
      <c r="A988" s="1">
        <v>982</v>
      </c>
      <c r="B988" s="1">
        <v>13</v>
      </c>
      <c r="D988" s="1">
        <v>982</v>
      </c>
      <c r="E988" s="1">
        <v>2</v>
      </c>
    </row>
    <row r="989" spans="1:5" x14ac:dyDescent="0.25">
      <c r="A989" s="1">
        <v>983</v>
      </c>
      <c r="B989" s="1">
        <v>13</v>
      </c>
      <c r="D989" s="1">
        <v>983</v>
      </c>
      <c r="E989" s="1">
        <v>2</v>
      </c>
    </row>
    <row r="990" spans="1:5" x14ac:dyDescent="0.25">
      <c r="A990" s="1">
        <v>984</v>
      </c>
      <c r="B990" s="1">
        <v>13</v>
      </c>
      <c r="D990" s="1">
        <v>984</v>
      </c>
      <c r="E990" s="1">
        <v>2</v>
      </c>
    </row>
    <row r="991" spans="1:5" x14ac:dyDescent="0.25">
      <c r="A991" s="1">
        <v>985</v>
      </c>
      <c r="B991" s="1">
        <v>13</v>
      </c>
      <c r="D991" s="1">
        <v>985</v>
      </c>
      <c r="E991" s="1">
        <v>2</v>
      </c>
    </row>
    <row r="992" spans="1:5" x14ac:dyDescent="0.25">
      <c r="A992" s="1">
        <v>986</v>
      </c>
      <c r="B992" s="1">
        <v>13</v>
      </c>
      <c r="D992" s="1">
        <v>986</v>
      </c>
      <c r="E992" s="1">
        <v>2</v>
      </c>
    </row>
    <row r="993" spans="1:5" x14ac:dyDescent="0.25">
      <c r="A993" s="1">
        <v>987</v>
      </c>
      <c r="B993" s="1">
        <v>13</v>
      </c>
      <c r="D993" s="1">
        <v>987</v>
      </c>
      <c r="E993" s="1">
        <v>2</v>
      </c>
    </row>
    <row r="994" spans="1:5" x14ac:dyDescent="0.25">
      <c r="A994" s="1">
        <v>988</v>
      </c>
      <c r="B994" s="1">
        <v>13</v>
      </c>
      <c r="D994" s="1">
        <v>988</v>
      </c>
      <c r="E994" s="1">
        <v>2</v>
      </c>
    </row>
    <row r="995" spans="1:5" x14ac:dyDescent="0.25">
      <c r="A995" s="1">
        <v>989</v>
      </c>
      <c r="B995" s="1">
        <v>13</v>
      </c>
      <c r="D995" s="1">
        <v>989</v>
      </c>
      <c r="E995" s="1">
        <v>2</v>
      </c>
    </row>
    <row r="996" spans="1:5" x14ac:dyDescent="0.25">
      <c r="A996" s="1">
        <v>990</v>
      </c>
      <c r="B996" s="1">
        <v>13</v>
      </c>
      <c r="D996" s="1">
        <v>990</v>
      </c>
      <c r="E996" s="1">
        <v>2</v>
      </c>
    </row>
    <row r="997" spans="1:5" x14ac:dyDescent="0.25">
      <c r="A997" s="1">
        <v>991</v>
      </c>
      <c r="B997" s="1">
        <v>13</v>
      </c>
      <c r="D997" s="1">
        <v>991</v>
      </c>
      <c r="E997" s="1">
        <v>2</v>
      </c>
    </row>
    <row r="998" spans="1:5" x14ac:dyDescent="0.25">
      <c r="A998" s="1">
        <v>992</v>
      </c>
      <c r="B998" s="1">
        <v>13</v>
      </c>
      <c r="D998" s="1">
        <v>992</v>
      </c>
      <c r="E998" s="1">
        <v>2</v>
      </c>
    </row>
    <row r="999" spans="1:5" x14ac:dyDescent="0.25">
      <c r="A999" s="1">
        <v>993</v>
      </c>
      <c r="B999" s="1">
        <v>13</v>
      </c>
      <c r="D999" s="1">
        <v>993</v>
      </c>
      <c r="E999" s="1">
        <v>2</v>
      </c>
    </row>
    <row r="1000" spans="1:5" x14ac:dyDescent="0.25">
      <c r="A1000" s="1">
        <v>994</v>
      </c>
      <c r="B1000" s="1">
        <v>13</v>
      </c>
      <c r="D1000" s="1">
        <v>994</v>
      </c>
      <c r="E1000" s="1">
        <v>2</v>
      </c>
    </row>
    <row r="1001" spans="1:5" x14ac:dyDescent="0.25">
      <c r="A1001" s="1">
        <v>995</v>
      </c>
      <c r="B1001" s="1">
        <v>13</v>
      </c>
      <c r="D1001" s="1">
        <v>995</v>
      </c>
      <c r="E1001" s="1">
        <v>2</v>
      </c>
    </row>
    <row r="1002" spans="1:5" x14ac:dyDescent="0.25">
      <c r="A1002" s="1">
        <v>996</v>
      </c>
      <c r="B1002" s="1">
        <v>13</v>
      </c>
      <c r="D1002" s="1">
        <v>996</v>
      </c>
      <c r="E1002" s="1">
        <v>2</v>
      </c>
    </row>
    <row r="1003" spans="1:5" x14ac:dyDescent="0.25">
      <c r="A1003" s="1">
        <v>997</v>
      </c>
      <c r="B1003" s="1">
        <v>13</v>
      </c>
      <c r="D1003" s="1">
        <v>997</v>
      </c>
      <c r="E1003" s="1">
        <v>2</v>
      </c>
    </row>
    <row r="1004" spans="1:5" x14ac:dyDescent="0.25">
      <c r="A1004" s="1">
        <v>998</v>
      </c>
      <c r="B1004" s="1">
        <v>13</v>
      </c>
      <c r="D1004" s="1">
        <v>998</v>
      </c>
      <c r="E1004" s="1">
        <v>2</v>
      </c>
    </row>
    <row r="1005" spans="1:5" x14ac:dyDescent="0.25">
      <c r="A1005" s="1">
        <v>999</v>
      </c>
      <c r="B1005" s="1">
        <v>13</v>
      </c>
      <c r="D1005" s="1">
        <v>999</v>
      </c>
      <c r="E1005" s="1">
        <v>2</v>
      </c>
    </row>
    <row r="1006" spans="1:5" x14ac:dyDescent="0.25">
      <c r="A1006" s="1">
        <v>1000</v>
      </c>
      <c r="B1006" s="1">
        <v>13</v>
      </c>
      <c r="D1006" s="1">
        <v>1000</v>
      </c>
      <c r="E1006" s="1">
        <v>2</v>
      </c>
    </row>
    <row r="1007" spans="1:5" x14ac:dyDescent="0.25">
      <c r="A1007" s="1">
        <v>1001</v>
      </c>
      <c r="B1007" s="1">
        <v>13</v>
      </c>
      <c r="D1007" s="1">
        <v>1001</v>
      </c>
      <c r="E1007" s="1">
        <v>2</v>
      </c>
    </row>
    <row r="1008" spans="1:5" x14ac:dyDescent="0.25">
      <c r="A1008" s="1">
        <v>1002</v>
      </c>
      <c r="B1008" s="1">
        <v>13</v>
      </c>
      <c r="D1008" s="1">
        <v>1002</v>
      </c>
      <c r="E1008" s="1">
        <v>2</v>
      </c>
    </row>
    <row r="1009" spans="1:5" x14ac:dyDescent="0.25">
      <c r="A1009" s="1">
        <v>1003</v>
      </c>
      <c r="B1009" s="1">
        <v>13</v>
      </c>
      <c r="D1009" s="1">
        <v>1003</v>
      </c>
      <c r="E1009" s="1">
        <v>2</v>
      </c>
    </row>
    <row r="1010" spans="1:5" x14ac:dyDescent="0.25">
      <c r="A1010" s="1">
        <v>1004</v>
      </c>
      <c r="B1010" s="1">
        <v>13</v>
      </c>
      <c r="D1010" s="1">
        <v>1004</v>
      </c>
      <c r="E1010" s="1">
        <v>2</v>
      </c>
    </row>
    <row r="1011" spans="1:5" x14ac:dyDescent="0.25">
      <c r="A1011" s="1">
        <v>1005</v>
      </c>
      <c r="B1011" s="1">
        <v>13</v>
      </c>
      <c r="D1011" s="1">
        <v>1005</v>
      </c>
      <c r="E1011" s="1">
        <v>2</v>
      </c>
    </row>
    <row r="1012" spans="1:5" x14ac:dyDescent="0.25">
      <c r="A1012" s="1">
        <v>1006</v>
      </c>
      <c r="B1012" s="1">
        <v>13</v>
      </c>
      <c r="D1012" s="1">
        <v>1006</v>
      </c>
      <c r="E1012" s="1">
        <v>2</v>
      </c>
    </row>
    <row r="1013" spans="1:5" x14ac:dyDescent="0.25">
      <c r="A1013" s="1">
        <v>1007</v>
      </c>
      <c r="B1013" s="1">
        <v>13</v>
      </c>
      <c r="D1013" s="1">
        <v>1007</v>
      </c>
      <c r="E1013" s="1">
        <v>2</v>
      </c>
    </row>
    <row r="1014" spans="1:5" x14ac:dyDescent="0.25">
      <c r="A1014" s="1">
        <v>1008</v>
      </c>
      <c r="B1014" s="1">
        <v>13</v>
      </c>
      <c r="D1014" s="1">
        <v>1008</v>
      </c>
      <c r="E1014" s="1">
        <v>2</v>
      </c>
    </row>
    <row r="1015" spans="1:5" x14ac:dyDescent="0.25">
      <c r="A1015" s="1">
        <v>1009</v>
      </c>
      <c r="B1015" s="1">
        <v>13</v>
      </c>
      <c r="D1015" s="1">
        <v>1009</v>
      </c>
      <c r="E1015" s="1">
        <v>2</v>
      </c>
    </row>
    <row r="1016" spans="1:5" x14ac:dyDescent="0.25">
      <c r="A1016" s="1">
        <v>1010</v>
      </c>
      <c r="B1016" s="1">
        <v>13</v>
      </c>
      <c r="D1016" s="1">
        <v>1010</v>
      </c>
      <c r="E1016" s="1">
        <v>2</v>
      </c>
    </row>
    <row r="1017" spans="1:5" x14ac:dyDescent="0.25">
      <c r="A1017" s="1">
        <v>1011</v>
      </c>
      <c r="B1017" s="1">
        <v>13</v>
      </c>
      <c r="D1017" s="1">
        <v>1011</v>
      </c>
      <c r="E1017" s="1">
        <v>2</v>
      </c>
    </row>
    <row r="1018" spans="1:5" x14ac:dyDescent="0.25">
      <c r="A1018" s="1">
        <v>1012</v>
      </c>
      <c r="B1018" s="1">
        <v>13</v>
      </c>
      <c r="D1018" s="1">
        <v>1012</v>
      </c>
      <c r="E1018" s="1">
        <v>2</v>
      </c>
    </row>
    <row r="1019" spans="1:5" x14ac:dyDescent="0.25">
      <c r="A1019" s="1">
        <v>1013</v>
      </c>
      <c r="B1019" s="1">
        <v>13</v>
      </c>
      <c r="D1019" s="1">
        <v>1013</v>
      </c>
      <c r="E1019" s="1">
        <v>2</v>
      </c>
    </row>
    <row r="1020" spans="1:5" x14ac:dyDescent="0.25">
      <c r="A1020" s="1">
        <v>1014</v>
      </c>
      <c r="B1020" s="1">
        <v>13</v>
      </c>
      <c r="D1020" s="1">
        <v>1014</v>
      </c>
      <c r="E1020" s="1">
        <v>2</v>
      </c>
    </row>
    <row r="1021" spans="1:5" x14ac:dyDescent="0.25">
      <c r="A1021" s="1">
        <v>1015</v>
      </c>
      <c r="B1021" s="1">
        <v>13</v>
      </c>
      <c r="D1021" s="1">
        <v>1015</v>
      </c>
      <c r="E1021" s="1">
        <v>2</v>
      </c>
    </row>
    <row r="1022" spans="1:5" x14ac:dyDescent="0.25">
      <c r="A1022" s="1">
        <v>1016</v>
      </c>
      <c r="B1022" s="1">
        <v>13</v>
      </c>
      <c r="D1022" s="1">
        <v>1016</v>
      </c>
      <c r="E1022" s="1">
        <v>2</v>
      </c>
    </row>
    <row r="1023" spans="1:5" x14ac:dyDescent="0.25">
      <c r="A1023" s="1">
        <v>1017</v>
      </c>
      <c r="B1023" s="1">
        <v>13</v>
      </c>
      <c r="D1023" s="1">
        <v>1017</v>
      </c>
      <c r="E1023" s="1">
        <v>2</v>
      </c>
    </row>
    <row r="1024" spans="1:5" x14ac:dyDescent="0.25">
      <c r="A1024" s="1">
        <v>1018</v>
      </c>
      <c r="B1024" s="1">
        <v>13</v>
      </c>
      <c r="D1024" s="1">
        <v>1018</v>
      </c>
      <c r="E1024" s="1">
        <v>2</v>
      </c>
    </row>
    <row r="1025" spans="1:5" x14ac:dyDescent="0.25">
      <c r="A1025" s="1">
        <v>1019</v>
      </c>
      <c r="B1025" s="1">
        <v>13</v>
      </c>
      <c r="D1025" s="1">
        <v>1019</v>
      </c>
      <c r="E1025" s="1">
        <v>2</v>
      </c>
    </row>
    <row r="1026" spans="1:5" x14ac:dyDescent="0.25">
      <c r="A1026" s="1">
        <v>1020</v>
      </c>
      <c r="B1026" s="1">
        <v>13</v>
      </c>
      <c r="D1026" s="1">
        <v>1020</v>
      </c>
      <c r="E1026" s="1">
        <v>2</v>
      </c>
    </row>
    <row r="1027" spans="1:5" x14ac:dyDescent="0.25">
      <c r="A1027" s="1">
        <v>1021</v>
      </c>
      <c r="B1027" s="1">
        <v>13</v>
      </c>
      <c r="D1027" s="1">
        <v>1021</v>
      </c>
      <c r="E1027" s="1">
        <v>2</v>
      </c>
    </row>
    <row r="1028" spans="1:5" x14ac:dyDescent="0.25">
      <c r="A1028" s="1">
        <v>1022</v>
      </c>
      <c r="B1028" s="1">
        <v>13</v>
      </c>
      <c r="D1028" s="1">
        <v>1022</v>
      </c>
      <c r="E1028" s="1">
        <v>2</v>
      </c>
    </row>
    <row r="1029" spans="1:5" x14ac:dyDescent="0.25">
      <c r="A1029" s="1">
        <v>1023</v>
      </c>
      <c r="B1029" s="1">
        <v>13</v>
      </c>
      <c r="D1029" s="1">
        <v>1023</v>
      </c>
      <c r="E1029" s="1">
        <v>2</v>
      </c>
    </row>
    <row r="1030" spans="1:5" x14ac:dyDescent="0.25">
      <c r="A1030" s="1">
        <v>1024</v>
      </c>
      <c r="B1030" s="1">
        <v>13</v>
      </c>
      <c r="D1030" s="1">
        <v>1024</v>
      </c>
      <c r="E1030" s="1">
        <v>2</v>
      </c>
    </row>
    <row r="1031" spans="1:5" x14ac:dyDescent="0.25">
      <c r="A1031" s="1">
        <v>1025</v>
      </c>
      <c r="B1031" s="1">
        <v>13</v>
      </c>
      <c r="D1031" s="1">
        <v>1025</v>
      </c>
      <c r="E1031" s="1">
        <v>2</v>
      </c>
    </row>
    <row r="1032" spans="1:5" x14ac:dyDescent="0.25">
      <c r="A1032" s="1">
        <v>1026</v>
      </c>
      <c r="B1032" s="1">
        <v>13</v>
      </c>
      <c r="D1032" s="1">
        <v>1026</v>
      </c>
      <c r="E1032" s="1">
        <v>2</v>
      </c>
    </row>
    <row r="1033" spans="1:5" x14ac:dyDescent="0.25">
      <c r="A1033" s="1">
        <v>1027</v>
      </c>
      <c r="B1033" s="1">
        <v>13</v>
      </c>
      <c r="D1033" s="1">
        <v>1027</v>
      </c>
      <c r="E1033" s="1">
        <v>2</v>
      </c>
    </row>
    <row r="1034" spans="1:5" x14ac:dyDescent="0.25">
      <c r="A1034" s="1">
        <v>1028</v>
      </c>
      <c r="B1034" s="1">
        <v>13</v>
      </c>
      <c r="D1034" s="1">
        <v>1028</v>
      </c>
      <c r="E1034" s="1">
        <v>2</v>
      </c>
    </row>
    <row r="1035" spans="1:5" x14ac:dyDescent="0.25">
      <c r="A1035" s="1">
        <v>1029</v>
      </c>
      <c r="B1035" s="1">
        <v>13</v>
      </c>
      <c r="D1035" s="1">
        <v>1029</v>
      </c>
      <c r="E1035" s="1">
        <v>2</v>
      </c>
    </row>
    <row r="1036" spans="1:5" x14ac:dyDescent="0.25">
      <c r="A1036" s="1">
        <v>1030</v>
      </c>
      <c r="B1036" s="1">
        <v>13</v>
      </c>
      <c r="D1036" s="1">
        <v>1030</v>
      </c>
      <c r="E1036" s="1">
        <v>2</v>
      </c>
    </row>
    <row r="1037" spans="1:5" x14ac:dyDescent="0.25">
      <c r="A1037" s="1">
        <v>1031</v>
      </c>
      <c r="B1037" s="1">
        <v>13</v>
      </c>
      <c r="D1037" s="1">
        <v>1031</v>
      </c>
      <c r="E1037" s="1">
        <v>2</v>
      </c>
    </row>
    <row r="1038" spans="1:5" x14ac:dyDescent="0.25">
      <c r="A1038" s="1">
        <v>1032</v>
      </c>
      <c r="B1038" s="1">
        <v>13</v>
      </c>
      <c r="D1038" s="1">
        <v>1032</v>
      </c>
      <c r="E1038" s="1">
        <v>2</v>
      </c>
    </row>
    <row r="1039" spans="1:5" x14ac:dyDescent="0.25">
      <c r="A1039" s="1">
        <v>1033</v>
      </c>
      <c r="B1039" s="1">
        <v>13</v>
      </c>
      <c r="D1039" s="1">
        <v>1033</v>
      </c>
      <c r="E1039" s="1">
        <v>2</v>
      </c>
    </row>
    <row r="1040" spans="1:5" x14ac:dyDescent="0.25">
      <c r="A1040" s="1">
        <v>1034</v>
      </c>
      <c r="B1040" s="1">
        <v>13</v>
      </c>
      <c r="D1040" s="1">
        <v>1034</v>
      </c>
      <c r="E1040" s="1">
        <v>2</v>
      </c>
    </row>
    <row r="1041" spans="1:5" x14ac:dyDescent="0.25">
      <c r="A1041" s="1">
        <v>1035</v>
      </c>
      <c r="B1041" s="1">
        <v>13</v>
      </c>
      <c r="D1041" s="1">
        <v>1035</v>
      </c>
      <c r="E1041" s="1">
        <v>2</v>
      </c>
    </row>
    <row r="1042" spans="1:5" x14ac:dyDescent="0.25">
      <c r="A1042" s="1">
        <v>1036</v>
      </c>
      <c r="B1042" s="1">
        <v>13</v>
      </c>
      <c r="D1042" s="1">
        <v>1036</v>
      </c>
      <c r="E1042" s="1">
        <v>2</v>
      </c>
    </row>
    <row r="1043" spans="1:5" x14ac:dyDescent="0.25">
      <c r="A1043" s="1">
        <v>1037</v>
      </c>
      <c r="B1043" s="1">
        <v>13</v>
      </c>
      <c r="D1043" s="1">
        <v>1037</v>
      </c>
      <c r="E1043" s="1">
        <v>2</v>
      </c>
    </row>
    <row r="1044" spans="1:5" x14ac:dyDescent="0.25">
      <c r="A1044" s="1">
        <v>1038</v>
      </c>
      <c r="B1044" s="1">
        <v>13</v>
      </c>
      <c r="D1044" s="1">
        <v>1038</v>
      </c>
      <c r="E1044" s="1">
        <v>2</v>
      </c>
    </row>
    <row r="1045" spans="1:5" x14ac:dyDescent="0.25">
      <c r="A1045" s="1">
        <v>1039</v>
      </c>
      <c r="B1045" s="1">
        <v>13</v>
      </c>
      <c r="D1045" s="1">
        <v>1039</v>
      </c>
      <c r="E1045" s="1">
        <v>2</v>
      </c>
    </row>
    <row r="1046" spans="1:5" x14ac:dyDescent="0.25">
      <c r="A1046" s="1">
        <v>1040</v>
      </c>
      <c r="B1046" s="1">
        <v>13</v>
      </c>
      <c r="D1046" s="1">
        <v>1040</v>
      </c>
      <c r="E1046" s="1">
        <v>2</v>
      </c>
    </row>
    <row r="1047" spans="1:5" x14ac:dyDescent="0.25">
      <c r="A1047" s="1">
        <v>1041</v>
      </c>
      <c r="B1047" s="1">
        <v>14</v>
      </c>
      <c r="D1047" s="1">
        <v>1041</v>
      </c>
      <c r="E1047" s="1">
        <v>2</v>
      </c>
    </row>
    <row r="1048" spans="1:5" x14ac:dyDescent="0.25">
      <c r="A1048" s="1">
        <v>1042</v>
      </c>
      <c r="B1048" s="1">
        <v>14</v>
      </c>
      <c r="D1048" s="1">
        <v>1042</v>
      </c>
      <c r="E1048" s="1">
        <v>2</v>
      </c>
    </row>
    <row r="1049" spans="1:5" x14ac:dyDescent="0.25">
      <c r="A1049" s="1">
        <v>1043</v>
      </c>
      <c r="B1049" s="1">
        <v>14</v>
      </c>
      <c r="D1049" s="1">
        <v>1043</v>
      </c>
      <c r="E1049" s="1">
        <v>2</v>
      </c>
    </row>
    <row r="1050" spans="1:5" x14ac:dyDescent="0.25">
      <c r="A1050" s="1">
        <v>1044</v>
      </c>
      <c r="B1050" s="1">
        <v>14</v>
      </c>
      <c r="D1050" s="1">
        <v>1044</v>
      </c>
      <c r="E1050" s="1">
        <v>2</v>
      </c>
    </row>
    <row r="1051" spans="1:5" x14ac:dyDescent="0.25">
      <c r="A1051" s="1">
        <v>1045</v>
      </c>
      <c r="B1051" s="1">
        <v>14</v>
      </c>
      <c r="D1051" s="1">
        <v>1045</v>
      </c>
      <c r="E1051" s="1">
        <v>2</v>
      </c>
    </row>
    <row r="1052" spans="1:5" x14ac:dyDescent="0.25">
      <c r="A1052" s="1">
        <v>1046</v>
      </c>
      <c r="B1052" s="1">
        <v>14</v>
      </c>
      <c r="D1052" s="1">
        <v>1046</v>
      </c>
      <c r="E1052" s="1">
        <v>2</v>
      </c>
    </row>
    <row r="1053" spans="1:5" x14ac:dyDescent="0.25">
      <c r="A1053" s="1">
        <v>1047</v>
      </c>
      <c r="B1053" s="1">
        <v>14</v>
      </c>
      <c r="D1053" s="1">
        <v>1047</v>
      </c>
      <c r="E1053" s="1">
        <v>2</v>
      </c>
    </row>
    <row r="1054" spans="1:5" x14ac:dyDescent="0.25">
      <c r="A1054" s="1">
        <v>1048</v>
      </c>
      <c r="B1054" s="1">
        <v>14</v>
      </c>
      <c r="D1054" s="1">
        <v>1048</v>
      </c>
      <c r="E1054" s="1">
        <v>2</v>
      </c>
    </row>
    <row r="1055" spans="1:5" x14ac:dyDescent="0.25">
      <c r="A1055" s="1">
        <v>1049</v>
      </c>
      <c r="B1055" s="1">
        <v>14</v>
      </c>
      <c r="D1055" s="1">
        <v>1049</v>
      </c>
      <c r="E1055" s="1">
        <v>2</v>
      </c>
    </row>
    <row r="1056" spans="1:5" x14ac:dyDescent="0.25">
      <c r="A1056" s="1">
        <v>1050</v>
      </c>
      <c r="B1056" s="1">
        <v>14</v>
      </c>
      <c r="D1056" s="1">
        <v>1050</v>
      </c>
      <c r="E1056" s="1">
        <v>2</v>
      </c>
    </row>
    <row r="1057" spans="1:5" x14ac:dyDescent="0.25">
      <c r="A1057" s="1">
        <v>1051</v>
      </c>
      <c r="B1057" s="1">
        <v>14</v>
      </c>
      <c r="D1057" s="1">
        <v>1051</v>
      </c>
      <c r="E1057" s="1">
        <v>2</v>
      </c>
    </row>
    <row r="1058" spans="1:5" x14ac:dyDescent="0.25">
      <c r="A1058" s="1">
        <v>1052</v>
      </c>
      <c r="B1058" s="1">
        <v>14</v>
      </c>
      <c r="D1058" s="1">
        <v>1052</v>
      </c>
      <c r="E1058" s="1">
        <v>2</v>
      </c>
    </row>
    <row r="1059" spans="1:5" x14ac:dyDescent="0.25">
      <c r="A1059" s="1">
        <v>1053</v>
      </c>
      <c r="B1059" s="1">
        <v>14</v>
      </c>
      <c r="D1059" s="1">
        <v>1053</v>
      </c>
      <c r="E1059" s="1">
        <v>2</v>
      </c>
    </row>
    <row r="1060" spans="1:5" x14ac:dyDescent="0.25">
      <c r="A1060" s="1">
        <v>1054</v>
      </c>
      <c r="B1060" s="1">
        <v>14</v>
      </c>
      <c r="D1060" s="1">
        <v>1054</v>
      </c>
      <c r="E1060" s="1">
        <v>2</v>
      </c>
    </row>
    <row r="1061" spans="1:5" x14ac:dyDescent="0.25">
      <c r="A1061" s="1">
        <v>1055</v>
      </c>
      <c r="B1061" s="1">
        <v>14</v>
      </c>
      <c r="D1061" s="1">
        <v>1055</v>
      </c>
      <c r="E1061" s="1">
        <v>2</v>
      </c>
    </row>
    <row r="1062" spans="1:5" x14ac:dyDescent="0.25">
      <c r="A1062" s="1">
        <v>1056</v>
      </c>
      <c r="B1062" s="1">
        <v>14</v>
      </c>
      <c r="D1062" s="1">
        <v>1056</v>
      </c>
      <c r="E1062" s="1">
        <v>2</v>
      </c>
    </row>
    <row r="1063" spans="1:5" x14ac:dyDescent="0.25">
      <c r="A1063" s="1">
        <v>1057</v>
      </c>
      <c r="B1063" s="1">
        <v>14</v>
      </c>
      <c r="D1063" s="1">
        <v>1057</v>
      </c>
      <c r="E1063" s="1">
        <v>2</v>
      </c>
    </row>
    <row r="1064" spans="1:5" x14ac:dyDescent="0.25">
      <c r="A1064" s="1">
        <v>1058</v>
      </c>
      <c r="B1064" s="1">
        <v>14</v>
      </c>
      <c r="D1064" s="1">
        <v>1058</v>
      </c>
      <c r="E1064" s="1">
        <v>2</v>
      </c>
    </row>
    <row r="1065" spans="1:5" x14ac:dyDescent="0.25">
      <c r="A1065" s="1">
        <v>1059</v>
      </c>
      <c r="B1065" s="1">
        <v>14</v>
      </c>
      <c r="D1065" s="1">
        <v>1059</v>
      </c>
      <c r="E1065" s="1">
        <v>2</v>
      </c>
    </row>
    <row r="1066" spans="1:5" x14ac:dyDescent="0.25">
      <c r="A1066" s="1">
        <v>1060</v>
      </c>
      <c r="B1066" s="1">
        <v>14</v>
      </c>
      <c r="D1066" s="1">
        <v>1060</v>
      </c>
      <c r="E1066" s="1">
        <v>2</v>
      </c>
    </row>
    <row r="1067" spans="1:5" x14ac:dyDescent="0.25">
      <c r="A1067" s="1">
        <v>1061</v>
      </c>
      <c r="B1067" s="1">
        <v>14</v>
      </c>
      <c r="D1067" s="1">
        <v>1061</v>
      </c>
      <c r="E1067" s="1">
        <v>2</v>
      </c>
    </row>
    <row r="1068" spans="1:5" x14ac:dyDescent="0.25">
      <c r="A1068" s="1">
        <v>1062</v>
      </c>
      <c r="B1068" s="1">
        <v>14</v>
      </c>
      <c r="D1068" s="1">
        <v>1062</v>
      </c>
      <c r="E1068" s="1">
        <v>2</v>
      </c>
    </row>
    <row r="1069" spans="1:5" x14ac:dyDescent="0.25">
      <c r="A1069" s="1">
        <v>1063</v>
      </c>
      <c r="B1069" s="1">
        <v>14</v>
      </c>
      <c r="D1069" s="1">
        <v>1063</v>
      </c>
      <c r="E1069" s="1">
        <v>2</v>
      </c>
    </row>
    <row r="1070" spans="1:5" x14ac:dyDescent="0.25">
      <c r="A1070" s="1">
        <v>1064</v>
      </c>
      <c r="B1070" s="1">
        <v>14</v>
      </c>
      <c r="D1070" s="1">
        <v>1064</v>
      </c>
      <c r="E1070" s="1">
        <v>2</v>
      </c>
    </row>
    <row r="1071" spans="1:5" x14ac:dyDescent="0.25">
      <c r="A1071" s="1">
        <v>1065</v>
      </c>
      <c r="B1071" s="1">
        <v>14</v>
      </c>
      <c r="D1071" s="1">
        <v>1065</v>
      </c>
      <c r="E1071" s="1">
        <v>2</v>
      </c>
    </row>
    <row r="1072" spans="1:5" x14ac:dyDescent="0.25">
      <c r="A1072" s="1">
        <v>1066</v>
      </c>
      <c r="B1072" s="1">
        <v>14</v>
      </c>
      <c r="D1072" s="1">
        <v>1066</v>
      </c>
      <c r="E1072" s="1">
        <v>2</v>
      </c>
    </row>
    <row r="1073" spans="1:5" x14ac:dyDescent="0.25">
      <c r="A1073" s="1">
        <v>1067</v>
      </c>
      <c r="B1073" s="1">
        <v>14</v>
      </c>
      <c r="D1073" s="1">
        <v>1067</v>
      </c>
      <c r="E1073" s="1">
        <v>2</v>
      </c>
    </row>
    <row r="1074" spans="1:5" x14ac:dyDescent="0.25">
      <c r="A1074" s="1">
        <v>1068</v>
      </c>
      <c r="B1074" s="1">
        <v>14</v>
      </c>
      <c r="D1074" s="1">
        <v>1068</v>
      </c>
      <c r="E1074" s="1">
        <v>2</v>
      </c>
    </row>
    <row r="1075" spans="1:5" x14ac:dyDescent="0.25">
      <c r="A1075" s="1">
        <v>1069</v>
      </c>
      <c r="B1075" s="1">
        <v>14</v>
      </c>
      <c r="D1075" s="1">
        <v>1069</v>
      </c>
      <c r="E1075" s="1">
        <v>2</v>
      </c>
    </row>
    <row r="1076" spans="1:5" x14ac:dyDescent="0.25">
      <c r="A1076" s="1">
        <v>1070</v>
      </c>
      <c r="B1076" s="1">
        <v>14</v>
      </c>
      <c r="D1076" s="1">
        <v>1070</v>
      </c>
      <c r="E1076" s="1">
        <v>2</v>
      </c>
    </row>
    <row r="1077" spans="1:5" x14ac:dyDescent="0.25">
      <c r="A1077" s="1">
        <v>1071</v>
      </c>
      <c r="B1077" s="1">
        <v>14</v>
      </c>
      <c r="D1077" s="1">
        <v>1071</v>
      </c>
      <c r="E1077" s="1">
        <v>2</v>
      </c>
    </row>
    <row r="1078" spans="1:5" x14ac:dyDescent="0.25">
      <c r="A1078" s="1">
        <v>1072</v>
      </c>
      <c r="B1078" s="1">
        <v>14</v>
      </c>
      <c r="D1078" s="1">
        <v>1072</v>
      </c>
      <c r="E1078" s="1">
        <v>2</v>
      </c>
    </row>
    <row r="1079" spans="1:5" x14ac:dyDescent="0.25">
      <c r="A1079" s="1">
        <v>1073</v>
      </c>
      <c r="B1079" s="1">
        <v>14</v>
      </c>
      <c r="D1079" s="1">
        <v>1073</v>
      </c>
      <c r="E1079" s="1">
        <v>2</v>
      </c>
    </row>
    <row r="1080" spans="1:5" x14ac:dyDescent="0.25">
      <c r="A1080" s="1">
        <v>1074</v>
      </c>
      <c r="B1080" s="1">
        <v>14</v>
      </c>
      <c r="D1080" s="1">
        <v>1074</v>
      </c>
      <c r="E1080" s="1">
        <v>2</v>
      </c>
    </row>
    <row r="1081" spans="1:5" x14ac:dyDescent="0.25">
      <c r="A1081" s="1">
        <v>1075</v>
      </c>
      <c r="B1081" s="1">
        <v>14</v>
      </c>
      <c r="D1081" s="1">
        <v>1075</v>
      </c>
      <c r="E1081" s="1">
        <v>2</v>
      </c>
    </row>
    <row r="1082" spans="1:5" x14ac:dyDescent="0.25">
      <c r="A1082" s="1">
        <v>1076</v>
      </c>
      <c r="B1082" s="1">
        <v>14</v>
      </c>
      <c r="D1082" s="1">
        <v>1076</v>
      </c>
      <c r="E1082" s="1">
        <v>2</v>
      </c>
    </row>
    <row r="1083" spans="1:5" x14ac:dyDescent="0.25">
      <c r="A1083" s="1">
        <v>1077</v>
      </c>
      <c r="B1083" s="1">
        <v>14</v>
      </c>
      <c r="D1083" s="1">
        <v>1077</v>
      </c>
      <c r="E1083" s="1">
        <v>2</v>
      </c>
    </row>
    <row r="1084" spans="1:5" x14ac:dyDescent="0.25">
      <c r="A1084" s="1">
        <v>1078</v>
      </c>
      <c r="B1084" s="1">
        <v>14</v>
      </c>
      <c r="D1084" s="1">
        <v>1078</v>
      </c>
      <c r="E1084" s="1">
        <v>2</v>
      </c>
    </row>
    <row r="1085" spans="1:5" x14ac:dyDescent="0.25">
      <c r="A1085" s="1">
        <v>1079</v>
      </c>
      <c r="B1085" s="1">
        <v>14</v>
      </c>
      <c r="D1085" s="1">
        <v>1079</v>
      </c>
      <c r="E1085" s="1">
        <v>2</v>
      </c>
    </row>
    <row r="1086" spans="1:5" x14ac:dyDescent="0.25">
      <c r="A1086" s="1">
        <v>1080</v>
      </c>
      <c r="B1086" s="1">
        <v>14</v>
      </c>
      <c r="D1086" s="1">
        <v>1080</v>
      </c>
      <c r="E1086" s="1">
        <v>2</v>
      </c>
    </row>
    <row r="1087" spans="1:5" x14ac:dyDescent="0.25">
      <c r="A1087" s="1">
        <v>1081</v>
      </c>
      <c r="B1087" s="1">
        <v>14</v>
      </c>
      <c r="D1087" s="1">
        <v>1081</v>
      </c>
      <c r="E1087" s="1">
        <v>2</v>
      </c>
    </row>
    <row r="1088" spans="1:5" x14ac:dyDescent="0.25">
      <c r="A1088" s="1">
        <v>1082</v>
      </c>
      <c r="B1088" s="1">
        <v>14</v>
      </c>
      <c r="D1088" s="1">
        <v>1082</v>
      </c>
      <c r="E1088" s="1">
        <v>2</v>
      </c>
    </row>
    <row r="1089" spans="1:5" x14ac:dyDescent="0.25">
      <c r="A1089" s="1">
        <v>1083</v>
      </c>
      <c r="B1089" s="1">
        <v>14</v>
      </c>
      <c r="D1089" s="1">
        <v>1083</v>
      </c>
      <c r="E1089" s="1">
        <v>2</v>
      </c>
    </row>
    <row r="1090" spans="1:5" x14ac:dyDescent="0.25">
      <c r="A1090" s="1">
        <v>1084</v>
      </c>
      <c r="B1090" s="1">
        <v>14</v>
      </c>
      <c r="D1090" s="1">
        <v>1084</v>
      </c>
      <c r="E1090" s="1">
        <v>2</v>
      </c>
    </row>
    <row r="1091" spans="1:5" x14ac:dyDescent="0.25">
      <c r="A1091" s="1">
        <v>1085</v>
      </c>
      <c r="B1091" s="1">
        <v>14</v>
      </c>
      <c r="D1091" s="1">
        <v>1085</v>
      </c>
      <c r="E1091" s="1">
        <v>2</v>
      </c>
    </row>
    <row r="1092" spans="1:5" x14ac:dyDescent="0.25">
      <c r="A1092" s="1">
        <v>1086</v>
      </c>
      <c r="B1092" s="1">
        <v>14</v>
      </c>
      <c r="D1092" s="1">
        <v>1086</v>
      </c>
      <c r="E1092" s="1">
        <v>2</v>
      </c>
    </row>
    <row r="1093" spans="1:5" x14ac:dyDescent="0.25">
      <c r="A1093" s="1">
        <v>1087</v>
      </c>
      <c r="B1093" s="1">
        <v>14</v>
      </c>
      <c r="D1093" s="1">
        <v>1087</v>
      </c>
      <c r="E1093" s="1">
        <v>2</v>
      </c>
    </row>
    <row r="1094" spans="1:5" x14ac:dyDescent="0.25">
      <c r="A1094" s="1">
        <v>1088</v>
      </c>
      <c r="B1094" s="1">
        <v>14</v>
      </c>
      <c r="D1094" s="1">
        <v>1088</v>
      </c>
      <c r="E1094" s="1">
        <v>2</v>
      </c>
    </row>
    <row r="1095" spans="1:5" x14ac:dyDescent="0.25">
      <c r="A1095" s="1">
        <v>1089</v>
      </c>
      <c r="B1095" s="1">
        <v>14</v>
      </c>
      <c r="D1095" s="1">
        <v>1089</v>
      </c>
      <c r="E1095" s="1">
        <v>2</v>
      </c>
    </row>
    <row r="1096" spans="1:5" x14ac:dyDescent="0.25">
      <c r="A1096" s="1">
        <v>1090</v>
      </c>
      <c r="B1096" s="1">
        <v>14</v>
      </c>
      <c r="D1096" s="1">
        <v>1090</v>
      </c>
      <c r="E1096" s="1">
        <v>2</v>
      </c>
    </row>
    <row r="1097" spans="1:5" x14ac:dyDescent="0.25">
      <c r="A1097" s="1">
        <v>1091</v>
      </c>
      <c r="B1097" s="1">
        <v>14</v>
      </c>
      <c r="D1097" s="1">
        <v>1091</v>
      </c>
      <c r="E1097" s="1">
        <v>2</v>
      </c>
    </row>
    <row r="1098" spans="1:5" x14ac:dyDescent="0.25">
      <c r="A1098" s="1">
        <v>1092</v>
      </c>
      <c r="B1098" s="1">
        <v>14</v>
      </c>
      <c r="D1098" s="1">
        <v>1092</v>
      </c>
      <c r="E1098" s="1">
        <v>2</v>
      </c>
    </row>
    <row r="1099" spans="1:5" x14ac:dyDescent="0.25">
      <c r="A1099" s="1">
        <v>1093</v>
      </c>
      <c r="B1099" s="1">
        <v>14</v>
      </c>
      <c r="D1099" s="1">
        <v>1093</v>
      </c>
      <c r="E1099" s="1">
        <v>2</v>
      </c>
    </row>
    <row r="1100" spans="1:5" x14ac:dyDescent="0.25">
      <c r="A1100" s="1">
        <v>1094</v>
      </c>
      <c r="B1100" s="1">
        <v>14</v>
      </c>
      <c r="D1100" s="1">
        <v>1094</v>
      </c>
      <c r="E1100" s="1">
        <v>2</v>
      </c>
    </row>
    <row r="1101" spans="1:5" x14ac:dyDescent="0.25">
      <c r="A1101" s="1">
        <v>1095</v>
      </c>
      <c r="B1101" s="1">
        <v>14</v>
      </c>
      <c r="D1101" s="1">
        <v>1095</v>
      </c>
      <c r="E1101" s="1">
        <v>2</v>
      </c>
    </row>
    <row r="1102" spans="1:5" x14ac:dyDescent="0.25">
      <c r="A1102" s="1">
        <v>1096</v>
      </c>
      <c r="B1102" s="1">
        <v>14</v>
      </c>
      <c r="D1102" s="1">
        <v>1096</v>
      </c>
      <c r="E1102" s="1">
        <v>2</v>
      </c>
    </row>
    <row r="1103" spans="1:5" x14ac:dyDescent="0.25">
      <c r="A1103" s="1">
        <v>1097</v>
      </c>
      <c r="B1103" s="1">
        <v>14</v>
      </c>
      <c r="D1103" s="1">
        <v>1097</v>
      </c>
      <c r="E1103" s="1">
        <v>2</v>
      </c>
    </row>
    <row r="1104" spans="1:5" x14ac:dyDescent="0.25">
      <c r="A1104" s="1">
        <v>1098</v>
      </c>
      <c r="B1104" s="1">
        <v>14</v>
      </c>
      <c r="D1104" s="1">
        <v>1098</v>
      </c>
      <c r="E1104" s="1">
        <v>2</v>
      </c>
    </row>
    <row r="1105" spans="1:5" x14ac:dyDescent="0.25">
      <c r="A1105" s="1">
        <v>1099</v>
      </c>
      <c r="B1105" s="1">
        <v>14</v>
      </c>
      <c r="D1105" s="1">
        <v>1099</v>
      </c>
      <c r="E1105" s="1">
        <v>2</v>
      </c>
    </row>
    <row r="1106" spans="1:5" x14ac:dyDescent="0.25">
      <c r="A1106" s="1">
        <v>1100</v>
      </c>
      <c r="B1106" s="1">
        <v>14</v>
      </c>
      <c r="D1106" s="1">
        <v>1100</v>
      </c>
      <c r="E1106" s="1">
        <v>2</v>
      </c>
    </row>
    <row r="1107" spans="1:5" x14ac:dyDescent="0.25">
      <c r="A1107" s="1">
        <v>1101</v>
      </c>
      <c r="B1107" s="1">
        <v>14</v>
      </c>
      <c r="D1107" s="1">
        <v>1101</v>
      </c>
      <c r="E1107" s="1">
        <v>2</v>
      </c>
    </row>
    <row r="1108" spans="1:5" x14ac:dyDescent="0.25">
      <c r="A1108" s="1">
        <v>1102</v>
      </c>
      <c r="B1108" s="1">
        <v>14</v>
      </c>
      <c r="D1108" s="1">
        <v>1102</v>
      </c>
      <c r="E1108" s="1">
        <v>2</v>
      </c>
    </row>
    <row r="1109" spans="1:5" x14ac:dyDescent="0.25">
      <c r="A1109" s="1">
        <v>1103</v>
      </c>
      <c r="B1109" s="1">
        <v>14</v>
      </c>
      <c r="D1109" s="1">
        <v>1103</v>
      </c>
      <c r="E1109" s="1">
        <v>2</v>
      </c>
    </row>
    <row r="1110" spans="1:5" x14ac:dyDescent="0.25">
      <c r="A1110" s="1">
        <v>1104</v>
      </c>
      <c r="B1110" s="1">
        <v>14</v>
      </c>
      <c r="D1110" s="1">
        <v>1104</v>
      </c>
      <c r="E1110" s="1">
        <v>2</v>
      </c>
    </row>
    <row r="1111" spans="1:5" x14ac:dyDescent="0.25">
      <c r="A1111" s="1">
        <v>1105</v>
      </c>
      <c r="B1111" s="1">
        <v>14</v>
      </c>
      <c r="D1111" s="1">
        <v>1105</v>
      </c>
      <c r="E1111" s="1">
        <v>2</v>
      </c>
    </row>
    <row r="1112" spans="1:5" x14ac:dyDescent="0.25">
      <c r="A1112" s="1">
        <v>1106</v>
      </c>
      <c r="B1112" s="1">
        <v>14</v>
      </c>
      <c r="D1112" s="1">
        <v>1106</v>
      </c>
      <c r="E1112" s="1">
        <v>2</v>
      </c>
    </row>
    <row r="1113" spans="1:5" x14ac:dyDescent="0.25">
      <c r="A1113" s="1">
        <v>1107</v>
      </c>
      <c r="B1113" s="1">
        <v>14</v>
      </c>
      <c r="D1113" s="1">
        <v>1107</v>
      </c>
      <c r="E1113" s="1">
        <v>2</v>
      </c>
    </row>
    <row r="1114" spans="1:5" x14ac:dyDescent="0.25">
      <c r="A1114" s="1">
        <v>1108</v>
      </c>
      <c r="B1114" s="1">
        <v>14</v>
      </c>
      <c r="D1114" s="1">
        <v>1108</v>
      </c>
      <c r="E1114" s="1">
        <v>2</v>
      </c>
    </row>
    <row r="1115" spans="1:5" x14ac:dyDescent="0.25">
      <c r="A1115" s="1">
        <v>1109</v>
      </c>
      <c r="B1115" s="1">
        <v>14</v>
      </c>
      <c r="D1115" s="1">
        <v>1109</v>
      </c>
      <c r="E1115" s="1">
        <v>2</v>
      </c>
    </row>
    <row r="1116" spans="1:5" x14ac:dyDescent="0.25">
      <c r="A1116" s="1">
        <v>1110</v>
      </c>
      <c r="B1116" s="1">
        <v>14</v>
      </c>
      <c r="D1116" s="1">
        <v>1110</v>
      </c>
      <c r="E1116" s="1">
        <v>2</v>
      </c>
    </row>
    <row r="1117" spans="1:5" x14ac:dyDescent="0.25">
      <c r="A1117" s="1">
        <v>1111</v>
      </c>
      <c r="B1117" s="1">
        <v>14</v>
      </c>
      <c r="D1117" s="1">
        <v>1111</v>
      </c>
      <c r="E1117" s="1">
        <v>2</v>
      </c>
    </row>
    <row r="1118" spans="1:5" x14ac:dyDescent="0.25">
      <c r="A1118" s="1">
        <v>1112</v>
      </c>
      <c r="B1118" s="1">
        <v>14</v>
      </c>
      <c r="D1118" s="1">
        <v>1112</v>
      </c>
      <c r="E1118" s="1">
        <v>2</v>
      </c>
    </row>
    <row r="1119" spans="1:5" x14ac:dyDescent="0.25">
      <c r="A1119" s="1">
        <v>1113</v>
      </c>
      <c r="B1119" s="1">
        <v>14</v>
      </c>
      <c r="D1119" s="1">
        <v>1113</v>
      </c>
      <c r="E1119" s="1">
        <v>2</v>
      </c>
    </row>
    <row r="1120" spans="1:5" x14ac:dyDescent="0.25">
      <c r="A1120" s="1">
        <v>1114</v>
      </c>
      <c r="B1120" s="1">
        <v>14</v>
      </c>
      <c r="D1120" s="1">
        <v>1114</v>
      </c>
      <c r="E1120" s="1">
        <v>2</v>
      </c>
    </row>
    <row r="1121" spans="1:5" x14ac:dyDescent="0.25">
      <c r="A1121" s="1">
        <v>1115</v>
      </c>
      <c r="B1121" s="1">
        <v>14</v>
      </c>
      <c r="D1121" s="1">
        <v>1115</v>
      </c>
      <c r="E1121" s="1">
        <v>2</v>
      </c>
    </row>
    <row r="1122" spans="1:5" x14ac:dyDescent="0.25">
      <c r="A1122" s="1">
        <v>1116</v>
      </c>
      <c r="B1122" s="1">
        <v>14</v>
      </c>
      <c r="D1122" s="1">
        <v>1116</v>
      </c>
      <c r="E1122" s="1">
        <v>2</v>
      </c>
    </row>
    <row r="1123" spans="1:5" x14ac:dyDescent="0.25">
      <c r="A1123" s="1">
        <v>1117</v>
      </c>
      <c r="B1123" s="1">
        <v>14</v>
      </c>
      <c r="D1123" s="1">
        <v>1117</v>
      </c>
      <c r="E1123" s="1">
        <v>2</v>
      </c>
    </row>
    <row r="1124" spans="1:5" x14ac:dyDescent="0.25">
      <c r="A1124" s="1">
        <v>1118</v>
      </c>
      <c r="B1124" s="1">
        <v>14</v>
      </c>
      <c r="D1124" s="1">
        <v>1118</v>
      </c>
      <c r="E1124" s="1">
        <v>2</v>
      </c>
    </row>
    <row r="1125" spans="1:5" x14ac:dyDescent="0.25">
      <c r="A1125" s="1">
        <v>1119</v>
      </c>
      <c r="B1125" s="1">
        <v>14</v>
      </c>
      <c r="D1125" s="1">
        <v>1119</v>
      </c>
      <c r="E1125" s="1">
        <v>2</v>
      </c>
    </row>
    <row r="1126" spans="1:5" x14ac:dyDescent="0.25">
      <c r="A1126" s="1">
        <v>1120</v>
      </c>
      <c r="B1126" s="1">
        <v>14</v>
      </c>
      <c r="D1126" s="1">
        <v>1120</v>
      </c>
      <c r="E1126" s="1">
        <v>2</v>
      </c>
    </row>
    <row r="1127" spans="1:5" x14ac:dyDescent="0.25">
      <c r="A1127" s="1">
        <v>1121</v>
      </c>
      <c r="B1127" s="1">
        <v>15</v>
      </c>
      <c r="D1127" s="1">
        <v>1121</v>
      </c>
      <c r="E1127" s="1">
        <v>2</v>
      </c>
    </row>
    <row r="1128" spans="1:5" x14ac:dyDescent="0.25">
      <c r="A1128" s="1">
        <v>1122</v>
      </c>
      <c r="B1128" s="1">
        <v>15</v>
      </c>
      <c r="D1128" s="1">
        <v>1122</v>
      </c>
      <c r="E1128" s="1">
        <v>2</v>
      </c>
    </row>
    <row r="1129" spans="1:5" x14ac:dyDescent="0.25">
      <c r="A1129" s="1">
        <v>1123</v>
      </c>
      <c r="B1129" s="1">
        <v>15</v>
      </c>
      <c r="D1129" s="1">
        <v>1123</v>
      </c>
      <c r="E1129" s="1">
        <v>2</v>
      </c>
    </row>
    <row r="1130" spans="1:5" x14ac:dyDescent="0.25">
      <c r="A1130" s="1">
        <v>1124</v>
      </c>
      <c r="B1130" s="1">
        <v>15</v>
      </c>
      <c r="D1130" s="1">
        <v>1124</v>
      </c>
      <c r="E1130" s="1">
        <v>2</v>
      </c>
    </row>
    <row r="1131" spans="1:5" x14ac:dyDescent="0.25">
      <c r="A1131" s="1">
        <v>1125</v>
      </c>
      <c r="B1131" s="1">
        <v>15</v>
      </c>
      <c r="D1131" s="1">
        <v>1125</v>
      </c>
      <c r="E1131" s="1">
        <v>2</v>
      </c>
    </row>
    <row r="1132" spans="1:5" x14ac:dyDescent="0.25">
      <c r="A1132" s="1">
        <v>1126</v>
      </c>
      <c r="B1132" s="1">
        <v>15</v>
      </c>
      <c r="D1132" s="1">
        <v>1126</v>
      </c>
      <c r="E1132" s="1">
        <v>2</v>
      </c>
    </row>
    <row r="1133" spans="1:5" x14ac:dyDescent="0.25">
      <c r="A1133" s="1">
        <v>1127</v>
      </c>
      <c r="B1133" s="1">
        <v>15</v>
      </c>
      <c r="D1133" s="1">
        <v>1127</v>
      </c>
      <c r="E1133" s="1">
        <v>2</v>
      </c>
    </row>
    <row r="1134" spans="1:5" x14ac:dyDescent="0.25">
      <c r="A1134" s="1">
        <v>1128</v>
      </c>
      <c r="B1134" s="1">
        <v>15</v>
      </c>
      <c r="D1134" s="1">
        <v>1128</v>
      </c>
      <c r="E1134" s="1">
        <v>2</v>
      </c>
    </row>
    <row r="1135" spans="1:5" x14ac:dyDescent="0.25">
      <c r="A1135" s="1">
        <v>1129</v>
      </c>
      <c r="B1135" s="1">
        <v>15</v>
      </c>
      <c r="D1135" s="1">
        <v>1129</v>
      </c>
      <c r="E1135" s="1">
        <v>2</v>
      </c>
    </row>
    <row r="1136" spans="1:5" x14ac:dyDescent="0.25">
      <c r="A1136" s="1">
        <v>1130</v>
      </c>
      <c r="B1136" s="1">
        <v>15</v>
      </c>
      <c r="D1136" s="1">
        <v>1130</v>
      </c>
      <c r="E1136" s="1">
        <v>2</v>
      </c>
    </row>
    <row r="1137" spans="1:5" x14ac:dyDescent="0.25">
      <c r="A1137" s="1">
        <v>1131</v>
      </c>
      <c r="B1137" s="1">
        <v>15</v>
      </c>
      <c r="D1137" s="1">
        <v>1131</v>
      </c>
      <c r="E1137" s="1">
        <v>2</v>
      </c>
    </row>
    <row r="1138" spans="1:5" x14ac:dyDescent="0.25">
      <c r="A1138" s="1">
        <v>1132</v>
      </c>
      <c r="B1138" s="1">
        <v>15</v>
      </c>
      <c r="D1138" s="1">
        <v>1132</v>
      </c>
      <c r="E1138" s="1">
        <v>2</v>
      </c>
    </row>
    <row r="1139" spans="1:5" x14ac:dyDescent="0.25">
      <c r="A1139" s="1">
        <v>1133</v>
      </c>
      <c r="B1139" s="1">
        <v>15</v>
      </c>
      <c r="D1139" s="1">
        <v>1133</v>
      </c>
      <c r="E1139" s="1">
        <v>2</v>
      </c>
    </row>
    <row r="1140" spans="1:5" x14ac:dyDescent="0.25">
      <c r="A1140" s="1">
        <v>1134</v>
      </c>
      <c r="B1140" s="1">
        <v>15</v>
      </c>
      <c r="D1140" s="1">
        <v>1134</v>
      </c>
      <c r="E1140" s="1">
        <v>2</v>
      </c>
    </row>
    <row r="1141" spans="1:5" x14ac:dyDescent="0.25">
      <c r="A1141" s="1">
        <v>1135</v>
      </c>
      <c r="B1141" s="1">
        <v>15</v>
      </c>
      <c r="D1141" s="1">
        <v>1135</v>
      </c>
      <c r="E1141" s="1">
        <v>2</v>
      </c>
    </row>
    <row r="1142" spans="1:5" x14ac:dyDescent="0.25">
      <c r="A1142" s="1">
        <v>1136</v>
      </c>
      <c r="B1142" s="1">
        <v>15</v>
      </c>
      <c r="D1142" s="1">
        <v>1136</v>
      </c>
      <c r="E1142" s="1">
        <v>2</v>
      </c>
    </row>
    <row r="1143" spans="1:5" x14ac:dyDescent="0.25">
      <c r="A1143" s="1">
        <v>1137</v>
      </c>
      <c r="B1143" s="1">
        <v>15</v>
      </c>
      <c r="D1143" s="1">
        <v>1137</v>
      </c>
      <c r="E1143" s="1">
        <v>2</v>
      </c>
    </row>
    <row r="1144" spans="1:5" x14ac:dyDescent="0.25">
      <c r="A1144" s="1">
        <v>1138</v>
      </c>
      <c r="B1144" s="1">
        <v>15</v>
      </c>
      <c r="D1144" s="1">
        <v>1138</v>
      </c>
      <c r="E1144" s="1">
        <v>2</v>
      </c>
    </row>
    <row r="1145" spans="1:5" x14ac:dyDescent="0.25">
      <c r="A1145" s="1">
        <v>1139</v>
      </c>
      <c r="B1145" s="1">
        <v>15</v>
      </c>
      <c r="D1145" s="1">
        <v>1139</v>
      </c>
      <c r="E1145" s="1">
        <v>2</v>
      </c>
    </row>
    <row r="1146" spans="1:5" x14ac:dyDescent="0.25">
      <c r="A1146" s="1">
        <v>1140</v>
      </c>
      <c r="B1146" s="1">
        <v>15</v>
      </c>
      <c r="D1146" s="1">
        <v>1140</v>
      </c>
      <c r="E1146" s="1">
        <v>2</v>
      </c>
    </row>
    <row r="1147" spans="1:5" x14ac:dyDescent="0.25">
      <c r="A1147" s="1">
        <v>1141</v>
      </c>
      <c r="B1147" s="1">
        <v>15</v>
      </c>
      <c r="D1147" s="1">
        <v>1141</v>
      </c>
      <c r="E1147" s="1">
        <v>2</v>
      </c>
    </row>
    <row r="1148" spans="1:5" x14ac:dyDescent="0.25">
      <c r="A1148" s="1">
        <v>1142</v>
      </c>
      <c r="B1148" s="1">
        <v>15</v>
      </c>
      <c r="D1148" s="1">
        <v>1142</v>
      </c>
      <c r="E1148" s="1">
        <v>2</v>
      </c>
    </row>
    <row r="1149" spans="1:5" x14ac:dyDescent="0.25">
      <c r="A1149" s="1">
        <v>1143</v>
      </c>
      <c r="B1149" s="1">
        <v>15</v>
      </c>
      <c r="D1149" s="1">
        <v>1143</v>
      </c>
      <c r="E1149" s="1">
        <v>2</v>
      </c>
    </row>
    <row r="1150" spans="1:5" x14ac:dyDescent="0.25">
      <c r="A1150" s="1">
        <v>1144</v>
      </c>
      <c r="B1150" s="1">
        <v>15</v>
      </c>
      <c r="D1150" s="1">
        <v>1144</v>
      </c>
      <c r="E1150" s="1">
        <v>2</v>
      </c>
    </row>
    <row r="1151" spans="1:5" x14ac:dyDescent="0.25">
      <c r="A1151" s="1">
        <v>1145</v>
      </c>
      <c r="B1151" s="1">
        <v>15</v>
      </c>
      <c r="D1151" s="1">
        <v>1145</v>
      </c>
      <c r="E1151" s="1">
        <v>2</v>
      </c>
    </row>
    <row r="1152" spans="1:5" x14ac:dyDescent="0.25">
      <c r="A1152" s="1">
        <v>1146</v>
      </c>
      <c r="B1152" s="1">
        <v>15</v>
      </c>
      <c r="D1152" s="1">
        <v>1146</v>
      </c>
      <c r="E1152" s="1">
        <v>2</v>
      </c>
    </row>
    <row r="1153" spans="1:5" x14ac:dyDescent="0.25">
      <c r="A1153" s="1">
        <v>1147</v>
      </c>
      <c r="B1153" s="1">
        <v>15</v>
      </c>
      <c r="D1153" s="1">
        <v>1147</v>
      </c>
      <c r="E1153" s="1">
        <v>2</v>
      </c>
    </row>
    <row r="1154" spans="1:5" x14ac:dyDescent="0.25">
      <c r="A1154" s="1">
        <v>1148</v>
      </c>
      <c r="B1154" s="1">
        <v>15</v>
      </c>
      <c r="D1154" s="1">
        <v>1148</v>
      </c>
      <c r="E1154" s="1">
        <v>2</v>
      </c>
    </row>
    <row r="1155" spans="1:5" x14ac:dyDescent="0.25">
      <c r="A1155" s="1">
        <v>1149</v>
      </c>
      <c r="B1155" s="1">
        <v>15</v>
      </c>
      <c r="D1155" s="1">
        <v>1149</v>
      </c>
      <c r="E1155" s="1">
        <v>2</v>
      </c>
    </row>
    <row r="1156" spans="1:5" x14ac:dyDescent="0.25">
      <c r="A1156" s="1">
        <v>1150</v>
      </c>
      <c r="B1156" s="1">
        <v>15</v>
      </c>
      <c r="D1156" s="1">
        <v>1150</v>
      </c>
      <c r="E1156" s="1">
        <v>2</v>
      </c>
    </row>
    <row r="1157" spans="1:5" x14ac:dyDescent="0.25">
      <c r="A1157" s="1">
        <v>1151</v>
      </c>
      <c r="B1157" s="1">
        <v>15</v>
      </c>
      <c r="D1157" s="1">
        <v>1151</v>
      </c>
      <c r="E1157" s="1">
        <v>2</v>
      </c>
    </row>
    <row r="1158" spans="1:5" x14ac:dyDescent="0.25">
      <c r="A1158" s="1">
        <v>1152</v>
      </c>
      <c r="B1158" s="1">
        <v>15</v>
      </c>
      <c r="D1158" s="1">
        <v>1152</v>
      </c>
      <c r="E1158" s="1">
        <v>2</v>
      </c>
    </row>
    <row r="1159" spans="1:5" x14ac:dyDescent="0.25">
      <c r="A1159" s="1">
        <v>1153</v>
      </c>
      <c r="B1159" s="1">
        <v>15</v>
      </c>
      <c r="D1159" s="1">
        <v>1153</v>
      </c>
      <c r="E1159" s="1">
        <v>2</v>
      </c>
    </row>
    <row r="1160" spans="1:5" x14ac:dyDescent="0.25">
      <c r="A1160" s="1">
        <v>1154</v>
      </c>
      <c r="B1160" s="1">
        <v>15</v>
      </c>
      <c r="D1160" s="1">
        <v>1154</v>
      </c>
      <c r="E1160" s="1">
        <v>2</v>
      </c>
    </row>
    <row r="1161" spans="1:5" x14ac:dyDescent="0.25">
      <c r="A1161" s="1">
        <v>1155</v>
      </c>
      <c r="B1161" s="1">
        <v>15</v>
      </c>
      <c r="D1161" s="1">
        <v>1155</v>
      </c>
      <c r="E1161" s="1">
        <v>2</v>
      </c>
    </row>
    <row r="1162" spans="1:5" x14ac:dyDescent="0.25">
      <c r="A1162" s="1">
        <v>1156</v>
      </c>
      <c r="B1162" s="1">
        <v>15</v>
      </c>
      <c r="D1162" s="1">
        <v>1156</v>
      </c>
      <c r="E1162" s="1">
        <v>2</v>
      </c>
    </row>
    <row r="1163" spans="1:5" x14ac:dyDescent="0.25">
      <c r="A1163" s="1">
        <v>1157</v>
      </c>
      <c r="B1163" s="1">
        <v>15</v>
      </c>
      <c r="D1163" s="1">
        <v>1157</v>
      </c>
      <c r="E1163" s="1">
        <v>2</v>
      </c>
    </row>
    <row r="1164" spans="1:5" x14ac:dyDescent="0.25">
      <c r="A1164" s="1">
        <v>1158</v>
      </c>
      <c r="B1164" s="1">
        <v>15</v>
      </c>
      <c r="D1164" s="1">
        <v>1158</v>
      </c>
      <c r="E1164" s="1">
        <v>2</v>
      </c>
    </row>
    <row r="1165" spans="1:5" x14ac:dyDescent="0.25">
      <c r="A1165" s="1">
        <v>1159</v>
      </c>
      <c r="B1165" s="1">
        <v>15</v>
      </c>
      <c r="D1165" s="1">
        <v>1159</v>
      </c>
      <c r="E1165" s="1">
        <v>2</v>
      </c>
    </row>
    <row r="1166" spans="1:5" x14ac:dyDescent="0.25">
      <c r="A1166" s="1">
        <v>1160</v>
      </c>
      <c r="B1166" s="1">
        <v>15</v>
      </c>
      <c r="D1166" s="1">
        <v>1160</v>
      </c>
      <c r="E1166" s="1">
        <v>2</v>
      </c>
    </row>
    <row r="1167" spans="1:5" x14ac:dyDescent="0.25">
      <c r="A1167" s="1">
        <v>1161</v>
      </c>
      <c r="B1167" s="1">
        <v>15</v>
      </c>
      <c r="D1167" s="1">
        <v>1161</v>
      </c>
      <c r="E1167" s="1">
        <v>2</v>
      </c>
    </row>
    <row r="1168" spans="1:5" x14ac:dyDescent="0.25">
      <c r="A1168" s="1">
        <v>1162</v>
      </c>
      <c r="B1168" s="1">
        <v>15</v>
      </c>
      <c r="D1168" s="1">
        <v>1162</v>
      </c>
      <c r="E1168" s="1">
        <v>2</v>
      </c>
    </row>
    <row r="1169" spans="1:5" x14ac:dyDescent="0.25">
      <c r="A1169" s="1">
        <v>1163</v>
      </c>
      <c r="B1169" s="1">
        <v>15</v>
      </c>
      <c r="D1169" s="1">
        <v>1163</v>
      </c>
      <c r="E1169" s="1">
        <v>2</v>
      </c>
    </row>
    <row r="1170" spans="1:5" x14ac:dyDescent="0.25">
      <c r="A1170" s="1">
        <v>1164</v>
      </c>
      <c r="B1170" s="1">
        <v>15</v>
      </c>
      <c r="D1170" s="1">
        <v>1164</v>
      </c>
      <c r="E1170" s="1">
        <v>2</v>
      </c>
    </row>
    <row r="1171" spans="1:5" x14ac:dyDescent="0.25">
      <c r="A1171" s="1">
        <v>1165</v>
      </c>
      <c r="B1171" s="1">
        <v>15</v>
      </c>
      <c r="D1171" s="1">
        <v>1165</v>
      </c>
      <c r="E1171" s="1">
        <v>2</v>
      </c>
    </row>
    <row r="1172" spans="1:5" x14ac:dyDescent="0.25">
      <c r="A1172" s="1">
        <v>1166</v>
      </c>
      <c r="B1172" s="1">
        <v>15</v>
      </c>
      <c r="D1172" s="1">
        <v>1166</v>
      </c>
      <c r="E1172" s="1">
        <v>2</v>
      </c>
    </row>
    <row r="1173" spans="1:5" x14ac:dyDescent="0.25">
      <c r="A1173" s="1">
        <v>1167</v>
      </c>
      <c r="B1173" s="1">
        <v>15</v>
      </c>
      <c r="D1173" s="1">
        <v>1167</v>
      </c>
      <c r="E1173" s="1">
        <v>2</v>
      </c>
    </row>
    <row r="1174" spans="1:5" x14ac:dyDescent="0.25">
      <c r="A1174" s="1">
        <v>1168</v>
      </c>
      <c r="B1174" s="1">
        <v>15</v>
      </c>
      <c r="D1174" s="1">
        <v>1168</v>
      </c>
      <c r="E1174" s="1">
        <v>2</v>
      </c>
    </row>
    <row r="1175" spans="1:5" x14ac:dyDescent="0.25">
      <c r="A1175" s="1">
        <v>1169</v>
      </c>
      <c r="B1175" s="1">
        <v>15</v>
      </c>
      <c r="D1175" s="1">
        <v>1169</v>
      </c>
      <c r="E1175" s="1">
        <v>2</v>
      </c>
    </row>
    <row r="1176" spans="1:5" x14ac:dyDescent="0.25">
      <c r="A1176" s="1">
        <v>1170</v>
      </c>
      <c r="B1176" s="1">
        <v>15</v>
      </c>
      <c r="D1176" s="1">
        <v>1170</v>
      </c>
      <c r="E1176" s="1">
        <v>2</v>
      </c>
    </row>
    <row r="1177" spans="1:5" x14ac:dyDescent="0.25">
      <c r="A1177" s="1">
        <v>1171</v>
      </c>
      <c r="B1177" s="1">
        <v>15</v>
      </c>
      <c r="D1177" s="1">
        <v>1171</v>
      </c>
      <c r="E1177" s="1">
        <v>2</v>
      </c>
    </row>
    <row r="1178" spans="1:5" x14ac:dyDescent="0.25">
      <c r="A1178" s="1">
        <v>1172</v>
      </c>
      <c r="B1178" s="1">
        <v>15</v>
      </c>
      <c r="D1178" s="1">
        <v>1172</v>
      </c>
      <c r="E1178" s="1">
        <v>2</v>
      </c>
    </row>
    <row r="1179" spans="1:5" x14ac:dyDescent="0.25">
      <c r="A1179" s="1">
        <v>1173</v>
      </c>
      <c r="B1179" s="1">
        <v>15</v>
      </c>
      <c r="D1179" s="1">
        <v>1173</v>
      </c>
      <c r="E1179" s="1">
        <v>2</v>
      </c>
    </row>
    <row r="1180" spans="1:5" x14ac:dyDescent="0.25">
      <c r="A1180" s="1">
        <v>1174</v>
      </c>
      <c r="B1180" s="1">
        <v>15</v>
      </c>
      <c r="D1180" s="1">
        <v>1174</v>
      </c>
      <c r="E1180" s="1">
        <v>2</v>
      </c>
    </row>
    <row r="1181" spans="1:5" x14ac:dyDescent="0.25">
      <c r="A1181" s="1">
        <v>1175</v>
      </c>
      <c r="B1181" s="1">
        <v>15</v>
      </c>
      <c r="D1181" s="1">
        <v>1175</v>
      </c>
      <c r="E1181" s="1">
        <v>2</v>
      </c>
    </row>
    <row r="1182" spans="1:5" x14ac:dyDescent="0.25">
      <c r="A1182" s="1">
        <v>1176</v>
      </c>
      <c r="B1182" s="1">
        <v>15</v>
      </c>
      <c r="D1182" s="1">
        <v>1176</v>
      </c>
      <c r="E1182" s="1">
        <v>2</v>
      </c>
    </row>
    <row r="1183" spans="1:5" x14ac:dyDescent="0.25">
      <c r="A1183" s="1">
        <v>1177</v>
      </c>
      <c r="B1183" s="1">
        <v>15</v>
      </c>
      <c r="D1183" s="1">
        <v>1177</v>
      </c>
      <c r="E1183" s="1">
        <v>2</v>
      </c>
    </row>
    <row r="1184" spans="1:5" x14ac:dyDescent="0.25">
      <c r="A1184" s="1">
        <v>1178</v>
      </c>
      <c r="B1184" s="1">
        <v>15</v>
      </c>
      <c r="D1184" s="1">
        <v>1178</v>
      </c>
      <c r="E1184" s="1">
        <v>2</v>
      </c>
    </row>
    <row r="1185" spans="1:5" x14ac:dyDescent="0.25">
      <c r="A1185" s="1">
        <v>1179</v>
      </c>
      <c r="B1185" s="1">
        <v>15</v>
      </c>
      <c r="D1185" s="1">
        <v>1179</v>
      </c>
      <c r="E1185" s="1">
        <v>2</v>
      </c>
    </row>
    <row r="1186" spans="1:5" x14ac:dyDescent="0.25">
      <c r="A1186" s="1">
        <v>1180</v>
      </c>
      <c r="B1186" s="1">
        <v>15</v>
      </c>
      <c r="D1186" s="1">
        <v>1180</v>
      </c>
      <c r="E1186" s="1">
        <v>2</v>
      </c>
    </row>
    <row r="1187" spans="1:5" x14ac:dyDescent="0.25">
      <c r="A1187" s="1">
        <v>1181</v>
      </c>
      <c r="B1187" s="1">
        <v>15</v>
      </c>
      <c r="D1187" s="1">
        <v>1181</v>
      </c>
      <c r="E1187" s="1">
        <v>2</v>
      </c>
    </row>
    <row r="1188" spans="1:5" x14ac:dyDescent="0.25">
      <c r="A1188" s="1">
        <v>1182</v>
      </c>
      <c r="B1188" s="1">
        <v>15</v>
      </c>
      <c r="D1188" s="1">
        <v>1182</v>
      </c>
      <c r="E1188" s="1">
        <v>2</v>
      </c>
    </row>
    <row r="1189" spans="1:5" x14ac:dyDescent="0.25">
      <c r="A1189" s="1">
        <v>1183</v>
      </c>
      <c r="B1189" s="1">
        <v>15</v>
      </c>
      <c r="D1189" s="1">
        <v>1183</v>
      </c>
      <c r="E1189" s="1">
        <v>2</v>
      </c>
    </row>
    <row r="1190" spans="1:5" x14ac:dyDescent="0.25">
      <c r="A1190" s="1">
        <v>1184</v>
      </c>
      <c r="B1190" s="1">
        <v>15</v>
      </c>
      <c r="D1190" s="1">
        <v>1184</v>
      </c>
      <c r="E1190" s="1">
        <v>2</v>
      </c>
    </row>
    <row r="1191" spans="1:5" x14ac:dyDescent="0.25">
      <c r="A1191" s="1">
        <v>1185</v>
      </c>
      <c r="B1191" s="1">
        <v>15</v>
      </c>
      <c r="D1191" s="1">
        <v>1185</v>
      </c>
      <c r="E1191" s="1">
        <v>2</v>
      </c>
    </row>
    <row r="1192" spans="1:5" x14ac:dyDescent="0.25">
      <c r="A1192" s="1">
        <v>1186</v>
      </c>
      <c r="B1192" s="1">
        <v>15</v>
      </c>
      <c r="D1192" s="1">
        <v>1186</v>
      </c>
      <c r="E1192" s="1">
        <v>2</v>
      </c>
    </row>
    <row r="1193" spans="1:5" x14ac:dyDescent="0.25">
      <c r="A1193" s="1">
        <v>1187</v>
      </c>
      <c r="B1193" s="1">
        <v>15</v>
      </c>
      <c r="D1193" s="1">
        <v>1187</v>
      </c>
      <c r="E1193" s="1">
        <v>2</v>
      </c>
    </row>
    <row r="1194" spans="1:5" x14ac:dyDescent="0.25">
      <c r="A1194" s="1">
        <v>1188</v>
      </c>
      <c r="B1194" s="1">
        <v>15</v>
      </c>
      <c r="D1194" s="1">
        <v>1188</v>
      </c>
      <c r="E1194" s="1">
        <v>2</v>
      </c>
    </row>
    <row r="1195" spans="1:5" x14ac:dyDescent="0.25">
      <c r="A1195" s="1">
        <v>1189</v>
      </c>
      <c r="B1195" s="1">
        <v>15</v>
      </c>
      <c r="D1195" s="1">
        <v>1189</v>
      </c>
      <c r="E1195" s="1">
        <v>2</v>
      </c>
    </row>
    <row r="1196" spans="1:5" x14ac:dyDescent="0.25">
      <c r="A1196" s="1">
        <v>1190</v>
      </c>
      <c r="B1196" s="1">
        <v>15</v>
      </c>
      <c r="D1196" s="1">
        <v>1190</v>
      </c>
      <c r="E1196" s="1">
        <v>2</v>
      </c>
    </row>
    <row r="1197" spans="1:5" x14ac:dyDescent="0.25">
      <c r="A1197" s="1">
        <v>1191</v>
      </c>
      <c r="B1197" s="1">
        <v>15</v>
      </c>
      <c r="D1197" s="1">
        <v>1191</v>
      </c>
      <c r="E1197" s="1">
        <v>2</v>
      </c>
    </row>
    <row r="1198" spans="1:5" x14ac:dyDescent="0.25">
      <c r="A1198" s="1">
        <v>1192</v>
      </c>
      <c r="B1198" s="1">
        <v>15</v>
      </c>
      <c r="D1198" s="1">
        <v>1192</v>
      </c>
      <c r="E1198" s="1">
        <v>2</v>
      </c>
    </row>
    <row r="1199" spans="1:5" x14ac:dyDescent="0.25">
      <c r="A1199" s="1">
        <v>1193</v>
      </c>
      <c r="B1199" s="1">
        <v>15</v>
      </c>
      <c r="D1199" s="1">
        <v>1193</v>
      </c>
      <c r="E1199" s="1">
        <v>2</v>
      </c>
    </row>
    <row r="1200" spans="1:5" x14ac:dyDescent="0.25">
      <c r="A1200" s="1">
        <v>1194</v>
      </c>
      <c r="B1200" s="1">
        <v>15</v>
      </c>
      <c r="D1200" s="1">
        <v>1194</v>
      </c>
      <c r="E1200" s="1">
        <v>2</v>
      </c>
    </row>
    <row r="1201" spans="1:5" x14ac:dyDescent="0.25">
      <c r="A1201" s="1">
        <v>1195</v>
      </c>
      <c r="B1201" s="1">
        <v>15</v>
      </c>
      <c r="D1201" s="1">
        <v>1195</v>
      </c>
      <c r="E1201" s="1">
        <v>2</v>
      </c>
    </row>
    <row r="1202" spans="1:5" x14ac:dyDescent="0.25">
      <c r="A1202" s="1">
        <v>1196</v>
      </c>
      <c r="B1202" s="1">
        <v>15</v>
      </c>
      <c r="D1202" s="1">
        <v>1196</v>
      </c>
      <c r="E1202" s="1">
        <v>2</v>
      </c>
    </row>
    <row r="1203" spans="1:5" x14ac:dyDescent="0.25">
      <c r="A1203" s="1">
        <v>1197</v>
      </c>
      <c r="B1203" s="1">
        <v>15</v>
      </c>
      <c r="D1203" s="1">
        <v>1197</v>
      </c>
      <c r="E1203" s="1">
        <v>2</v>
      </c>
    </row>
    <row r="1204" spans="1:5" x14ac:dyDescent="0.25">
      <c r="A1204" s="1">
        <v>1198</v>
      </c>
      <c r="B1204" s="1">
        <v>15</v>
      </c>
      <c r="D1204" s="1">
        <v>1198</v>
      </c>
      <c r="E1204" s="1">
        <v>2</v>
      </c>
    </row>
    <row r="1205" spans="1:5" x14ac:dyDescent="0.25">
      <c r="A1205" s="1">
        <v>1199</v>
      </c>
      <c r="B1205" s="1">
        <v>15</v>
      </c>
      <c r="D1205" s="1">
        <v>1199</v>
      </c>
      <c r="E1205" s="1">
        <v>2</v>
      </c>
    </row>
    <row r="1206" spans="1:5" x14ac:dyDescent="0.25">
      <c r="A1206" s="1">
        <v>1200</v>
      </c>
      <c r="B1206" s="1">
        <v>15</v>
      </c>
      <c r="D1206" s="1">
        <v>1200</v>
      </c>
      <c r="E1206" s="1">
        <v>2</v>
      </c>
    </row>
    <row r="1207" spans="1:5" x14ac:dyDescent="0.25">
      <c r="A1207" s="1">
        <v>1201</v>
      </c>
      <c r="B1207" s="1">
        <v>16</v>
      </c>
      <c r="D1207" s="1">
        <v>1201</v>
      </c>
      <c r="E1207" s="1">
        <v>2</v>
      </c>
    </row>
    <row r="1208" spans="1:5" x14ac:dyDescent="0.25">
      <c r="A1208" s="1">
        <v>1202</v>
      </c>
      <c r="B1208" s="1">
        <v>16</v>
      </c>
      <c r="D1208" s="1">
        <v>1202</v>
      </c>
      <c r="E1208" s="1">
        <v>2</v>
      </c>
    </row>
    <row r="1209" spans="1:5" x14ac:dyDescent="0.25">
      <c r="A1209" s="1">
        <v>1203</v>
      </c>
      <c r="B1209" s="1">
        <v>16</v>
      </c>
      <c r="D1209" s="1">
        <v>1203</v>
      </c>
      <c r="E1209" s="1">
        <v>2</v>
      </c>
    </row>
    <row r="1210" spans="1:5" x14ac:dyDescent="0.25">
      <c r="A1210" s="1">
        <v>1204</v>
      </c>
      <c r="B1210" s="1">
        <v>16</v>
      </c>
      <c r="D1210" s="1">
        <v>1204</v>
      </c>
      <c r="E1210" s="1">
        <v>2</v>
      </c>
    </row>
    <row r="1211" spans="1:5" x14ac:dyDescent="0.25">
      <c r="A1211" s="1">
        <v>1205</v>
      </c>
      <c r="B1211" s="1">
        <v>16</v>
      </c>
      <c r="D1211" s="1">
        <v>1205</v>
      </c>
      <c r="E1211" s="1">
        <v>2</v>
      </c>
    </row>
    <row r="1212" spans="1:5" x14ac:dyDescent="0.25">
      <c r="A1212" s="1">
        <v>1206</v>
      </c>
      <c r="B1212" s="1">
        <v>16</v>
      </c>
      <c r="D1212" s="1">
        <v>1206</v>
      </c>
      <c r="E1212" s="1">
        <v>2</v>
      </c>
    </row>
    <row r="1213" spans="1:5" x14ac:dyDescent="0.25">
      <c r="A1213" s="1">
        <v>1207</v>
      </c>
      <c r="B1213" s="1">
        <v>16</v>
      </c>
      <c r="D1213" s="1">
        <v>1207</v>
      </c>
      <c r="E1213" s="1">
        <v>2</v>
      </c>
    </row>
    <row r="1214" spans="1:5" x14ac:dyDescent="0.25">
      <c r="A1214" s="1">
        <v>1208</v>
      </c>
      <c r="B1214" s="1">
        <v>16</v>
      </c>
      <c r="D1214" s="1">
        <v>1208</v>
      </c>
      <c r="E1214" s="1">
        <v>2</v>
      </c>
    </row>
    <row r="1215" spans="1:5" x14ac:dyDescent="0.25">
      <c r="A1215" s="1">
        <v>1209</v>
      </c>
      <c r="B1215" s="1">
        <v>16</v>
      </c>
      <c r="D1215" s="1">
        <v>1209</v>
      </c>
      <c r="E1215" s="1">
        <v>2</v>
      </c>
    </row>
    <row r="1216" spans="1:5" x14ac:dyDescent="0.25">
      <c r="A1216" s="1">
        <v>1210</v>
      </c>
      <c r="B1216" s="1">
        <v>16</v>
      </c>
      <c r="D1216" s="1">
        <v>1210</v>
      </c>
      <c r="E1216" s="1">
        <v>2</v>
      </c>
    </row>
    <row r="1217" spans="1:5" x14ac:dyDescent="0.25">
      <c r="A1217" s="1">
        <v>1211</v>
      </c>
      <c r="B1217" s="1">
        <v>16</v>
      </c>
      <c r="D1217" s="1">
        <v>1211</v>
      </c>
      <c r="E1217" s="1">
        <v>2</v>
      </c>
    </row>
    <row r="1218" spans="1:5" x14ac:dyDescent="0.25">
      <c r="A1218" s="1">
        <v>1212</v>
      </c>
      <c r="B1218" s="1">
        <v>16</v>
      </c>
      <c r="D1218" s="1">
        <v>1212</v>
      </c>
      <c r="E1218" s="1">
        <v>2</v>
      </c>
    </row>
    <row r="1219" spans="1:5" x14ac:dyDescent="0.25">
      <c r="A1219" s="1">
        <v>1213</v>
      </c>
      <c r="B1219" s="1">
        <v>16</v>
      </c>
      <c r="D1219" s="1">
        <v>1213</v>
      </c>
      <c r="E1219" s="1">
        <v>2</v>
      </c>
    </row>
    <row r="1220" spans="1:5" x14ac:dyDescent="0.25">
      <c r="A1220" s="1">
        <v>1214</v>
      </c>
      <c r="B1220" s="1">
        <v>16</v>
      </c>
      <c r="D1220" s="1">
        <v>1214</v>
      </c>
      <c r="E1220" s="1">
        <v>2</v>
      </c>
    </row>
    <row r="1221" spans="1:5" x14ac:dyDescent="0.25">
      <c r="A1221" s="1">
        <v>1215</v>
      </c>
      <c r="B1221" s="1">
        <v>16</v>
      </c>
      <c r="D1221" s="1">
        <v>1215</v>
      </c>
      <c r="E1221" s="1">
        <v>2</v>
      </c>
    </row>
    <row r="1222" spans="1:5" x14ac:dyDescent="0.25">
      <c r="A1222" s="1">
        <v>1216</v>
      </c>
      <c r="B1222" s="1">
        <v>16</v>
      </c>
      <c r="D1222" s="1">
        <v>1216</v>
      </c>
      <c r="E1222" s="1">
        <v>2</v>
      </c>
    </row>
    <row r="1223" spans="1:5" x14ac:dyDescent="0.25">
      <c r="A1223" s="1">
        <v>1217</v>
      </c>
      <c r="B1223" s="1">
        <v>16</v>
      </c>
      <c r="D1223" s="1">
        <v>1217</v>
      </c>
      <c r="E1223" s="1">
        <v>2</v>
      </c>
    </row>
    <row r="1224" spans="1:5" x14ac:dyDescent="0.25">
      <c r="A1224" s="1">
        <v>1218</v>
      </c>
      <c r="B1224" s="1">
        <v>16</v>
      </c>
      <c r="D1224" s="1">
        <v>1218</v>
      </c>
      <c r="E1224" s="1">
        <v>2</v>
      </c>
    </row>
    <row r="1225" spans="1:5" x14ac:dyDescent="0.25">
      <c r="A1225" s="1">
        <v>1219</v>
      </c>
      <c r="B1225" s="1">
        <v>16</v>
      </c>
      <c r="D1225" s="1">
        <v>1219</v>
      </c>
      <c r="E1225" s="1">
        <v>2</v>
      </c>
    </row>
    <row r="1226" spans="1:5" x14ac:dyDescent="0.25">
      <c r="A1226" s="1">
        <v>1220</v>
      </c>
      <c r="B1226" s="1">
        <v>16</v>
      </c>
      <c r="D1226" s="1">
        <v>1220</v>
      </c>
      <c r="E1226" s="1">
        <v>2</v>
      </c>
    </row>
    <row r="1227" spans="1:5" x14ac:dyDescent="0.25">
      <c r="A1227" s="1">
        <v>1221</v>
      </c>
      <c r="B1227" s="1">
        <v>16</v>
      </c>
      <c r="D1227" s="1">
        <v>1221</v>
      </c>
      <c r="E1227" s="1">
        <v>2</v>
      </c>
    </row>
    <row r="1228" spans="1:5" x14ac:dyDescent="0.25">
      <c r="A1228" s="1">
        <v>1222</v>
      </c>
      <c r="B1228" s="1">
        <v>16</v>
      </c>
      <c r="D1228" s="1">
        <v>1222</v>
      </c>
      <c r="E1228" s="1">
        <v>2</v>
      </c>
    </row>
    <row r="1229" spans="1:5" x14ac:dyDescent="0.25">
      <c r="A1229" s="1">
        <v>1223</v>
      </c>
      <c r="B1229" s="1">
        <v>16</v>
      </c>
      <c r="D1229" s="1">
        <v>1223</v>
      </c>
      <c r="E1229" s="1">
        <v>2</v>
      </c>
    </row>
    <row r="1230" spans="1:5" x14ac:dyDescent="0.25">
      <c r="A1230" s="1">
        <v>1224</v>
      </c>
      <c r="B1230" s="1">
        <v>16</v>
      </c>
      <c r="D1230" s="1">
        <v>1224</v>
      </c>
      <c r="E1230" s="1">
        <v>2</v>
      </c>
    </row>
    <row r="1231" spans="1:5" x14ac:dyDescent="0.25">
      <c r="A1231" s="1">
        <v>1225</v>
      </c>
      <c r="B1231" s="1">
        <v>16</v>
      </c>
      <c r="D1231" s="1">
        <v>1225</v>
      </c>
      <c r="E1231" s="1">
        <v>2</v>
      </c>
    </row>
    <row r="1232" spans="1:5" x14ac:dyDescent="0.25">
      <c r="A1232" s="1">
        <v>1226</v>
      </c>
      <c r="B1232" s="1">
        <v>16</v>
      </c>
      <c r="D1232" s="1">
        <v>1226</v>
      </c>
      <c r="E1232" s="1">
        <v>2</v>
      </c>
    </row>
    <row r="1233" spans="1:5" x14ac:dyDescent="0.25">
      <c r="A1233" s="1">
        <v>1227</v>
      </c>
      <c r="B1233" s="1">
        <v>16</v>
      </c>
      <c r="D1233" s="1">
        <v>1227</v>
      </c>
      <c r="E1233" s="1">
        <v>2</v>
      </c>
    </row>
    <row r="1234" spans="1:5" x14ac:dyDescent="0.25">
      <c r="A1234" s="1">
        <v>1228</v>
      </c>
      <c r="B1234" s="1">
        <v>16</v>
      </c>
      <c r="D1234" s="1">
        <v>1228</v>
      </c>
      <c r="E1234" s="1">
        <v>2</v>
      </c>
    </row>
    <row r="1235" spans="1:5" x14ac:dyDescent="0.25">
      <c r="A1235" s="1">
        <v>1229</v>
      </c>
      <c r="B1235" s="1">
        <v>16</v>
      </c>
      <c r="D1235" s="1">
        <v>1229</v>
      </c>
      <c r="E1235" s="1">
        <v>2</v>
      </c>
    </row>
    <row r="1236" spans="1:5" x14ac:dyDescent="0.25">
      <c r="A1236" s="1">
        <v>1230</v>
      </c>
      <c r="B1236" s="1">
        <v>16</v>
      </c>
      <c r="D1236" s="1">
        <v>1230</v>
      </c>
      <c r="E1236" s="1">
        <v>2</v>
      </c>
    </row>
    <row r="1237" spans="1:5" x14ac:dyDescent="0.25">
      <c r="A1237" s="1">
        <v>1231</v>
      </c>
      <c r="B1237" s="1">
        <v>16</v>
      </c>
      <c r="D1237" s="1">
        <v>1231</v>
      </c>
      <c r="E1237" s="1">
        <v>2</v>
      </c>
    </row>
    <row r="1238" spans="1:5" x14ac:dyDescent="0.25">
      <c r="A1238" s="1">
        <v>1232</v>
      </c>
      <c r="B1238" s="1">
        <v>16</v>
      </c>
      <c r="D1238" s="1">
        <v>1232</v>
      </c>
      <c r="E1238" s="1">
        <v>2</v>
      </c>
    </row>
    <row r="1239" spans="1:5" x14ac:dyDescent="0.25">
      <c r="A1239" s="1">
        <v>1233</v>
      </c>
      <c r="B1239" s="1">
        <v>16</v>
      </c>
      <c r="D1239" s="1">
        <v>1233</v>
      </c>
      <c r="E1239" s="1">
        <v>2</v>
      </c>
    </row>
    <row r="1240" spans="1:5" x14ac:dyDescent="0.25">
      <c r="A1240" s="1">
        <v>1234</v>
      </c>
      <c r="B1240" s="1">
        <v>16</v>
      </c>
      <c r="D1240" s="1">
        <v>1234</v>
      </c>
      <c r="E1240" s="1">
        <v>2</v>
      </c>
    </row>
    <row r="1241" spans="1:5" x14ac:dyDescent="0.25">
      <c r="A1241" s="1">
        <v>1235</v>
      </c>
      <c r="B1241" s="1">
        <v>16</v>
      </c>
      <c r="D1241" s="1">
        <v>1235</v>
      </c>
      <c r="E1241" s="1">
        <v>2</v>
      </c>
    </row>
    <row r="1242" spans="1:5" x14ac:dyDescent="0.25">
      <c r="A1242" s="1">
        <v>1236</v>
      </c>
      <c r="B1242" s="1">
        <v>16</v>
      </c>
      <c r="D1242" s="1">
        <v>1236</v>
      </c>
      <c r="E1242" s="1">
        <v>2</v>
      </c>
    </row>
    <row r="1243" spans="1:5" x14ac:dyDescent="0.25">
      <c r="A1243" s="1">
        <v>1237</v>
      </c>
      <c r="B1243" s="1">
        <v>16</v>
      </c>
      <c r="D1243" s="1">
        <v>1237</v>
      </c>
      <c r="E1243" s="1">
        <v>2</v>
      </c>
    </row>
    <row r="1244" spans="1:5" x14ac:dyDescent="0.25">
      <c r="A1244" s="1">
        <v>1238</v>
      </c>
      <c r="B1244" s="1">
        <v>16</v>
      </c>
      <c r="D1244" s="1">
        <v>1238</v>
      </c>
      <c r="E1244" s="1">
        <v>2</v>
      </c>
    </row>
    <row r="1245" spans="1:5" x14ac:dyDescent="0.25">
      <c r="A1245" s="1">
        <v>1239</v>
      </c>
      <c r="B1245" s="1">
        <v>16</v>
      </c>
      <c r="D1245" s="1">
        <v>1239</v>
      </c>
      <c r="E1245" s="1">
        <v>2</v>
      </c>
    </row>
    <row r="1246" spans="1:5" x14ac:dyDescent="0.25">
      <c r="A1246" s="1">
        <v>1240</v>
      </c>
      <c r="B1246" s="1">
        <v>16</v>
      </c>
      <c r="D1246" s="1">
        <v>1240</v>
      </c>
      <c r="E1246" s="1">
        <v>2</v>
      </c>
    </row>
    <row r="1247" spans="1:5" x14ac:dyDescent="0.25">
      <c r="A1247" s="1">
        <v>1241</v>
      </c>
      <c r="B1247" s="1">
        <v>16</v>
      </c>
      <c r="D1247" s="1">
        <v>1241</v>
      </c>
      <c r="E1247" s="1">
        <v>2</v>
      </c>
    </row>
    <row r="1248" spans="1:5" x14ac:dyDescent="0.25">
      <c r="A1248" s="1">
        <v>1242</v>
      </c>
      <c r="B1248" s="1">
        <v>16</v>
      </c>
      <c r="D1248" s="1">
        <v>1242</v>
      </c>
      <c r="E1248" s="1">
        <v>2</v>
      </c>
    </row>
    <row r="1249" spans="1:5" x14ac:dyDescent="0.25">
      <c r="A1249" s="1">
        <v>1243</v>
      </c>
      <c r="B1249" s="1">
        <v>16</v>
      </c>
      <c r="D1249" s="1">
        <v>1243</v>
      </c>
      <c r="E1249" s="1">
        <v>2</v>
      </c>
    </row>
    <row r="1250" spans="1:5" x14ac:dyDescent="0.25">
      <c r="A1250" s="1">
        <v>1244</v>
      </c>
      <c r="B1250" s="1">
        <v>16</v>
      </c>
      <c r="D1250" s="1">
        <v>1244</v>
      </c>
      <c r="E1250" s="1">
        <v>2</v>
      </c>
    </row>
    <row r="1251" spans="1:5" x14ac:dyDescent="0.25">
      <c r="A1251" s="1">
        <v>1245</v>
      </c>
      <c r="B1251" s="1">
        <v>16</v>
      </c>
      <c r="D1251" s="1">
        <v>1245</v>
      </c>
      <c r="E1251" s="1">
        <v>2</v>
      </c>
    </row>
    <row r="1252" spans="1:5" x14ac:dyDescent="0.25">
      <c r="A1252" s="1">
        <v>1246</v>
      </c>
      <c r="B1252" s="1">
        <v>16</v>
      </c>
      <c r="D1252" s="1">
        <v>1246</v>
      </c>
      <c r="E1252" s="1">
        <v>2</v>
      </c>
    </row>
    <row r="1253" spans="1:5" x14ac:dyDescent="0.25">
      <c r="A1253" s="1">
        <v>1247</v>
      </c>
      <c r="B1253" s="1">
        <v>16</v>
      </c>
      <c r="D1253" s="1">
        <v>1247</v>
      </c>
      <c r="E1253" s="1">
        <v>2</v>
      </c>
    </row>
    <row r="1254" spans="1:5" x14ac:dyDescent="0.25">
      <c r="A1254" s="1">
        <v>1248</v>
      </c>
      <c r="B1254" s="1">
        <v>16</v>
      </c>
      <c r="D1254" s="1">
        <v>1248</v>
      </c>
      <c r="E1254" s="1">
        <v>2</v>
      </c>
    </row>
    <row r="1255" spans="1:5" x14ac:dyDescent="0.25">
      <c r="A1255" s="1">
        <v>1249</v>
      </c>
      <c r="B1255" s="1">
        <v>16</v>
      </c>
      <c r="D1255" s="1">
        <v>1249</v>
      </c>
      <c r="E1255" s="1">
        <v>2</v>
      </c>
    </row>
    <row r="1256" spans="1:5" x14ac:dyDescent="0.25">
      <c r="A1256" s="1">
        <v>1250</v>
      </c>
      <c r="B1256" s="1">
        <v>16</v>
      </c>
      <c r="D1256" s="1">
        <v>1250</v>
      </c>
      <c r="E1256" s="1">
        <v>2</v>
      </c>
    </row>
    <row r="1257" spans="1:5" x14ac:dyDescent="0.25">
      <c r="A1257" s="1">
        <v>1251</v>
      </c>
      <c r="B1257" s="1">
        <v>16</v>
      </c>
      <c r="D1257" s="1">
        <v>1251</v>
      </c>
      <c r="E1257" s="1">
        <v>2</v>
      </c>
    </row>
    <row r="1258" spans="1:5" x14ac:dyDescent="0.25">
      <c r="A1258" s="1">
        <v>1252</v>
      </c>
      <c r="B1258" s="1">
        <v>16</v>
      </c>
      <c r="D1258" s="1">
        <v>1252</v>
      </c>
      <c r="E1258" s="1">
        <v>2</v>
      </c>
    </row>
    <row r="1259" spans="1:5" x14ac:dyDescent="0.25">
      <c r="A1259" s="1">
        <v>1253</v>
      </c>
      <c r="B1259" s="1">
        <v>16</v>
      </c>
      <c r="D1259" s="1">
        <v>1253</v>
      </c>
      <c r="E1259" s="1">
        <v>2</v>
      </c>
    </row>
    <row r="1260" spans="1:5" x14ac:dyDescent="0.25">
      <c r="A1260" s="1">
        <v>1254</v>
      </c>
      <c r="B1260" s="1">
        <v>16</v>
      </c>
      <c r="D1260" s="1">
        <v>1254</v>
      </c>
      <c r="E1260" s="1">
        <v>2</v>
      </c>
    </row>
    <row r="1261" spans="1:5" x14ac:dyDescent="0.25">
      <c r="A1261" s="1">
        <v>1255</v>
      </c>
      <c r="B1261" s="1">
        <v>16</v>
      </c>
      <c r="D1261" s="1">
        <v>1255</v>
      </c>
      <c r="E1261" s="1">
        <v>2</v>
      </c>
    </row>
    <row r="1262" spans="1:5" x14ac:dyDescent="0.25">
      <c r="A1262" s="1">
        <v>1256</v>
      </c>
      <c r="B1262" s="1">
        <v>16</v>
      </c>
      <c r="D1262" s="1">
        <v>1256</v>
      </c>
      <c r="E1262" s="1">
        <v>2</v>
      </c>
    </row>
    <row r="1263" spans="1:5" x14ac:dyDescent="0.25">
      <c r="A1263" s="1">
        <v>1257</v>
      </c>
      <c r="B1263" s="1">
        <v>16</v>
      </c>
      <c r="D1263" s="1">
        <v>1257</v>
      </c>
      <c r="E1263" s="1">
        <v>2</v>
      </c>
    </row>
    <row r="1264" spans="1:5" x14ac:dyDescent="0.25">
      <c r="A1264" s="1">
        <v>1258</v>
      </c>
      <c r="B1264" s="1">
        <v>16</v>
      </c>
      <c r="D1264" s="1">
        <v>1258</v>
      </c>
      <c r="E1264" s="1">
        <v>2</v>
      </c>
    </row>
    <row r="1265" spans="1:5" x14ac:dyDescent="0.25">
      <c r="A1265" s="1">
        <v>1259</v>
      </c>
      <c r="B1265" s="1">
        <v>16</v>
      </c>
      <c r="D1265" s="1">
        <v>1259</v>
      </c>
      <c r="E1265" s="1">
        <v>2</v>
      </c>
    </row>
    <row r="1266" spans="1:5" x14ac:dyDescent="0.25">
      <c r="A1266" s="1">
        <v>1260</v>
      </c>
      <c r="B1266" s="1">
        <v>16</v>
      </c>
      <c r="D1266" s="1">
        <v>1260</v>
      </c>
      <c r="E1266" s="1">
        <v>2</v>
      </c>
    </row>
    <row r="1267" spans="1:5" x14ac:dyDescent="0.25">
      <c r="A1267" s="1">
        <v>1261</v>
      </c>
      <c r="B1267" s="1">
        <v>16</v>
      </c>
      <c r="D1267" s="1">
        <v>1261</v>
      </c>
      <c r="E1267" s="1">
        <v>2</v>
      </c>
    </row>
    <row r="1268" spans="1:5" x14ac:dyDescent="0.25">
      <c r="A1268" s="1">
        <v>1262</v>
      </c>
      <c r="B1268" s="1">
        <v>16</v>
      </c>
      <c r="D1268" s="1">
        <v>1262</v>
      </c>
      <c r="E1268" s="1">
        <v>2</v>
      </c>
    </row>
    <row r="1269" spans="1:5" x14ac:dyDescent="0.25">
      <c r="A1269" s="1">
        <v>1263</v>
      </c>
      <c r="B1269" s="1">
        <v>16</v>
      </c>
      <c r="D1269" s="1">
        <v>1263</v>
      </c>
      <c r="E1269" s="1">
        <v>2</v>
      </c>
    </row>
    <row r="1270" spans="1:5" x14ac:dyDescent="0.25">
      <c r="A1270" s="1">
        <v>1264</v>
      </c>
      <c r="B1270" s="1">
        <v>16</v>
      </c>
      <c r="D1270" s="1">
        <v>1264</v>
      </c>
      <c r="E1270" s="1">
        <v>2</v>
      </c>
    </row>
    <row r="1271" spans="1:5" x14ac:dyDescent="0.25">
      <c r="A1271" s="1">
        <v>1265</v>
      </c>
      <c r="B1271" s="1">
        <v>16</v>
      </c>
      <c r="D1271" s="1">
        <v>1265</v>
      </c>
      <c r="E1271" s="1">
        <v>2</v>
      </c>
    </row>
    <row r="1272" spans="1:5" x14ac:dyDescent="0.25">
      <c r="A1272" s="1">
        <v>1266</v>
      </c>
      <c r="B1272" s="1">
        <v>16</v>
      </c>
      <c r="D1272" s="1">
        <v>1266</v>
      </c>
      <c r="E1272" s="1">
        <v>2</v>
      </c>
    </row>
    <row r="1273" spans="1:5" x14ac:dyDescent="0.25">
      <c r="A1273" s="1">
        <v>1267</v>
      </c>
      <c r="B1273" s="1">
        <v>16</v>
      </c>
      <c r="D1273" s="1">
        <v>1267</v>
      </c>
      <c r="E1273" s="1">
        <v>2</v>
      </c>
    </row>
    <row r="1274" spans="1:5" x14ac:dyDescent="0.25">
      <c r="A1274" s="1">
        <v>1268</v>
      </c>
      <c r="B1274" s="1">
        <v>16</v>
      </c>
      <c r="D1274" s="1">
        <v>1268</v>
      </c>
      <c r="E1274" s="1">
        <v>2</v>
      </c>
    </row>
    <row r="1275" spans="1:5" x14ac:dyDescent="0.25">
      <c r="A1275" s="1">
        <v>1269</v>
      </c>
      <c r="B1275" s="1">
        <v>16</v>
      </c>
      <c r="D1275" s="1">
        <v>1269</v>
      </c>
      <c r="E1275" s="1">
        <v>2</v>
      </c>
    </row>
    <row r="1276" spans="1:5" x14ac:dyDescent="0.25">
      <c r="A1276" s="1">
        <v>1270</v>
      </c>
      <c r="B1276" s="1">
        <v>16</v>
      </c>
      <c r="D1276" s="1">
        <v>1270</v>
      </c>
      <c r="E1276" s="1">
        <v>2</v>
      </c>
    </row>
    <row r="1277" spans="1:5" x14ac:dyDescent="0.25">
      <c r="A1277" s="1">
        <v>1271</v>
      </c>
      <c r="B1277" s="1">
        <v>16</v>
      </c>
      <c r="D1277" s="1">
        <v>1271</v>
      </c>
      <c r="E1277" s="1">
        <v>2</v>
      </c>
    </row>
    <row r="1278" spans="1:5" x14ac:dyDescent="0.25">
      <c r="A1278" s="1">
        <v>1272</v>
      </c>
      <c r="B1278" s="1">
        <v>16</v>
      </c>
      <c r="D1278" s="1">
        <v>1272</v>
      </c>
      <c r="E1278" s="1">
        <v>2</v>
      </c>
    </row>
    <row r="1279" spans="1:5" x14ac:dyDescent="0.25">
      <c r="A1279" s="1">
        <v>1273</v>
      </c>
      <c r="B1279" s="1">
        <v>16</v>
      </c>
      <c r="D1279" s="1">
        <v>1273</v>
      </c>
      <c r="E1279" s="1">
        <v>2</v>
      </c>
    </row>
    <row r="1280" spans="1:5" x14ac:dyDescent="0.25">
      <c r="A1280" s="1">
        <v>1274</v>
      </c>
      <c r="B1280" s="1">
        <v>16</v>
      </c>
      <c r="D1280" s="1">
        <v>1274</v>
      </c>
      <c r="E1280" s="1">
        <v>2</v>
      </c>
    </row>
    <row r="1281" spans="1:5" x14ac:dyDescent="0.25">
      <c r="A1281" s="1">
        <v>1275</v>
      </c>
      <c r="B1281" s="1">
        <v>16</v>
      </c>
      <c r="D1281" s="1">
        <v>1275</v>
      </c>
      <c r="E1281" s="1">
        <v>2</v>
      </c>
    </row>
    <row r="1282" spans="1:5" x14ac:dyDescent="0.25">
      <c r="A1282" s="1">
        <v>1276</v>
      </c>
      <c r="B1282" s="1">
        <v>16</v>
      </c>
      <c r="D1282" s="1">
        <v>1276</v>
      </c>
      <c r="E1282" s="1">
        <v>2</v>
      </c>
    </row>
    <row r="1283" spans="1:5" x14ac:dyDescent="0.25">
      <c r="A1283" s="1">
        <v>1277</v>
      </c>
      <c r="B1283" s="1">
        <v>16</v>
      </c>
      <c r="D1283" s="1">
        <v>1277</v>
      </c>
      <c r="E1283" s="1">
        <v>2</v>
      </c>
    </row>
    <row r="1284" spans="1:5" x14ac:dyDescent="0.25">
      <c r="A1284" s="1">
        <v>1278</v>
      </c>
      <c r="B1284" s="1">
        <v>16</v>
      </c>
      <c r="D1284" s="1">
        <v>1278</v>
      </c>
      <c r="E1284" s="1">
        <v>2</v>
      </c>
    </row>
    <row r="1285" spans="1:5" x14ac:dyDescent="0.25">
      <c r="A1285" s="1">
        <v>1279</v>
      </c>
      <c r="B1285" s="1">
        <v>16</v>
      </c>
      <c r="D1285" s="1">
        <v>1279</v>
      </c>
      <c r="E1285" s="1">
        <v>2</v>
      </c>
    </row>
    <row r="1286" spans="1:5" x14ac:dyDescent="0.25">
      <c r="A1286" s="1">
        <v>1280</v>
      </c>
      <c r="B1286" s="1">
        <v>16</v>
      </c>
      <c r="D1286" s="1">
        <v>1280</v>
      </c>
      <c r="E1286" s="1">
        <v>2</v>
      </c>
    </row>
    <row r="1287" spans="1:5" x14ac:dyDescent="0.25">
      <c r="A1287" s="1">
        <v>1281</v>
      </c>
      <c r="B1287" s="1">
        <v>17</v>
      </c>
      <c r="D1287" s="1">
        <v>1281</v>
      </c>
      <c r="E1287" s="1">
        <v>2</v>
      </c>
    </row>
    <row r="1288" spans="1:5" x14ac:dyDescent="0.25">
      <c r="A1288" s="1">
        <v>1282</v>
      </c>
      <c r="B1288" s="1">
        <v>17</v>
      </c>
      <c r="D1288" s="1">
        <v>1282</v>
      </c>
      <c r="E1288" s="1">
        <v>2</v>
      </c>
    </row>
    <row r="1289" spans="1:5" x14ac:dyDescent="0.25">
      <c r="A1289" s="1">
        <v>1283</v>
      </c>
      <c r="B1289" s="1">
        <v>17</v>
      </c>
      <c r="D1289" s="1">
        <v>1283</v>
      </c>
      <c r="E1289" s="1">
        <v>2</v>
      </c>
    </row>
    <row r="1290" spans="1:5" x14ac:dyDescent="0.25">
      <c r="A1290" s="1">
        <v>1284</v>
      </c>
      <c r="B1290" s="1">
        <v>17</v>
      </c>
      <c r="D1290" s="1">
        <v>1284</v>
      </c>
      <c r="E1290" s="1">
        <v>2</v>
      </c>
    </row>
    <row r="1291" spans="1:5" x14ac:dyDescent="0.25">
      <c r="A1291" s="1">
        <v>1285</v>
      </c>
      <c r="B1291" s="1">
        <v>17</v>
      </c>
      <c r="D1291" s="1">
        <v>1285</v>
      </c>
      <c r="E1291" s="1">
        <v>2</v>
      </c>
    </row>
    <row r="1292" spans="1:5" x14ac:dyDescent="0.25">
      <c r="A1292" s="1">
        <v>1286</v>
      </c>
      <c r="B1292" s="1">
        <v>17</v>
      </c>
      <c r="D1292" s="1">
        <v>1286</v>
      </c>
      <c r="E1292" s="1">
        <v>2</v>
      </c>
    </row>
    <row r="1293" spans="1:5" x14ac:dyDescent="0.25">
      <c r="A1293" s="1">
        <v>1287</v>
      </c>
      <c r="B1293" s="1">
        <v>17</v>
      </c>
      <c r="D1293" s="1">
        <v>1287</v>
      </c>
      <c r="E1293" s="1">
        <v>2</v>
      </c>
    </row>
    <row r="1294" spans="1:5" x14ac:dyDescent="0.25">
      <c r="A1294" s="1">
        <v>1288</v>
      </c>
      <c r="B1294" s="1">
        <v>17</v>
      </c>
      <c r="D1294" s="1">
        <v>1288</v>
      </c>
      <c r="E1294" s="1">
        <v>2</v>
      </c>
    </row>
    <row r="1295" spans="1:5" x14ac:dyDescent="0.25">
      <c r="A1295" s="1">
        <v>1289</v>
      </c>
      <c r="B1295" s="1">
        <v>17</v>
      </c>
      <c r="D1295" s="1">
        <v>1289</v>
      </c>
      <c r="E1295" s="1">
        <v>2</v>
      </c>
    </row>
    <row r="1296" spans="1:5" x14ac:dyDescent="0.25">
      <c r="A1296" s="1">
        <v>1290</v>
      </c>
      <c r="B1296" s="1">
        <v>17</v>
      </c>
      <c r="D1296" s="1">
        <v>1290</v>
      </c>
      <c r="E1296" s="1">
        <v>2</v>
      </c>
    </row>
    <row r="1297" spans="1:5" x14ac:dyDescent="0.25">
      <c r="A1297" s="1">
        <v>1291</v>
      </c>
      <c r="B1297" s="1">
        <v>17</v>
      </c>
      <c r="D1297" s="1">
        <v>1291</v>
      </c>
      <c r="E1297" s="1">
        <v>2</v>
      </c>
    </row>
    <row r="1298" spans="1:5" x14ac:dyDescent="0.25">
      <c r="A1298" s="1">
        <v>1292</v>
      </c>
      <c r="B1298" s="1">
        <v>17</v>
      </c>
      <c r="D1298" s="1">
        <v>1292</v>
      </c>
      <c r="E1298" s="1">
        <v>2</v>
      </c>
    </row>
    <row r="1299" spans="1:5" x14ac:dyDescent="0.25">
      <c r="A1299" s="1">
        <v>1293</v>
      </c>
      <c r="B1299" s="1">
        <v>17</v>
      </c>
      <c r="D1299" s="1">
        <v>1293</v>
      </c>
      <c r="E1299" s="1">
        <v>2</v>
      </c>
    </row>
    <row r="1300" spans="1:5" x14ac:dyDescent="0.25">
      <c r="A1300" s="1">
        <v>1294</v>
      </c>
      <c r="B1300" s="1">
        <v>17</v>
      </c>
      <c r="D1300" s="1">
        <v>1294</v>
      </c>
      <c r="E1300" s="1">
        <v>2</v>
      </c>
    </row>
    <row r="1301" spans="1:5" x14ac:dyDescent="0.25">
      <c r="A1301" s="1">
        <v>1295</v>
      </c>
      <c r="B1301" s="1">
        <v>17</v>
      </c>
      <c r="D1301" s="1">
        <v>1295</v>
      </c>
      <c r="E1301" s="1">
        <v>2</v>
      </c>
    </row>
    <row r="1302" spans="1:5" x14ac:dyDescent="0.25">
      <c r="A1302" s="1">
        <v>1296</v>
      </c>
      <c r="B1302" s="1">
        <v>17</v>
      </c>
      <c r="D1302" s="1">
        <v>1296</v>
      </c>
      <c r="E1302" s="1">
        <v>2</v>
      </c>
    </row>
    <row r="1303" spans="1:5" x14ac:dyDescent="0.25">
      <c r="A1303" s="1">
        <v>1297</v>
      </c>
      <c r="B1303" s="1">
        <v>17</v>
      </c>
      <c r="D1303" s="1">
        <v>1297</v>
      </c>
      <c r="E1303" s="1">
        <v>2</v>
      </c>
    </row>
    <row r="1304" spans="1:5" x14ac:dyDescent="0.25">
      <c r="A1304" s="1">
        <v>1298</v>
      </c>
      <c r="B1304" s="1">
        <v>17</v>
      </c>
      <c r="D1304" s="1">
        <v>1298</v>
      </c>
      <c r="E1304" s="1">
        <v>2</v>
      </c>
    </row>
    <row r="1305" spans="1:5" x14ac:dyDescent="0.25">
      <c r="A1305" s="1">
        <v>1299</v>
      </c>
      <c r="B1305" s="1">
        <v>17</v>
      </c>
      <c r="D1305" s="1">
        <v>1299</v>
      </c>
      <c r="E1305" s="1">
        <v>2</v>
      </c>
    </row>
    <row r="1306" spans="1:5" x14ac:dyDescent="0.25">
      <c r="A1306" s="1">
        <v>1300</v>
      </c>
      <c r="B1306" s="1">
        <v>17</v>
      </c>
      <c r="D1306" s="1">
        <v>1300</v>
      </c>
      <c r="E1306" s="1">
        <v>2</v>
      </c>
    </row>
    <row r="1307" spans="1:5" x14ac:dyDescent="0.25">
      <c r="A1307" s="1">
        <v>1301</v>
      </c>
      <c r="B1307" s="1">
        <v>17</v>
      </c>
      <c r="D1307" s="1">
        <v>1301</v>
      </c>
      <c r="E1307" s="1">
        <v>2</v>
      </c>
    </row>
    <row r="1308" spans="1:5" x14ac:dyDescent="0.25">
      <c r="A1308" s="1">
        <v>1302</v>
      </c>
      <c r="B1308" s="1">
        <v>17</v>
      </c>
      <c r="D1308" s="1">
        <v>1302</v>
      </c>
      <c r="E1308" s="1">
        <v>2</v>
      </c>
    </row>
    <row r="1309" spans="1:5" x14ac:dyDescent="0.25">
      <c r="A1309" s="1">
        <v>1303</v>
      </c>
      <c r="B1309" s="1">
        <v>17</v>
      </c>
      <c r="D1309" s="1">
        <v>1303</v>
      </c>
      <c r="E1309" s="1">
        <v>2</v>
      </c>
    </row>
    <row r="1310" spans="1:5" x14ac:dyDescent="0.25">
      <c r="A1310" s="1">
        <v>1304</v>
      </c>
      <c r="B1310" s="1">
        <v>17</v>
      </c>
      <c r="D1310" s="1">
        <v>1304</v>
      </c>
      <c r="E1310" s="1">
        <v>2</v>
      </c>
    </row>
    <row r="1311" spans="1:5" x14ac:dyDescent="0.25">
      <c r="A1311" s="1">
        <v>1305</v>
      </c>
      <c r="B1311" s="1">
        <v>17</v>
      </c>
      <c r="D1311" s="1">
        <v>1305</v>
      </c>
      <c r="E1311" s="1">
        <v>2</v>
      </c>
    </row>
    <row r="1312" spans="1:5" x14ac:dyDescent="0.25">
      <c r="A1312" s="1">
        <v>1306</v>
      </c>
      <c r="B1312" s="1">
        <v>17</v>
      </c>
      <c r="D1312" s="1">
        <v>1306</v>
      </c>
      <c r="E1312" s="1">
        <v>2</v>
      </c>
    </row>
    <row r="1313" spans="1:5" x14ac:dyDescent="0.25">
      <c r="A1313" s="1">
        <v>1307</v>
      </c>
      <c r="B1313" s="1">
        <v>17</v>
      </c>
      <c r="D1313" s="1">
        <v>1307</v>
      </c>
      <c r="E1313" s="1">
        <v>2</v>
      </c>
    </row>
    <row r="1314" spans="1:5" x14ac:dyDescent="0.25">
      <c r="A1314" s="1">
        <v>1308</v>
      </c>
      <c r="B1314" s="1">
        <v>17</v>
      </c>
      <c r="D1314" s="1">
        <v>1308</v>
      </c>
      <c r="E1314" s="1">
        <v>2</v>
      </c>
    </row>
    <row r="1315" spans="1:5" x14ac:dyDescent="0.25">
      <c r="A1315" s="1">
        <v>1309</v>
      </c>
      <c r="B1315" s="1">
        <v>17</v>
      </c>
      <c r="D1315" s="1">
        <v>1309</v>
      </c>
      <c r="E1315" s="1">
        <v>2</v>
      </c>
    </row>
    <row r="1316" spans="1:5" x14ac:dyDescent="0.25">
      <c r="A1316" s="1">
        <v>1310</v>
      </c>
      <c r="B1316" s="1">
        <v>17</v>
      </c>
      <c r="D1316" s="1">
        <v>1310</v>
      </c>
      <c r="E1316" s="1">
        <v>2</v>
      </c>
    </row>
    <row r="1317" spans="1:5" x14ac:dyDescent="0.25">
      <c r="A1317" s="1">
        <v>1311</v>
      </c>
      <c r="B1317" s="1">
        <v>17</v>
      </c>
      <c r="D1317" s="1">
        <v>1311</v>
      </c>
      <c r="E1317" s="1">
        <v>2</v>
      </c>
    </row>
    <row r="1318" spans="1:5" x14ac:dyDescent="0.25">
      <c r="A1318" s="1">
        <v>1312</v>
      </c>
      <c r="B1318" s="1">
        <v>17</v>
      </c>
      <c r="D1318" s="1">
        <v>1312</v>
      </c>
      <c r="E1318" s="1">
        <v>2</v>
      </c>
    </row>
    <row r="1319" spans="1:5" x14ac:dyDescent="0.25">
      <c r="A1319" s="1">
        <v>1313</v>
      </c>
      <c r="B1319" s="1">
        <v>17</v>
      </c>
      <c r="D1319" s="1">
        <v>1313</v>
      </c>
      <c r="E1319" s="1">
        <v>2</v>
      </c>
    </row>
    <row r="1320" spans="1:5" x14ac:dyDescent="0.25">
      <c r="A1320" s="1">
        <v>1314</v>
      </c>
      <c r="B1320" s="1">
        <v>17</v>
      </c>
      <c r="D1320" s="1">
        <v>1314</v>
      </c>
      <c r="E1320" s="1">
        <v>2</v>
      </c>
    </row>
    <row r="1321" spans="1:5" x14ac:dyDescent="0.25">
      <c r="A1321" s="1">
        <v>1315</v>
      </c>
      <c r="B1321" s="1">
        <v>17</v>
      </c>
      <c r="D1321" s="1">
        <v>1315</v>
      </c>
      <c r="E1321" s="1">
        <v>2</v>
      </c>
    </row>
    <row r="1322" spans="1:5" x14ac:dyDescent="0.25">
      <c r="A1322" s="1">
        <v>1316</v>
      </c>
      <c r="B1322" s="1">
        <v>17</v>
      </c>
      <c r="D1322" s="1">
        <v>1316</v>
      </c>
      <c r="E1322" s="1">
        <v>2</v>
      </c>
    </row>
    <row r="1323" spans="1:5" x14ac:dyDescent="0.25">
      <c r="A1323" s="1">
        <v>1317</v>
      </c>
      <c r="B1323" s="1">
        <v>17</v>
      </c>
      <c r="D1323" s="1">
        <v>1317</v>
      </c>
      <c r="E1323" s="1">
        <v>2</v>
      </c>
    </row>
    <row r="1324" spans="1:5" x14ac:dyDescent="0.25">
      <c r="A1324" s="1">
        <v>1318</v>
      </c>
      <c r="B1324" s="1">
        <v>17</v>
      </c>
      <c r="D1324" s="1">
        <v>1318</v>
      </c>
      <c r="E1324" s="1">
        <v>2</v>
      </c>
    </row>
    <row r="1325" spans="1:5" x14ac:dyDescent="0.25">
      <c r="A1325" s="1">
        <v>1319</v>
      </c>
      <c r="B1325" s="1">
        <v>17</v>
      </c>
      <c r="D1325" s="1">
        <v>1319</v>
      </c>
      <c r="E1325" s="1">
        <v>2</v>
      </c>
    </row>
    <row r="1326" spans="1:5" x14ac:dyDescent="0.25">
      <c r="A1326" s="1">
        <v>1320</v>
      </c>
      <c r="B1326" s="1">
        <v>17</v>
      </c>
      <c r="D1326" s="1">
        <v>1320</v>
      </c>
      <c r="E1326" s="1">
        <v>2</v>
      </c>
    </row>
    <row r="1327" spans="1:5" x14ac:dyDescent="0.25">
      <c r="A1327" s="1">
        <v>1321</v>
      </c>
      <c r="B1327" s="1">
        <v>17</v>
      </c>
      <c r="D1327" s="1">
        <v>1321</v>
      </c>
      <c r="E1327" s="1">
        <v>2</v>
      </c>
    </row>
    <row r="1328" spans="1:5" x14ac:dyDescent="0.25">
      <c r="A1328" s="1">
        <v>1322</v>
      </c>
      <c r="B1328" s="1">
        <v>17</v>
      </c>
      <c r="D1328" s="1">
        <v>1322</v>
      </c>
      <c r="E1328" s="1">
        <v>2</v>
      </c>
    </row>
    <row r="1329" spans="1:5" x14ac:dyDescent="0.25">
      <c r="A1329" s="1">
        <v>1323</v>
      </c>
      <c r="B1329" s="1">
        <v>17</v>
      </c>
      <c r="D1329" s="1">
        <v>1323</v>
      </c>
      <c r="E1329" s="1">
        <v>2</v>
      </c>
    </row>
    <row r="1330" spans="1:5" x14ac:dyDescent="0.25">
      <c r="A1330" s="1">
        <v>1324</v>
      </c>
      <c r="B1330" s="1">
        <v>17</v>
      </c>
      <c r="D1330" s="1">
        <v>1324</v>
      </c>
      <c r="E1330" s="1">
        <v>2</v>
      </c>
    </row>
    <row r="1331" spans="1:5" x14ac:dyDescent="0.25">
      <c r="A1331" s="1">
        <v>1325</v>
      </c>
      <c r="B1331" s="1">
        <v>17</v>
      </c>
      <c r="D1331" s="1">
        <v>1325</v>
      </c>
      <c r="E1331" s="1">
        <v>2</v>
      </c>
    </row>
    <row r="1332" spans="1:5" x14ac:dyDescent="0.25">
      <c r="A1332" s="1">
        <v>1326</v>
      </c>
      <c r="B1332" s="1">
        <v>17</v>
      </c>
      <c r="D1332" s="1">
        <v>1326</v>
      </c>
      <c r="E1332" s="1">
        <v>2</v>
      </c>
    </row>
    <row r="1333" spans="1:5" x14ac:dyDescent="0.25">
      <c r="A1333" s="1">
        <v>1327</v>
      </c>
      <c r="B1333" s="1">
        <v>17</v>
      </c>
      <c r="D1333" s="1">
        <v>1327</v>
      </c>
      <c r="E1333" s="1">
        <v>2</v>
      </c>
    </row>
    <row r="1334" spans="1:5" x14ac:dyDescent="0.25">
      <c r="A1334" s="1">
        <v>1328</v>
      </c>
      <c r="B1334" s="1">
        <v>17</v>
      </c>
      <c r="D1334" s="1">
        <v>1328</v>
      </c>
      <c r="E1334" s="1">
        <v>2</v>
      </c>
    </row>
    <row r="1335" spans="1:5" x14ac:dyDescent="0.25">
      <c r="A1335" s="1">
        <v>1329</v>
      </c>
      <c r="B1335" s="1">
        <v>17</v>
      </c>
      <c r="D1335" s="1">
        <v>1329</v>
      </c>
      <c r="E1335" s="1">
        <v>2</v>
      </c>
    </row>
    <row r="1336" spans="1:5" x14ac:dyDescent="0.25">
      <c r="A1336" s="1">
        <v>1330</v>
      </c>
      <c r="B1336" s="1">
        <v>17</v>
      </c>
      <c r="D1336" s="1">
        <v>1330</v>
      </c>
      <c r="E1336" s="1">
        <v>2</v>
      </c>
    </row>
    <row r="1337" spans="1:5" x14ac:dyDescent="0.25">
      <c r="A1337" s="1">
        <v>1331</v>
      </c>
      <c r="B1337" s="1">
        <v>17</v>
      </c>
      <c r="D1337" s="1">
        <v>1331</v>
      </c>
      <c r="E1337" s="1">
        <v>2</v>
      </c>
    </row>
    <row r="1338" spans="1:5" x14ac:dyDescent="0.25">
      <c r="A1338" s="1">
        <v>1332</v>
      </c>
      <c r="B1338" s="1">
        <v>17</v>
      </c>
      <c r="D1338" s="1">
        <v>1332</v>
      </c>
      <c r="E1338" s="1">
        <v>2</v>
      </c>
    </row>
    <row r="1339" spans="1:5" x14ac:dyDescent="0.25">
      <c r="A1339" s="1">
        <v>1333</v>
      </c>
      <c r="B1339" s="1">
        <v>17</v>
      </c>
      <c r="D1339" s="1">
        <v>1333</v>
      </c>
      <c r="E1339" s="1">
        <v>2</v>
      </c>
    </row>
    <row r="1340" spans="1:5" x14ac:dyDescent="0.25">
      <c r="A1340" s="1">
        <v>1334</v>
      </c>
      <c r="B1340" s="1">
        <v>17</v>
      </c>
      <c r="D1340" s="1">
        <v>1334</v>
      </c>
      <c r="E1340" s="1">
        <v>2</v>
      </c>
    </row>
    <row r="1341" spans="1:5" x14ac:dyDescent="0.25">
      <c r="A1341" s="1">
        <v>1335</v>
      </c>
      <c r="B1341" s="1">
        <v>17</v>
      </c>
      <c r="D1341" s="1">
        <v>1335</v>
      </c>
      <c r="E1341" s="1">
        <v>2</v>
      </c>
    </row>
    <row r="1342" spans="1:5" x14ac:dyDescent="0.25">
      <c r="A1342" s="1">
        <v>1336</v>
      </c>
      <c r="B1342" s="1">
        <v>17</v>
      </c>
      <c r="D1342" s="1">
        <v>1336</v>
      </c>
      <c r="E1342" s="1">
        <v>2</v>
      </c>
    </row>
    <row r="1343" spans="1:5" x14ac:dyDescent="0.25">
      <c r="A1343" s="1">
        <v>1337</v>
      </c>
      <c r="B1343" s="1">
        <v>17</v>
      </c>
      <c r="D1343" s="1">
        <v>1337</v>
      </c>
      <c r="E1343" s="1">
        <v>2</v>
      </c>
    </row>
    <row r="1344" spans="1:5" x14ac:dyDescent="0.25">
      <c r="A1344" s="1">
        <v>1338</v>
      </c>
      <c r="B1344" s="1">
        <v>17</v>
      </c>
      <c r="D1344" s="1">
        <v>1338</v>
      </c>
      <c r="E1344" s="1">
        <v>2</v>
      </c>
    </row>
    <row r="1345" spans="1:5" x14ac:dyDescent="0.25">
      <c r="A1345" s="1">
        <v>1339</v>
      </c>
      <c r="B1345" s="1">
        <v>17</v>
      </c>
      <c r="D1345" s="1">
        <v>1339</v>
      </c>
      <c r="E1345" s="1">
        <v>2</v>
      </c>
    </row>
    <row r="1346" spans="1:5" x14ac:dyDescent="0.25">
      <c r="A1346" s="1">
        <v>1340</v>
      </c>
      <c r="B1346" s="1">
        <v>17</v>
      </c>
      <c r="D1346" s="1">
        <v>1340</v>
      </c>
      <c r="E1346" s="1">
        <v>2</v>
      </c>
    </row>
    <row r="1347" spans="1:5" x14ac:dyDescent="0.25">
      <c r="A1347" s="1">
        <v>1341</v>
      </c>
      <c r="B1347" s="1">
        <v>17</v>
      </c>
      <c r="D1347" s="1">
        <v>1341</v>
      </c>
      <c r="E1347" s="1">
        <v>2</v>
      </c>
    </row>
    <row r="1348" spans="1:5" x14ac:dyDescent="0.25">
      <c r="A1348" s="1">
        <v>1342</v>
      </c>
      <c r="B1348" s="1">
        <v>17</v>
      </c>
      <c r="D1348" s="1">
        <v>1342</v>
      </c>
      <c r="E1348" s="1">
        <v>2</v>
      </c>
    </row>
    <row r="1349" spans="1:5" x14ac:dyDescent="0.25">
      <c r="A1349" s="1">
        <v>1343</v>
      </c>
      <c r="B1349" s="1">
        <v>17</v>
      </c>
      <c r="D1349" s="1">
        <v>1343</v>
      </c>
      <c r="E1349" s="1">
        <v>2</v>
      </c>
    </row>
    <row r="1350" spans="1:5" x14ac:dyDescent="0.25">
      <c r="A1350" s="1">
        <v>1344</v>
      </c>
      <c r="B1350" s="1">
        <v>17</v>
      </c>
      <c r="D1350" s="1">
        <v>1344</v>
      </c>
      <c r="E1350" s="1">
        <v>2</v>
      </c>
    </row>
    <row r="1351" spans="1:5" x14ac:dyDescent="0.25">
      <c r="A1351" s="1">
        <v>1345</v>
      </c>
      <c r="B1351" s="1">
        <v>17</v>
      </c>
      <c r="D1351" s="1">
        <v>1345</v>
      </c>
      <c r="E1351" s="1">
        <v>2</v>
      </c>
    </row>
    <row r="1352" spans="1:5" x14ac:dyDescent="0.25">
      <c r="A1352" s="1">
        <v>1346</v>
      </c>
      <c r="B1352" s="1">
        <v>17</v>
      </c>
      <c r="D1352" s="1">
        <v>1346</v>
      </c>
      <c r="E1352" s="1">
        <v>2</v>
      </c>
    </row>
    <row r="1353" spans="1:5" x14ac:dyDescent="0.25">
      <c r="A1353" s="1">
        <v>1347</v>
      </c>
      <c r="B1353" s="1">
        <v>17</v>
      </c>
      <c r="D1353" s="1">
        <v>1347</v>
      </c>
      <c r="E1353" s="1">
        <v>2</v>
      </c>
    </row>
    <row r="1354" spans="1:5" x14ac:dyDescent="0.25">
      <c r="A1354" s="1">
        <v>1348</v>
      </c>
      <c r="B1354" s="1">
        <v>17</v>
      </c>
      <c r="D1354" s="1">
        <v>1348</v>
      </c>
      <c r="E1354" s="1">
        <v>2</v>
      </c>
    </row>
    <row r="1355" spans="1:5" x14ac:dyDescent="0.25">
      <c r="A1355" s="1">
        <v>1349</v>
      </c>
      <c r="B1355" s="1">
        <v>17</v>
      </c>
      <c r="D1355" s="1">
        <v>1349</v>
      </c>
      <c r="E1355" s="1">
        <v>2</v>
      </c>
    </row>
    <row r="1356" spans="1:5" x14ac:dyDescent="0.25">
      <c r="A1356" s="1">
        <v>1350</v>
      </c>
      <c r="B1356" s="1">
        <v>17</v>
      </c>
      <c r="D1356" s="1">
        <v>1350</v>
      </c>
      <c r="E1356" s="1">
        <v>2</v>
      </c>
    </row>
    <row r="1357" spans="1:5" x14ac:dyDescent="0.25">
      <c r="A1357" s="1">
        <v>1351</v>
      </c>
      <c r="B1357" s="1">
        <v>17</v>
      </c>
      <c r="D1357" s="1">
        <v>1351</v>
      </c>
      <c r="E1357" s="1">
        <v>2</v>
      </c>
    </row>
    <row r="1358" spans="1:5" x14ac:dyDescent="0.25">
      <c r="A1358" s="1">
        <v>1352</v>
      </c>
      <c r="B1358" s="1">
        <v>17</v>
      </c>
      <c r="D1358" s="1">
        <v>1352</v>
      </c>
      <c r="E1358" s="1">
        <v>2</v>
      </c>
    </row>
    <row r="1359" spans="1:5" x14ac:dyDescent="0.25">
      <c r="A1359" s="1">
        <v>1353</v>
      </c>
      <c r="B1359" s="1">
        <v>17</v>
      </c>
      <c r="D1359" s="1">
        <v>1353</v>
      </c>
      <c r="E1359" s="1">
        <v>2</v>
      </c>
    </row>
    <row r="1360" spans="1:5" x14ac:dyDescent="0.25">
      <c r="A1360" s="1">
        <v>1354</v>
      </c>
      <c r="B1360" s="1">
        <v>17</v>
      </c>
      <c r="D1360" s="1">
        <v>1354</v>
      </c>
      <c r="E1360" s="1">
        <v>2</v>
      </c>
    </row>
    <row r="1361" spans="1:5" x14ac:dyDescent="0.25">
      <c r="A1361" s="1">
        <v>1355</v>
      </c>
      <c r="B1361" s="1">
        <v>17</v>
      </c>
      <c r="D1361" s="1">
        <v>1355</v>
      </c>
      <c r="E1361" s="1">
        <v>2</v>
      </c>
    </row>
    <row r="1362" spans="1:5" x14ac:dyDescent="0.25">
      <c r="A1362" s="1">
        <v>1356</v>
      </c>
      <c r="B1362" s="1">
        <v>17</v>
      </c>
      <c r="D1362" s="1">
        <v>1356</v>
      </c>
      <c r="E1362" s="1">
        <v>2</v>
      </c>
    </row>
    <row r="1363" spans="1:5" x14ac:dyDescent="0.25">
      <c r="A1363" s="1">
        <v>1357</v>
      </c>
      <c r="B1363" s="1">
        <v>17</v>
      </c>
      <c r="D1363" s="1">
        <v>1357</v>
      </c>
      <c r="E1363" s="1">
        <v>2</v>
      </c>
    </row>
    <row r="1364" spans="1:5" x14ac:dyDescent="0.25">
      <c r="A1364" s="1">
        <v>1358</v>
      </c>
      <c r="B1364" s="1">
        <v>17</v>
      </c>
      <c r="D1364" s="1">
        <v>1358</v>
      </c>
      <c r="E1364" s="1">
        <v>2</v>
      </c>
    </row>
    <row r="1365" spans="1:5" x14ac:dyDescent="0.25">
      <c r="A1365" s="1">
        <v>1359</v>
      </c>
      <c r="B1365" s="1">
        <v>17</v>
      </c>
      <c r="D1365" s="1">
        <v>1359</v>
      </c>
      <c r="E1365" s="1">
        <v>2</v>
      </c>
    </row>
    <row r="1366" spans="1:5" x14ac:dyDescent="0.25">
      <c r="A1366" s="1">
        <v>1360</v>
      </c>
      <c r="B1366" s="1">
        <v>17</v>
      </c>
      <c r="D1366" s="1">
        <v>1360</v>
      </c>
      <c r="E1366" s="1">
        <v>2</v>
      </c>
    </row>
    <row r="1367" spans="1:5" x14ac:dyDescent="0.25">
      <c r="A1367" s="1">
        <v>1361</v>
      </c>
      <c r="B1367" s="1">
        <v>18</v>
      </c>
      <c r="D1367" s="1">
        <v>1361</v>
      </c>
      <c r="E1367" s="1">
        <v>2</v>
      </c>
    </row>
    <row r="1368" spans="1:5" x14ac:dyDescent="0.25">
      <c r="A1368" s="1">
        <v>1362</v>
      </c>
      <c r="B1368" s="1">
        <v>18</v>
      </c>
      <c r="D1368" s="1">
        <v>1362</v>
      </c>
      <c r="E1368" s="1">
        <v>2</v>
      </c>
    </row>
    <row r="1369" spans="1:5" x14ac:dyDescent="0.25">
      <c r="A1369" s="1">
        <v>1363</v>
      </c>
      <c r="B1369" s="1">
        <v>18</v>
      </c>
      <c r="D1369" s="1">
        <v>1363</v>
      </c>
      <c r="E1369" s="1">
        <v>2</v>
      </c>
    </row>
    <row r="1370" spans="1:5" x14ac:dyDescent="0.25">
      <c r="A1370" s="1">
        <v>1364</v>
      </c>
      <c r="B1370" s="1">
        <v>18</v>
      </c>
      <c r="D1370" s="1">
        <v>1364</v>
      </c>
      <c r="E1370" s="1">
        <v>2</v>
      </c>
    </row>
    <row r="1371" spans="1:5" x14ac:dyDescent="0.25">
      <c r="A1371" s="1">
        <v>1365</v>
      </c>
      <c r="B1371" s="1">
        <v>18</v>
      </c>
      <c r="D1371" s="1">
        <v>1365</v>
      </c>
      <c r="E1371" s="1">
        <v>2</v>
      </c>
    </row>
    <row r="1372" spans="1:5" x14ac:dyDescent="0.25">
      <c r="A1372" s="1">
        <v>1366</v>
      </c>
      <c r="B1372" s="1">
        <v>18</v>
      </c>
      <c r="D1372" s="1">
        <v>1366</v>
      </c>
      <c r="E1372" s="1">
        <v>2</v>
      </c>
    </row>
    <row r="1373" spans="1:5" x14ac:dyDescent="0.25">
      <c r="A1373" s="1">
        <v>1367</v>
      </c>
      <c r="B1373" s="1">
        <v>18</v>
      </c>
      <c r="D1373" s="1">
        <v>1367</v>
      </c>
      <c r="E1373" s="1">
        <v>2</v>
      </c>
    </row>
    <row r="1374" spans="1:5" x14ac:dyDescent="0.25">
      <c r="A1374" s="1">
        <v>1368</v>
      </c>
      <c r="B1374" s="1">
        <v>18</v>
      </c>
      <c r="D1374" s="1">
        <v>1368</v>
      </c>
      <c r="E1374" s="1">
        <v>2</v>
      </c>
    </row>
    <row r="1375" spans="1:5" x14ac:dyDescent="0.25">
      <c r="A1375" s="1">
        <v>1369</v>
      </c>
      <c r="B1375" s="1">
        <v>18</v>
      </c>
      <c r="D1375" s="1">
        <v>1369</v>
      </c>
      <c r="E1375" s="1">
        <v>2</v>
      </c>
    </row>
    <row r="1376" spans="1:5" x14ac:dyDescent="0.25">
      <c r="A1376" s="1">
        <v>1370</v>
      </c>
      <c r="B1376" s="1">
        <v>18</v>
      </c>
      <c r="D1376" s="1">
        <v>1370</v>
      </c>
      <c r="E1376" s="1">
        <v>2</v>
      </c>
    </row>
    <row r="1377" spans="1:5" x14ac:dyDescent="0.25">
      <c r="A1377" s="1">
        <v>1371</v>
      </c>
      <c r="B1377" s="1">
        <v>18</v>
      </c>
      <c r="D1377" s="1">
        <v>1371</v>
      </c>
      <c r="E1377" s="1">
        <v>2</v>
      </c>
    </row>
    <row r="1378" spans="1:5" x14ac:dyDescent="0.25">
      <c r="A1378" s="1">
        <v>1372</v>
      </c>
      <c r="B1378" s="1">
        <v>18</v>
      </c>
      <c r="D1378" s="1">
        <v>1372</v>
      </c>
      <c r="E1378" s="1">
        <v>2</v>
      </c>
    </row>
    <row r="1379" spans="1:5" x14ac:dyDescent="0.25">
      <c r="A1379" s="1">
        <v>1373</v>
      </c>
      <c r="B1379" s="1">
        <v>18</v>
      </c>
      <c r="D1379" s="1">
        <v>1373</v>
      </c>
      <c r="E1379" s="1">
        <v>2</v>
      </c>
    </row>
    <row r="1380" spans="1:5" x14ac:dyDescent="0.25">
      <c r="A1380" s="1">
        <v>1374</v>
      </c>
      <c r="B1380" s="1">
        <v>18</v>
      </c>
      <c r="D1380" s="1">
        <v>1374</v>
      </c>
      <c r="E1380" s="1">
        <v>2</v>
      </c>
    </row>
    <row r="1381" spans="1:5" x14ac:dyDescent="0.25">
      <c r="A1381" s="1">
        <v>1375</v>
      </c>
      <c r="B1381" s="1">
        <v>18</v>
      </c>
      <c r="D1381" s="1">
        <v>1375</v>
      </c>
      <c r="E1381" s="1">
        <v>2</v>
      </c>
    </row>
    <row r="1382" spans="1:5" x14ac:dyDescent="0.25">
      <c r="A1382" s="1">
        <v>1376</v>
      </c>
      <c r="B1382" s="1">
        <v>18</v>
      </c>
      <c r="D1382" s="1">
        <v>1376</v>
      </c>
      <c r="E1382" s="1">
        <v>2</v>
      </c>
    </row>
    <row r="1383" spans="1:5" x14ac:dyDescent="0.25">
      <c r="A1383" s="1">
        <v>1377</v>
      </c>
      <c r="B1383" s="1">
        <v>18</v>
      </c>
      <c r="D1383" s="1">
        <v>1377</v>
      </c>
      <c r="E1383" s="1">
        <v>2</v>
      </c>
    </row>
    <row r="1384" spans="1:5" x14ac:dyDescent="0.25">
      <c r="A1384" s="1">
        <v>1378</v>
      </c>
      <c r="B1384" s="1">
        <v>18</v>
      </c>
      <c r="D1384" s="1">
        <v>1378</v>
      </c>
      <c r="E1384" s="1">
        <v>2</v>
      </c>
    </row>
    <row r="1385" spans="1:5" x14ac:dyDescent="0.25">
      <c r="A1385" s="1">
        <v>1379</v>
      </c>
      <c r="B1385" s="1">
        <v>18</v>
      </c>
      <c r="D1385" s="1">
        <v>1379</v>
      </c>
      <c r="E1385" s="1">
        <v>2</v>
      </c>
    </row>
    <row r="1386" spans="1:5" x14ac:dyDescent="0.25">
      <c r="A1386" s="1">
        <v>1380</v>
      </c>
      <c r="B1386" s="1">
        <v>18</v>
      </c>
      <c r="D1386" s="1">
        <v>1380</v>
      </c>
      <c r="E1386" s="1">
        <v>2</v>
      </c>
    </row>
    <row r="1387" spans="1:5" x14ac:dyDescent="0.25">
      <c r="A1387" s="1">
        <v>1381</v>
      </c>
      <c r="B1387" s="1">
        <v>18</v>
      </c>
      <c r="D1387" s="1">
        <v>1381</v>
      </c>
      <c r="E1387" s="1">
        <v>2</v>
      </c>
    </row>
    <row r="1388" spans="1:5" x14ac:dyDescent="0.25">
      <c r="A1388" s="1">
        <v>1382</v>
      </c>
      <c r="B1388" s="1">
        <v>18</v>
      </c>
      <c r="D1388" s="1">
        <v>1382</v>
      </c>
      <c r="E1388" s="1">
        <v>2</v>
      </c>
    </row>
    <row r="1389" spans="1:5" x14ac:dyDescent="0.25">
      <c r="A1389" s="1">
        <v>1383</v>
      </c>
      <c r="B1389" s="1">
        <v>18</v>
      </c>
      <c r="D1389" s="1">
        <v>1383</v>
      </c>
      <c r="E1389" s="1">
        <v>2</v>
      </c>
    </row>
    <row r="1390" spans="1:5" x14ac:dyDescent="0.25">
      <c r="A1390" s="1">
        <v>1384</v>
      </c>
      <c r="B1390" s="1">
        <v>18</v>
      </c>
      <c r="D1390" s="1">
        <v>1384</v>
      </c>
      <c r="E1390" s="1">
        <v>2</v>
      </c>
    </row>
    <row r="1391" spans="1:5" x14ac:dyDescent="0.25">
      <c r="A1391" s="1">
        <v>1385</v>
      </c>
      <c r="B1391" s="1">
        <v>18</v>
      </c>
      <c r="D1391" s="1">
        <v>1385</v>
      </c>
      <c r="E1391" s="1">
        <v>2</v>
      </c>
    </row>
    <row r="1392" spans="1:5" x14ac:dyDescent="0.25">
      <c r="A1392" s="1">
        <v>1386</v>
      </c>
      <c r="B1392" s="1">
        <v>18</v>
      </c>
      <c r="D1392" s="1">
        <v>1386</v>
      </c>
      <c r="E1392" s="1">
        <v>2</v>
      </c>
    </row>
    <row r="1393" spans="1:5" x14ac:dyDescent="0.25">
      <c r="A1393" s="1">
        <v>1387</v>
      </c>
      <c r="B1393" s="1">
        <v>18</v>
      </c>
      <c r="D1393" s="1">
        <v>1387</v>
      </c>
      <c r="E1393" s="1">
        <v>2</v>
      </c>
    </row>
    <row r="1394" spans="1:5" x14ac:dyDescent="0.25">
      <c r="A1394" s="1">
        <v>1388</v>
      </c>
      <c r="B1394" s="1">
        <v>18</v>
      </c>
      <c r="D1394" s="1">
        <v>1388</v>
      </c>
      <c r="E1394" s="1">
        <v>2</v>
      </c>
    </row>
    <row r="1395" spans="1:5" x14ac:dyDescent="0.25">
      <c r="A1395" s="1">
        <v>1389</v>
      </c>
      <c r="B1395" s="1">
        <v>18</v>
      </c>
      <c r="D1395" s="1">
        <v>1389</v>
      </c>
      <c r="E1395" s="1">
        <v>2</v>
      </c>
    </row>
    <row r="1396" spans="1:5" x14ac:dyDescent="0.25">
      <c r="A1396" s="1">
        <v>1390</v>
      </c>
      <c r="B1396" s="1">
        <v>18</v>
      </c>
      <c r="D1396" s="1">
        <v>1390</v>
      </c>
      <c r="E1396" s="1">
        <v>2</v>
      </c>
    </row>
    <row r="1397" spans="1:5" x14ac:dyDescent="0.25">
      <c r="A1397" s="1">
        <v>1391</v>
      </c>
      <c r="B1397" s="1">
        <v>18</v>
      </c>
      <c r="D1397" s="1">
        <v>1391</v>
      </c>
      <c r="E1397" s="1">
        <v>2</v>
      </c>
    </row>
    <row r="1398" spans="1:5" x14ac:dyDescent="0.25">
      <c r="A1398" s="1">
        <v>1392</v>
      </c>
      <c r="B1398" s="1">
        <v>18</v>
      </c>
      <c r="D1398" s="1">
        <v>1392</v>
      </c>
      <c r="E1398" s="1">
        <v>2</v>
      </c>
    </row>
    <row r="1399" spans="1:5" x14ac:dyDescent="0.25">
      <c r="A1399" s="1">
        <v>1393</v>
      </c>
      <c r="B1399" s="1">
        <v>18</v>
      </c>
      <c r="D1399" s="1">
        <v>1393</v>
      </c>
      <c r="E1399" s="1">
        <v>2</v>
      </c>
    </row>
    <row r="1400" spans="1:5" x14ac:dyDescent="0.25">
      <c r="A1400" s="1">
        <v>1394</v>
      </c>
      <c r="B1400" s="1">
        <v>18</v>
      </c>
      <c r="D1400" s="1">
        <v>1394</v>
      </c>
      <c r="E1400" s="1">
        <v>2</v>
      </c>
    </row>
    <row r="1401" spans="1:5" x14ac:dyDescent="0.25">
      <c r="A1401" s="1">
        <v>1395</v>
      </c>
      <c r="B1401" s="1">
        <v>18</v>
      </c>
      <c r="D1401" s="1">
        <v>1395</v>
      </c>
      <c r="E1401" s="1">
        <v>2</v>
      </c>
    </row>
    <row r="1402" spans="1:5" x14ac:dyDescent="0.25">
      <c r="A1402" s="1">
        <v>1396</v>
      </c>
      <c r="B1402" s="1">
        <v>18</v>
      </c>
      <c r="D1402" s="1">
        <v>1396</v>
      </c>
      <c r="E1402" s="1">
        <v>2</v>
      </c>
    </row>
    <row r="1403" spans="1:5" x14ac:dyDescent="0.25">
      <c r="A1403" s="1">
        <v>1397</v>
      </c>
      <c r="B1403" s="1">
        <v>18</v>
      </c>
      <c r="D1403" s="1">
        <v>1397</v>
      </c>
      <c r="E1403" s="1">
        <v>2</v>
      </c>
    </row>
    <row r="1404" spans="1:5" x14ac:dyDescent="0.25">
      <c r="A1404" s="1">
        <v>1398</v>
      </c>
      <c r="B1404" s="1">
        <v>18</v>
      </c>
      <c r="D1404" s="1">
        <v>1398</v>
      </c>
      <c r="E1404" s="1">
        <v>2</v>
      </c>
    </row>
    <row r="1405" spans="1:5" x14ac:dyDescent="0.25">
      <c r="A1405" s="1">
        <v>1399</v>
      </c>
      <c r="B1405" s="1">
        <v>18</v>
      </c>
      <c r="D1405" s="1">
        <v>1399</v>
      </c>
      <c r="E1405" s="1">
        <v>2</v>
      </c>
    </row>
    <row r="1406" spans="1:5" x14ac:dyDescent="0.25">
      <c r="A1406" s="1">
        <v>1400</v>
      </c>
      <c r="B1406" s="1">
        <v>18</v>
      </c>
      <c r="D1406" s="1">
        <v>1400</v>
      </c>
      <c r="E1406" s="1">
        <v>2</v>
      </c>
    </row>
    <row r="1407" spans="1:5" x14ac:dyDescent="0.25">
      <c r="A1407" s="1">
        <v>1401</v>
      </c>
      <c r="B1407" s="1">
        <v>18</v>
      </c>
      <c r="D1407" s="1">
        <v>1401</v>
      </c>
      <c r="E1407" s="1">
        <v>2</v>
      </c>
    </row>
    <row r="1408" spans="1:5" x14ac:dyDescent="0.25">
      <c r="A1408" s="1">
        <v>1402</v>
      </c>
      <c r="B1408" s="1">
        <v>18</v>
      </c>
      <c r="D1408" s="1">
        <v>1402</v>
      </c>
      <c r="E1408" s="1">
        <v>2</v>
      </c>
    </row>
    <row r="1409" spans="1:5" x14ac:dyDescent="0.25">
      <c r="A1409" s="1">
        <v>1403</v>
      </c>
      <c r="B1409" s="1">
        <v>18</v>
      </c>
      <c r="D1409" s="1">
        <v>1403</v>
      </c>
      <c r="E1409" s="1">
        <v>2</v>
      </c>
    </row>
    <row r="1410" spans="1:5" x14ac:dyDescent="0.25">
      <c r="A1410" s="1">
        <v>1404</v>
      </c>
      <c r="B1410" s="1">
        <v>18</v>
      </c>
      <c r="D1410" s="1">
        <v>1404</v>
      </c>
      <c r="E1410" s="1">
        <v>2</v>
      </c>
    </row>
    <row r="1411" spans="1:5" x14ac:dyDescent="0.25">
      <c r="A1411" s="1">
        <v>1405</v>
      </c>
      <c r="B1411" s="1">
        <v>18</v>
      </c>
      <c r="D1411" s="1">
        <v>1405</v>
      </c>
      <c r="E1411" s="1">
        <v>2</v>
      </c>
    </row>
    <row r="1412" spans="1:5" x14ac:dyDescent="0.25">
      <c r="A1412" s="1">
        <v>1406</v>
      </c>
      <c r="B1412" s="1">
        <v>18</v>
      </c>
      <c r="D1412" s="1">
        <v>1406</v>
      </c>
      <c r="E1412" s="1">
        <v>2</v>
      </c>
    </row>
    <row r="1413" spans="1:5" x14ac:dyDescent="0.25">
      <c r="A1413" s="1">
        <v>1407</v>
      </c>
      <c r="B1413" s="1">
        <v>18</v>
      </c>
      <c r="D1413" s="1">
        <v>1407</v>
      </c>
      <c r="E1413" s="1">
        <v>2</v>
      </c>
    </row>
    <row r="1414" spans="1:5" x14ac:dyDescent="0.25">
      <c r="A1414" s="1">
        <v>1408</v>
      </c>
      <c r="B1414" s="1">
        <v>18</v>
      </c>
      <c r="D1414" s="1">
        <v>1408</v>
      </c>
      <c r="E1414" s="1">
        <v>2</v>
      </c>
    </row>
    <row r="1415" spans="1:5" x14ac:dyDescent="0.25">
      <c r="A1415" s="1">
        <v>1409</v>
      </c>
      <c r="B1415" s="1">
        <v>18</v>
      </c>
      <c r="D1415" s="1">
        <v>1409</v>
      </c>
      <c r="E1415" s="1">
        <v>2</v>
      </c>
    </row>
    <row r="1416" spans="1:5" x14ac:dyDescent="0.25">
      <c r="A1416" s="1">
        <v>1410</v>
      </c>
      <c r="B1416" s="1">
        <v>18</v>
      </c>
      <c r="D1416" s="1">
        <v>1410</v>
      </c>
      <c r="E1416" s="1">
        <v>2</v>
      </c>
    </row>
    <row r="1417" spans="1:5" x14ac:dyDescent="0.25">
      <c r="A1417" s="1">
        <v>1411</v>
      </c>
      <c r="B1417" s="1">
        <v>18</v>
      </c>
      <c r="D1417" s="1">
        <v>1411</v>
      </c>
      <c r="E1417" s="1">
        <v>2</v>
      </c>
    </row>
    <row r="1418" spans="1:5" x14ac:dyDescent="0.25">
      <c r="A1418" s="1">
        <v>1412</v>
      </c>
      <c r="B1418" s="1">
        <v>18</v>
      </c>
      <c r="D1418" s="1">
        <v>1412</v>
      </c>
      <c r="E1418" s="1">
        <v>2</v>
      </c>
    </row>
    <row r="1419" spans="1:5" x14ac:dyDescent="0.25">
      <c r="A1419" s="1">
        <v>1413</v>
      </c>
      <c r="B1419" s="1">
        <v>18</v>
      </c>
      <c r="D1419" s="1">
        <v>1413</v>
      </c>
      <c r="E1419" s="1">
        <v>2</v>
      </c>
    </row>
    <row r="1420" spans="1:5" x14ac:dyDescent="0.25">
      <c r="A1420" s="1">
        <v>1414</v>
      </c>
      <c r="B1420" s="1">
        <v>18</v>
      </c>
      <c r="D1420" s="1">
        <v>1414</v>
      </c>
      <c r="E1420" s="1">
        <v>2</v>
      </c>
    </row>
    <row r="1421" spans="1:5" x14ac:dyDescent="0.25">
      <c r="A1421" s="1">
        <v>1415</v>
      </c>
      <c r="B1421" s="1">
        <v>18</v>
      </c>
      <c r="D1421" s="1">
        <v>1415</v>
      </c>
      <c r="E1421" s="1">
        <v>2</v>
      </c>
    </row>
    <row r="1422" spans="1:5" x14ac:dyDescent="0.25">
      <c r="A1422" s="1">
        <v>1416</v>
      </c>
      <c r="B1422" s="1">
        <v>18</v>
      </c>
      <c r="D1422" s="1">
        <v>1416</v>
      </c>
      <c r="E1422" s="1">
        <v>2</v>
      </c>
    </row>
    <row r="1423" spans="1:5" x14ac:dyDescent="0.25">
      <c r="A1423" s="1">
        <v>1417</v>
      </c>
      <c r="B1423" s="1">
        <v>18</v>
      </c>
      <c r="D1423" s="1">
        <v>1417</v>
      </c>
      <c r="E1423" s="1">
        <v>2</v>
      </c>
    </row>
    <row r="1424" spans="1:5" x14ac:dyDescent="0.25">
      <c r="A1424" s="1">
        <v>1418</v>
      </c>
      <c r="B1424" s="1">
        <v>18</v>
      </c>
      <c r="D1424" s="1">
        <v>1418</v>
      </c>
      <c r="E1424" s="1">
        <v>2</v>
      </c>
    </row>
    <row r="1425" spans="1:5" x14ac:dyDescent="0.25">
      <c r="A1425" s="1">
        <v>1419</v>
      </c>
      <c r="B1425" s="1">
        <v>18</v>
      </c>
      <c r="D1425" s="1">
        <v>1419</v>
      </c>
      <c r="E1425" s="1">
        <v>2</v>
      </c>
    </row>
    <row r="1426" spans="1:5" x14ac:dyDescent="0.25">
      <c r="A1426" s="1">
        <v>1420</v>
      </c>
      <c r="B1426" s="1">
        <v>18</v>
      </c>
      <c r="D1426" s="1">
        <v>1420</v>
      </c>
      <c r="E1426" s="1">
        <v>2</v>
      </c>
    </row>
    <row r="1427" spans="1:5" x14ac:dyDescent="0.25">
      <c r="A1427" s="1">
        <v>1421</v>
      </c>
      <c r="B1427" s="1">
        <v>18</v>
      </c>
      <c r="D1427" s="1">
        <v>1421</v>
      </c>
      <c r="E1427" s="1">
        <v>2</v>
      </c>
    </row>
    <row r="1428" spans="1:5" x14ac:dyDescent="0.25">
      <c r="A1428" s="1">
        <v>1422</v>
      </c>
      <c r="B1428" s="1">
        <v>18</v>
      </c>
      <c r="D1428" s="1">
        <v>1422</v>
      </c>
      <c r="E1428" s="1">
        <v>2</v>
      </c>
    </row>
    <row r="1429" spans="1:5" x14ac:dyDescent="0.25">
      <c r="A1429" s="1">
        <v>1423</v>
      </c>
      <c r="B1429" s="1">
        <v>18</v>
      </c>
      <c r="D1429" s="1">
        <v>1423</v>
      </c>
      <c r="E1429" s="1">
        <v>2</v>
      </c>
    </row>
    <row r="1430" spans="1:5" x14ac:dyDescent="0.25">
      <c r="A1430" s="1">
        <v>1424</v>
      </c>
      <c r="B1430" s="1">
        <v>18</v>
      </c>
      <c r="D1430" s="1">
        <v>1424</v>
      </c>
      <c r="E1430" s="1">
        <v>2</v>
      </c>
    </row>
    <row r="1431" spans="1:5" x14ac:dyDescent="0.25">
      <c r="A1431" s="1">
        <v>1425</v>
      </c>
      <c r="B1431" s="1">
        <v>18</v>
      </c>
      <c r="D1431" s="1">
        <v>1425</v>
      </c>
      <c r="E1431" s="1">
        <v>2</v>
      </c>
    </row>
    <row r="1432" spans="1:5" x14ac:dyDescent="0.25">
      <c r="A1432" s="1">
        <v>1426</v>
      </c>
      <c r="B1432" s="1">
        <v>18</v>
      </c>
      <c r="D1432" s="1">
        <v>1426</v>
      </c>
      <c r="E1432" s="1">
        <v>2</v>
      </c>
    </row>
    <row r="1433" spans="1:5" x14ac:dyDescent="0.25">
      <c r="A1433" s="1">
        <v>1427</v>
      </c>
      <c r="B1433" s="1">
        <v>18</v>
      </c>
      <c r="D1433" s="1">
        <v>1427</v>
      </c>
      <c r="E1433" s="1">
        <v>2</v>
      </c>
    </row>
    <row r="1434" spans="1:5" x14ac:dyDescent="0.25">
      <c r="A1434" s="1">
        <v>1428</v>
      </c>
      <c r="B1434" s="1">
        <v>18</v>
      </c>
      <c r="D1434" s="1">
        <v>1428</v>
      </c>
      <c r="E1434" s="1">
        <v>2</v>
      </c>
    </row>
    <row r="1435" spans="1:5" x14ac:dyDescent="0.25">
      <c r="A1435" s="1">
        <v>1429</v>
      </c>
      <c r="B1435" s="1">
        <v>18</v>
      </c>
      <c r="D1435" s="1">
        <v>1429</v>
      </c>
      <c r="E1435" s="1">
        <v>2</v>
      </c>
    </row>
    <row r="1436" spans="1:5" x14ac:dyDescent="0.25">
      <c r="A1436" s="1">
        <v>1430</v>
      </c>
      <c r="B1436" s="1">
        <v>18</v>
      </c>
      <c r="D1436" s="1">
        <v>1430</v>
      </c>
      <c r="E1436" s="1">
        <v>2</v>
      </c>
    </row>
    <row r="1437" spans="1:5" x14ac:dyDescent="0.25">
      <c r="A1437" s="1">
        <v>1431</v>
      </c>
      <c r="B1437" s="1">
        <v>18</v>
      </c>
      <c r="D1437" s="1">
        <v>1431</v>
      </c>
      <c r="E1437" s="1">
        <v>2</v>
      </c>
    </row>
    <row r="1438" spans="1:5" x14ac:dyDescent="0.25">
      <c r="A1438" s="1">
        <v>1432</v>
      </c>
      <c r="B1438" s="1">
        <v>18</v>
      </c>
      <c r="D1438" s="1">
        <v>1432</v>
      </c>
      <c r="E1438" s="1">
        <v>2</v>
      </c>
    </row>
    <row r="1439" spans="1:5" x14ac:dyDescent="0.25">
      <c r="A1439" s="1">
        <v>1433</v>
      </c>
      <c r="B1439" s="1">
        <v>18</v>
      </c>
      <c r="D1439" s="1">
        <v>1433</v>
      </c>
      <c r="E1439" s="1">
        <v>2</v>
      </c>
    </row>
    <row r="1440" spans="1:5" x14ac:dyDescent="0.25">
      <c r="A1440" s="1">
        <v>1434</v>
      </c>
      <c r="B1440" s="1">
        <v>18</v>
      </c>
      <c r="D1440" s="1">
        <v>1434</v>
      </c>
      <c r="E1440" s="1">
        <v>2</v>
      </c>
    </row>
    <row r="1441" spans="1:5" x14ac:dyDescent="0.25">
      <c r="A1441" s="1">
        <v>1435</v>
      </c>
      <c r="B1441" s="1">
        <v>18</v>
      </c>
      <c r="D1441" s="1">
        <v>1435</v>
      </c>
      <c r="E1441" s="1">
        <v>2</v>
      </c>
    </row>
    <row r="1442" spans="1:5" x14ac:dyDescent="0.25">
      <c r="A1442" s="1">
        <v>1436</v>
      </c>
      <c r="B1442" s="1">
        <v>18</v>
      </c>
      <c r="D1442" s="1">
        <v>1436</v>
      </c>
      <c r="E1442" s="1">
        <v>2</v>
      </c>
    </row>
    <row r="1443" spans="1:5" x14ac:dyDescent="0.25">
      <c r="A1443" s="1">
        <v>1437</v>
      </c>
      <c r="B1443" s="1">
        <v>18</v>
      </c>
      <c r="D1443" s="1">
        <v>1437</v>
      </c>
      <c r="E1443" s="1">
        <v>2</v>
      </c>
    </row>
    <row r="1444" spans="1:5" x14ac:dyDescent="0.25">
      <c r="A1444" s="1">
        <v>1438</v>
      </c>
      <c r="B1444" s="1">
        <v>18</v>
      </c>
      <c r="D1444" s="1">
        <v>1438</v>
      </c>
      <c r="E1444" s="1">
        <v>2</v>
      </c>
    </row>
    <row r="1445" spans="1:5" x14ac:dyDescent="0.25">
      <c r="A1445" s="1">
        <v>1439</v>
      </c>
      <c r="B1445" s="1">
        <v>18</v>
      </c>
      <c r="D1445" s="1">
        <v>1439</v>
      </c>
      <c r="E1445" s="1">
        <v>2</v>
      </c>
    </row>
    <row r="1446" spans="1:5" x14ac:dyDescent="0.25">
      <c r="A1446" s="1">
        <v>1440</v>
      </c>
      <c r="B1446" s="1">
        <v>18</v>
      </c>
      <c r="D1446" s="1">
        <v>1440</v>
      </c>
      <c r="E1446" s="1">
        <v>2</v>
      </c>
    </row>
    <row r="1447" spans="1:5" x14ac:dyDescent="0.25">
      <c r="A1447" s="1">
        <v>1441</v>
      </c>
      <c r="B1447" s="1">
        <v>19</v>
      </c>
      <c r="D1447" s="1">
        <v>1441</v>
      </c>
      <c r="E1447" s="1">
        <v>2</v>
      </c>
    </row>
    <row r="1448" spans="1:5" x14ac:dyDescent="0.25">
      <c r="A1448" s="1">
        <v>1442</v>
      </c>
      <c r="B1448" s="1">
        <v>19</v>
      </c>
      <c r="D1448" s="1">
        <v>1442</v>
      </c>
      <c r="E1448" s="1">
        <v>2</v>
      </c>
    </row>
    <row r="1449" spans="1:5" x14ac:dyDescent="0.25">
      <c r="A1449" s="1">
        <v>1443</v>
      </c>
      <c r="B1449" s="1">
        <v>19</v>
      </c>
      <c r="D1449" s="1">
        <v>1443</v>
      </c>
      <c r="E1449" s="1">
        <v>2</v>
      </c>
    </row>
    <row r="1450" spans="1:5" x14ac:dyDescent="0.25">
      <c r="A1450" s="1">
        <v>1444</v>
      </c>
      <c r="B1450" s="1">
        <v>19</v>
      </c>
      <c r="D1450" s="1">
        <v>1444</v>
      </c>
      <c r="E1450" s="1">
        <v>2</v>
      </c>
    </row>
    <row r="1451" spans="1:5" x14ac:dyDescent="0.25">
      <c r="A1451" s="1">
        <v>1445</v>
      </c>
      <c r="B1451" s="1">
        <v>19</v>
      </c>
      <c r="D1451" s="1">
        <v>1445</v>
      </c>
      <c r="E1451" s="1">
        <v>2</v>
      </c>
    </row>
    <row r="1452" spans="1:5" x14ac:dyDescent="0.25">
      <c r="A1452" s="1">
        <v>1446</v>
      </c>
      <c r="B1452" s="1">
        <v>19</v>
      </c>
      <c r="D1452" s="1">
        <v>1446</v>
      </c>
      <c r="E1452" s="1">
        <v>2</v>
      </c>
    </row>
    <row r="1453" spans="1:5" x14ac:dyDescent="0.25">
      <c r="A1453" s="1">
        <v>1447</v>
      </c>
      <c r="B1453" s="1">
        <v>19</v>
      </c>
      <c r="D1453" s="1">
        <v>1447</v>
      </c>
      <c r="E1453" s="1">
        <v>2</v>
      </c>
    </row>
    <row r="1454" spans="1:5" x14ac:dyDescent="0.25">
      <c r="A1454" s="1">
        <v>1448</v>
      </c>
      <c r="B1454" s="1">
        <v>19</v>
      </c>
      <c r="D1454" s="1">
        <v>1448</v>
      </c>
      <c r="E1454" s="1">
        <v>2</v>
      </c>
    </row>
    <row r="1455" spans="1:5" x14ac:dyDescent="0.25">
      <c r="A1455" s="1">
        <v>1449</v>
      </c>
      <c r="B1455" s="1">
        <v>19</v>
      </c>
      <c r="D1455" s="1">
        <v>1449</v>
      </c>
      <c r="E1455" s="1">
        <v>2</v>
      </c>
    </row>
    <row r="1456" spans="1:5" x14ac:dyDescent="0.25">
      <c r="A1456" s="1">
        <v>1450</v>
      </c>
      <c r="B1456" s="1">
        <v>19</v>
      </c>
      <c r="D1456" s="1">
        <v>1450</v>
      </c>
      <c r="E1456" s="1">
        <v>2</v>
      </c>
    </row>
    <row r="1457" spans="1:5" x14ac:dyDescent="0.25">
      <c r="A1457" s="1">
        <v>1451</v>
      </c>
      <c r="B1457" s="1">
        <v>19</v>
      </c>
      <c r="D1457" s="1">
        <v>1451</v>
      </c>
      <c r="E1457" s="1">
        <v>2</v>
      </c>
    </row>
    <row r="1458" spans="1:5" x14ac:dyDescent="0.25">
      <c r="A1458" s="1">
        <v>1452</v>
      </c>
      <c r="B1458" s="1">
        <v>19</v>
      </c>
      <c r="D1458" s="1">
        <v>1452</v>
      </c>
      <c r="E1458" s="1">
        <v>2</v>
      </c>
    </row>
    <row r="1459" spans="1:5" x14ac:dyDescent="0.25">
      <c r="A1459" s="1">
        <v>1453</v>
      </c>
      <c r="B1459" s="1">
        <v>19</v>
      </c>
      <c r="D1459" s="1">
        <v>1453</v>
      </c>
      <c r="E1459" s="1">
        <v>2</v>
      </c>
    </row>
    <row r="1460" spans="1:5" x14ac:dyDescent="0.25">
      <c r="A1460" s="1">
        <v>1454</v>
      </c>
      <c r="B1460" s="1">
        <v>19</v>
      </c>
      <c r="D1460" s="1">
        <v>1454</v>
      </c>
      <c r="E1460" s="1">
        <v>2</v>
      </c>
    </row>
    <row r="1461" spans="1:5" x14ac:dyDescent="0.25">
      <c r="A1461" s="1">
        <v>1455</v>
      </c>
      <c r="B1461" s="1">
        <v>19</v>
      </c>
      <c r="D1461" s="1">
        <v>1455</v>
      </c>
      <c r="E1461" s="1">
        <v>2</v>
      </c>
    </row>
    <row r="1462" spans="1:5" x14ac:dyDescent="0.25">
      <c r="A1462" s="1">
        <v>1456</v>
      </c>
      <c r="B1462" s="1">
        <v>19</v>
      </c>
      <c r="D1462" s="1">
        <v>1456</v>
      </c>
      <c r="E1462" s="1">
        <v>2</v>
      </c>
    </row>
    <row r="1463" spans="1:5" x14ac:dyDescent="0.25">
      <c r="A1463" s="1">
        <v>1457</v>
      </c>
      <c r="B1463" s="1">
        <v>19</v>
      </c>
      <c r="D1463" s="1">
        <v>1457</v>
      </c>
      <c r="E1463" s="1">
        <v>2</v>
      </c>
    </row>
    <row r="1464" spans="1:5" x14ac:dyDescent="0.25">
      <c r="A1464" s="1">
        <v>1458</v>
      </c>
      <c r="B1464" s="1">
        <v>19</v>
      </c>
      <c r="D1464" s="1">
        <v>1458</v>
      </c>
      <c r="E1464" s="1">
        <v>2</v>
      </c>
    </row>
    <row r="1465" spans="1:5" x14ac:dyDescent="0.25">
      <c r="A1465" s="1">
        <v>1459</v>
      </c>
      <c r="B1465" s="1">
        <v>19</v>
      </c>
      <c r="D1465" s="1">
        <v>1459</v>
      </c>
      <c r="E1465" s="1">
        <v>2</v>
      </c>
    </row>
    <row r="1466" spans="1:5" x14ac:dyDescent="0.25">
      <c r="A1466" s="1">
        <v>1460</v>
      </c>
      <c r="B1466" s="1">
        <v>19</v>
      </c>
      <c r="D1466" s="1">
        <v>1460</v>
      </c>
      <c r="E1466" s="1">
        <v>2</v>
      </c>
    </row>
    <row r="1467" spans="1:5" x14ac:dyDescent="0.25">
      <c r="A1467" s="1">
        <v>1461</v>
      </c>
      <c r="B1467" s="1">
        <v>19</v>
      </c>
      <c r="D1467" s="1">
        <v>1461</v>
      </c>
      <c r="E1467" s="1">
        <v>2</v>
      </c>
    </row>
    <row r="1468" spans="1:5" x14ac:dyDescent="0.25">
      <c r="A1468" s="1">
        <v>1462</v>
      </c>
      <c r="B1468" s="1">
        <v>19</v>
      </c>
      <c r="D1468" s="1">
        <v>1462</v>
      </c>
      <c r="E1468" s="1">
        <v>2</v>
      </c>
    </row>
    <row r="1469" spans="1:5" x14ac:dyDescent="0.25">
      <c r="A1469" s="1">
        <v>1463</v>
      </c>
      <c r="B1469" s="1">
        <v>19</v>
      </c>
      <c r="D1469" s="1">
        <v>1463</v>
      </c>
      <c r="E1469" s="1">
        <v>2</v>
      </c>
    </row>
    <row r="1470" spans="1:5" x14ac:dyDescent="0.25">
      <c r="A1470" s="1">
        <v>1464</v>
      </c>
      <c r="B1470" s="1">
        <v>19</v>
      </c>
      <c r="D1470" s="1">
        <v>1464</v>
      </c>
      <c r="E1470" s="1">
        <v>2</v>
      </c>
    </row>
    <row r="1471" spans="1:5" x14ac:dyDescent="0.25">
      <c r="A1471" s="1">
        <v>1465</v>
      </c>
      <c r="B1471" s="1">
        <v>19</v>
      </c>
      <c r="D1471" s="1">
        <v>1465</v>
      </c>
      <c r="E1471" s="1">
        <v>2</v>
      </c>
    </row>
    <row r="1472" spans="1:5" x14ac:dyDescent="0.25">
      <c r="A1472" s="1">
        <v>1466</v>
      </c>
      <c r="B1472" s="1">
        <v>19</v>
      </c>
      <c r="D1472" s="1">
        <v>1466</v>
      </c>
      <c r="E1472" s="1">
        <v>2</v>
      </c>
    </row>
    <row r="1473" spans="1:5" x14ac:dyDescent="0.25">
      <c r="A1473" s="1">
        <v>1467</v>
      </c>
      <c r="B1473" s="1">
        <v>19</v>
      </c>
      <c r="D1473" s="1">
        <v>1467</v>
      </c>
      <c r="E1473" s="1">
        <v>2</v>
      </c>
    </row>
    <row r="1474" spans="1:5" x14ac:dyDescent="0.25">
      <c r="A1474" s="1">
        <v>1468</v>
      </c>
      <c r="B1474" s="1">
        <v>19</v>
      </c>
      <c r="D1474" s="1">
        <v>1468</v>
      </c>
      <c r="E1474" s="1">
        <v>2</v>
      </c>
    </row>
    <row r="1475" spans="1:5" x14ac:dyDescent="0.25">
      <c r="A1475" s="1">
        <v>1469</v>
      </c>
      <c r="B1475" s="1">
        <v>19</v>
      </c>
      <c r="D1475" s="1">
        <v>1469</v>
      </c>
      <c r="E1475" s="1">
        <v>2</v>
      </c>
    </row>
    <row r="1476" spans="1:5" x14ac:dyDescent="0.25">
      <c r="A1476" s="1">
        <v>1470</v>
      </c>
      <c r="B1476" s="1">
        <v>19</v>
      </c>
      <c r="D1476" s="1">
        <v>1470</v>
      </c>
      <c r="E1476" s="1">
        <v>2</v>
      </c>
    </row>
    <row r="1477" spans="1:5" x14ac:dyDescent="0.25">
      <c r="A1477" s="1">
        <v>1471</v>
      </c>
      <c r="B1477" s="1">
        <v>19</v>
      </c>
      <c r="D1477" s="1">
        <v>1471</v>
      </c>
      <c r="E1477" s="1">
        <v>2</v>
      </c>
    </row>
    <row r="1478" spans="1:5" x14ac:dyDescent="0.25">
      <c r="A1478" s="1">
        <v>1472</v>
      </c>
      <c r="B1478" s="1">
        <v>19</v>
      </c>
      <c r="D1478" s="1">
        <v>1472</v>
      </c>
      <c r="E1478" s="1">
        <v>2</v>
      </c>
    </row>
    <row r="1479" spans="1:5" x14ac:dyDescent="0.25">
      <c r="A1479" s="1">
        <v>1473</v>
      </c>
      <c r="B1479" s="1">
        <v>19</v>
      </c>
      <c r="D1479" s="1">
        <v>1473</v>
      </c>
      <c r="E1479" s="1">
        <v>2</v>
      </c>
    </row>
    <row r="1480" spans="1:5" x14ac:dyDescent="0.25">
      <c r="A1480" s="1">
        <v>1474</v>
      </c>
      <c r="B1480" s="1">
        <v>19</v>
      </c>
      <c r="D1480" s="1">
        <v>1474</v>
      </c>
      <c r="E1480" s="1">
        <v>2</v>
      </c>
    </row>
    <row r="1481" spans="1:5" x14ac:dyDescent="0.25">
      <c r="A1481" s="1">
        <v>1475</v>
      </c>
      <c r="B1481" s="1">
        <v>19</v>
      </c>
      <c r="D1481" s="1">
        <v>1475</v>
      </c>
      <c r="E1481" s="1">
        <v>2</v>
      </c>
    </row>
    <row r="1482" spans="1:5" x14ac:dyDescent="0.25">
      <c r="A1482" s="1">
        <v>1476</v>
      </c>
      <c r="B1482" s="1">
        <v>19</v>
      </c>
      <c r="D1482" s="1">
        <v>1476</v>
      </c>
      <c r="E1482" s="1">
        <v>3</v>
      </c>
    </row>
    <row r="1483" spans="1:5" x14ac:dyDescent="0.25">
      <c r="A1483" s="1">
        <v>1477</v>
      </c>
      <c r="B1483" s="1">
        <v>19</v>
      </c>
      <c r="D1483" s="1">
        <v>1477</v>
      </c>
      <c r="E1483" s="1">
        <v>3</v>
      </c>
    </row>
    <row r="1484" spans="1:5" x14ac:dyDescent="0.25">
      <c r="A1484" s="1">
        <v>1478</v>
      </c>
      <c r="B1484" s="1">
        <v>19</v>
      </c>
      <c r="D1484" s="1">
        <v>1478</v>
      </c>
      <c r="E1484" s="1">
        <v>3</v>
      </c>
    </row>
    <row r="1485" spans="1:5" x14ac:dyDescent="0.25">
      <c r="A1485" s="1">
        <v>1479</v>
      </c>
      <c r="B1485" s="1">
        <v>19</v>
      </c>
      <c r="D1485" s="1">
        <v>1479</v>
      </c>
      <c r="E1485" s="1">
        <v>3</v>
      </c>
    </row>
    <row r="1486" spans="1:5" x14ac:dyDescent="0.25">
      <c r="A1486" s="1">
        <v>1480</v>
      </c>
      <c r="B1486" s="1">
        <v>19</v>
      </c>
      <c r="D1486" s="1">
        <v>1480</v>
      </c>
      <c r="E1486" s="1">
        <v>3</v>
      </c>
    </row>
    <row r="1487" spans="1:5" x14ac:dyDescent="0.25">
      <c r="A1487" s="1">
        <v>1481</v>
      </c>
      <c r="B1487" s="1">
        <v>19</v>
      </c>
      <c r="D1487" s="1">
        <v>1481</v>
      </c>
      <c r="E1487" s="1">
        <v>3</v>
      </c>
    </row>
    <row r="1488" spans="1:5" x14ac:dyDescent="0.25">
      <c r="A1488" s="1">
        <v>1482</v>
      </c>
      <c r="B1488" s="1">
        <v>19</v>
      </c>
      <c r="D1488" s="1">
        <v>1482</v>
      </c>
      <c r="E1488" s="1">
        <v>3</v>
      </c>
    </row>
    <row r="1489" spans="1:5" x14ac:dyDescent="0.25">
      <c r="A1489" s="1">
        <v>1483</v>
      </c>
      <c r="B1489" s="1">
        <v>19</v>
      </c>
      <c r="D1489" s="1">
        <v>1483</v>
      </c>
      <c r="E1489" s="1">
        <v>3</v>
      </c>
    </row>
    <row r="1490" spans="1:5" x14ac:dyDescent="0.25">
      <c r="A1490" s="1">
        <v>1484</v>
      </c>
      <c r="B1490" s="1">
        <v>19</v>
      </c>
      <c r="D1490" s="1">
        <v>1484</v>
      </c>
      <c r="E1490" s="1">
        <v>3</v>
      </c>
    </row>
    <row r="1491" spans="1:5" x14ac:dyDescent="0.25">
      <c r="A1491" s="1">
        <v>1485</v>
      </c>
      <c r="B1491" s="1">
        <v>19</v>
      </c>
      <c r="D1491" s="1">
        <v>1485</v>
      </c>
      <c r="E1491" s="1">
        <v>3</v>
      </c>
    </row>
    <row r="1492" spans="1:5" x14ac:dyDescent="0.25">
      <c r="A1492" s="1">
        <v>1486</v>
      </c>
      <c r="B1492" s="1">
        <v>19</v>
      </c>
      <c r="D1492" s="1">
        <v>1486</v>
      </c>
      <c r="E1492" s="1">
        <v>3</v>
      </c>
    </row>
    <row r="1493" spans="1:5" x14ac:dyDescent="0.25">
      <c r="A1493" s="1">
        <v>1487</v>
      </c>
      <c r="B1493" s="1">
        <v>19</v>
      </c>
      <c r="D1493" s="1">
        <v>1487</v>
      </c>
      <c r="E1493" s="1">
        <v>3</v>
      </c>
    </row>
    <row r="1494" spans="1:5" x14ac:dyDescent="0.25">
      <c r="A1494" s="1">
        <v>1488</v>
      </c>
      <c r="B1494" s="1">
        <v>19</v>
      </c>
      <c r="D1494" s="1">
        <v>1488</v>
      </c>
      <c r="E1494" s="1">
        <v>3</v>
      </c>
    </row>
    <row r="1495" spans="1:5" x14ac:dyDescent="0.25">
      <c r="A1495" s="1">
        <v>1489</v>
      </c>
      <c r="B1495" s="1">
        <v>19</v>
      </c>
      <c r="D1495" s="1">
        <v>1489</v>
      </c>
      <c r="E1495" s="1">
        <v>3</v>
      </c>
    </row>
    <row r="1496" spans="1:5" x14ac:dyDescent="0.25">
      <c r="A1496" s="1">
        <v>1490</v>
      </c>
      <c r="B1496" s="1">
        <v>19</v>
      </c>
      <c r="D1496" s="1">
        <v>1490</v>
      </c>
      <c r="E1496" s="1">
        <v>3</v>
      </c>
    </row>
    <row r="1497" spans="1:5" x14ac:dyDescent="0.25">
      <c r="A1497" s="1">
        <v>1491</v>
      </c>
      <c r="B1497" s="1">
        <v>19</v>
      </c>
      <c r="D1497" s="1">
        <v>1491</v>
      </c>
      <c r="E1497" s="1">
        <v>3</v>
      </c>
    </row>
    <row r="1498" spans="1:5" x14ac:dyDescent="0.25">
      <c r="A1498" s="1">
        <v>1492</v>
      </c>
      <c r="B1498" s="1">
        <v>19</v>
      </c>
      <c r="D1498" s="1">
        <v>1492</v>
      </c>
      <c r="E1498" s="1">
        <v>3</v>
      </c>
    </row>
    <row r="1499" spans="1:5" x14ac:dyDescent="0.25">
      <c r="A1499" s="1">
        <v>1493</v>
      </c>
      <c r="B1499" s="1">
        <v>19</v>
      </c>
      <c r="D1499" s="1">
        <v>1493</v>
      </c>
      <c r="E1499" s="1">
        <v>3</v>
      </c>
    </row>
    <row r="1500" spans="1:5" x14ac:dyDescent="0.25">
      <c r="A1500" s="1">
        <v>1494</v>
      </c>
      <c r="B1500" s="1">
        <v>19</v>
      </c>
      <c r="D1500" s="1">
        <v>1494</v>
      </c>
      <c r="E1500" s="1">
        <v>3</v>
      </c>
    </row>
    <row r="1501" spans="1:5" x14ac:dyDescent="0.25">
      <c r="A1501" s="1">
        <v>1495</v>
      </c>
      <c r="B1501" s="1">
        <v>19</v>
      </c>
      <c r="D1501" s="1">
        <v>1495</v>
      </c>
      <c r="E1501" s="1">
        <v>3</v>
      </c>
    </row>
    <row r="1502" spans="1:5" x14ac:dyDescent="0.25">
      <c r="A1502" s="1">
        <v>1496</v>
      </c>
      <c r="B1502" s="1">
        <v>19</v>
      </c>
      <c r="D1502" s="1">
        <v>1496</v>
      </c>
      <c r="E1502" s="1">
        <v>3</v>
      </c>
    </row>
    <row r="1503" spans="1:5" x14ac:dyDescent="0.25">
      <c r="A1503" s="1">
        <v>1497</v>
      </c>
      <c r="B1503" s="1">
        <v>19</v>
      </c>
      <c r="D1503" s="1">
        <v>1497</v>
      </c>
      <c r="E1503" s="1">
        <v>3</v>
      </c>
    </row>
    <row r="1504" spans="1:5" x14ac:dyDescent="0.25">
      <c r="A1504" s="1">
        <v>1498</v>
      </c>
      <c r="B1504" s="1">
        <v>19</v>
      </c>
      <c r="D1504" s="1">
        <v>1498</v>
      </c>
      <c r="E1504" s="1">
        <v>3</v>
      </c>
    </row>
    <row r="1505" spans="1:5" x14ac:dyDescent="0.25">
      <c r="A1505" s="1">
        <v>1499</v>
      </c>
      <c r="B1505" s="1">
        <v>19</v>
      </c>
      <c r="D1505" s="1">
        <v>1499</v>
      </c>
      <c r="E1505" s="1">
        <v>3</v>
      </c>
    </row>
    <row r="1506" spans="1:5" x14ac:dyDescent="0.25">
      <c r="A1506" s="1">
        <v>1500</v>
      </c>
      <c r="B1506" s="1">
        <v>19</v>
      </c>
      <c r="D1506" s="1">
        <v>1500</v>
      </c>
      <c r="E1506" s="1">
        <v>3</v>
      </c>
    </row>
    <row r="1507" spans="1:5" x14ac:dyDescent="0.25">
      <c r="A1507" s="1">
        <v>1501</v>
      </c>
      <c r="B1507" s="1">
        <v>19</v>
      </c>
      <c r="D1507" s="1">
        <v>1501</v>
      </c>
      <c r="E1507" s="1">
        <v>3</v>
      </c>
    </row>
    <row r="1508" spans="1:5" x14ac:dyDescent="0.25">
      <c r="A1508" s="1">
        <v>1502</v>
      </c>
      <c r="B1508" s="1">
        <v>19</v>
      </c>
      <c r="D1508" s="1">
        <v>1502</v>
      </c>
      <c r="E1508" s="1">
        <v>3</v>
      </c>
    </row>
    <row r="1509" spans="1:5" x14ac:dyDescent="0.25">
      <c r="A1509" s="1">
        <v>1503</v>
      </c>
      <c r="B1509" s="1">
        <v>19</v>
      </c>
      <c r="D1509" s="1">
        <v>1503</v>
      </c>
      <c r="E1509" s="1">
        <v>3</v>
      </c>
    </row>
    <row r="1510" spans="1:5" x14ac:dyDescent="0.25">
      <c r="A1510" s="1">
        <v>1504</v>
      </c>
      <c r="B1510" s="1">
        <v>19</v>
      </c>
      <c r="D1510" s="1">
        <v>1504</v>
      </c>
      <c r="E1510" s="1">
        <v>3</v>
      </c>
    </row>
    <row r="1511" spans="1:5" x14ac:dyDescent="0.25">
      <c r="A1511" s="1">
        <v>1505</v>
      </c>
      <c r="B1511" s="1">
        <v>19</v>
      </c>
      <c r="D1511" s="1">
        <v>1505</v>
      </c>
      <c r="E1511" s="1">
        <v>3</v>
      </c>
    </row>
    <row r="1512" spans="1:5" x14ac:dyDescent="0.25">
      <c r="A1512" s="1">
        <v>1506</v>
      </c>
      <c r="B1512" s="1">
        <v>19</v>
      </c>
      <c r="D1512" s="1">
        <v>1506</v>
      </c>
      <c r="E1512" s="1">
        <v>3</v>
      </c>
    </row>
    <row r="1513" spans="1:5" x14ac:dyDescent="0.25">
      <c r="A1513" s="1">
        <v>1507</v>
      </c>
      <c r="B1513" s="1">
        <v>19</v>
      </c>
      <c r="D1513" s="1">
        <v>1507</v>
      </c>
      <c r="E1513" s="1">
        <v>3</v>
      </c>
    </row>
    <row r="1514" spans="1:5" x14ac:dyDescent="0.25">
      <c r="A1514" s="1">
        <v>1508</v>
      </c>
      <c r="B1514" s="1">
        <v>19</v>
      </c>
      <c r="D1514" s="1">
        <v>1508</v>
      </c>
      <c r="E1514" s="1">
        <v>3</v>
      </c>
    </row>
    <row r="1515" spans="1:5" x14ac:dyDescent="0.25">
      <c r="A1515" s="1">
        <v>1509</v>
      </c>
      <c r="B1515" s="1">
        <v>19</v>
      </c>
      <c r="D1515" s="1">
        <v>1509</v>
      </c>
      <c r="E1515" s="1">
        <v>3</v>
      </c>
    </row>
    <row r="1516" spans="1:5" x14ac:dyDescent="0.25">
      <c r="A1516" s="1">
        <v>1510</v>
      </c>
      <c r="B1516" s="1">
        <v>19</v>
      </c>
      <c r="D1516" s="1">
        <v>1510</v>
      </c>
      <c r="E1516" s="1">
        <v>3</v>
      </c>
    </row>
    <row r="1517" spans="1:5" x14ac:dyDescent="0.25">
      <c r="A1517" s="1">
        <v>1511</v>
      </c>
      <c r="B1517" s="1">
        <v>19</v>
      </c>
      <c r="D1517" s="1">
        <v>1511</v>
      </c>
      <c r="E1517" s="1">
        <v>3</v>
      </c>
    </row>
    <row r="1518" spans="1:5" x14ac:dyDescent="0.25">
      <c r="A1518" s="1">
        <v>1512</v>
      </c>
      <c r="B1518" s="1">
        <v>19</v>
      </c>
      <c r="D1518" s="1">
        <v>1512</v>
      </c>
      <c r="E1518" s="1">
        <v>3</v>
      </c>
    </row>
    <row r="1519" spans="1:5" x14ac:dyDescent="0.25">
      <c r="A1519" s="1">
        <v>1513</v>
      </c>
      <c r="B1519" s="1">
        <v>19</v>
      </c>
      <c r="D1519" s="1">
        <v>1513</v>
      </c>
      <c r="E1519" s="1">
        <v>3</v>
      </c>
    </row>
    <row r="1520" spans="1:5" x14ac:dyDescent="0.25">
      <c r="A1520" s="1">
        <v>1514</v>
      </c>
      <c r="B1520" s="1">
        <v>19</v>
      </c>
      <c r="D1520" s="1">
        <v>1514</v>
      </c>
      <c r="E1520" s="1">
        <v>3</v>
      </c>
    </row>
    <row r="1521" spans="1:5" x14ac:dyDescent="0.25">
      <c r="A1521" s="1">
        <v>1515</v>
      </c>
      <c r="B1521" s="1">
        <v>19</v>
      </c>
      <c r="D1521" s="1">
        <v>1515</v>
      </c>
      <c r="E1521" s="1">
        <v>3</v>
      </c>
    </row>
    <row r="1522" spans="1:5" x14ac:dyDescent="0.25">
      <c r="A1522" s="1">
        <v>1516</v>
      </c>
      <c r="B1522" s="1">
        <v>19</v>
      </c>
      <c r="D1522" s="1">
        <v>1516</v>
      </c>
      <c r="E1522" s="1">
        <v>3</v>
      </c>
    </row>
    <row r="1523" spans="1:5" x14ac:dyDescent="0.25">
      <c r="A1523" s="1">
        <v>1517</v>
      </c>
      <c r="B1523" s="1">
        <v>19</v>
      </c>
      <c r="D1523" s="1">
        <v>1517</v>
      </c>
      <c r="E1523" s="1">
        <v>3</v>
      </c>
    </row>
    <row r="1524" spans="1:5" x14ac:dyDescent="0.25">
      <c r="A1524" s="1">
        <v>1518</v>
      </c>
      <c r="B1524" s="1">
        <v>19</v>
      </c>
      <c r="D1524" s="1">
        <v>1518</v>
      </c>
      <c r="E1524" s="1">
        <v>3</v>
      </c>
    </row>
    <row r="1525" spans="1:5" x14ac:dyDescent="0.25">
      <c r="A1525" s="1">
        <v>1519</v>
      </c>
      <c r="B1525" s="1">
        <v>19</v>
      </c>
      <c r="D1525" s="1">
        <v>1519</v>
      </c>
      <c r="E1525" s="1">
        <v>3</v>
      </c>
    </row>
    <row r="1526" spans="1:5" x14ac:dyDescent="0.25">
      <c r="A1526" s="1">
        <v>1520</v>
      </c>
      <c r="B1526" s="1">
        <v>19</v>
      </c>
      <c r="D1526" s="1">
        <v>1520</v>
      </c>
      <c r="E1526" s="1">
        <v>3</v>
      </c>
    </row>
    <row r="1527" spans="1:5" x14ac:dyDescent="0.25">
      <c r="A1527" s="1">
        <v>1521</v>
      </c>
      <c r="B1527" s="1">
        <v>20</v>
      </c>
      <c r="D1527" s="1">
        <v>1521</v>
      </c>
      <c r="E1527" s="1">
        <v>3</v>
      </c>
    </row>
    <row r="1528" spans="1:5" x14ac:dyDescent="0.25">
      <c r="A1528" s="1">
        <v>1522</v>
      </c>
      <c r="B1528" s="1">
        <v>20</v>
      </c>
      <c r="D1528" s="1">
        <v>1522</v>
      </c>
      <c r="E1528" s="1">
        <v>3</v>
      </c>
    </row>
    <row r="1529" spans="1:5" x14ac:dyDescent="0.25">
      <c r="A1529" s="1">
        <v>1523</v>
      </c>
      <c r="B1529" s="1">
        <v>20</v>
      </c>
      <c r="D1529" s="1">
        <v>1523</v>
      </c>
      <c r="E1529" s="1">
        <v>3</v>
      </c>
    </row>
    <row r="1530" spans="1:5" x14ac:dyDescent="0.25">
      <c r="A1530" s="1">
        <v>1524</v>
      </c>
      <c r="B1530" s="1">
        <v>20</v>
      </c>
      <c r="D1530" s="1">
        <v>1524</v>
      </c>
      <c r="E1530" s="1">
        <v>3</v>
      </c>
    </row>
    <row r="1531" spans="1:5" x14ac:dyDescent="0.25">
      <c r="A1531" s="1">
        <v>1525</v>
      </c>
      <c r="B1531" s="1">
        <v>20</v>
      </c>
      <c r="D1531" s="1">
        <v>1525</v>
      </c>
      <c r="E1531" s="1">
        <v>3</v>
      </c>
    </row>
    <row r="1532" spans="1:5" x14ac:dyDescent="0.25">
      <c r="A1532" s="1">
        <v>1526</v>
      </c>
      <c r="B1532" s="1">
        <v>20</v>
      </c>
      <c r="D1532" s="1">
        <v>1526</v>
      </c>
      <c r="E1532" s="1">
        <v>3</v>
      </c>
    </row>
    <row r="1533" spans="1:5" x14ac:dyDescent="0.25">
      <c r="A1533" s="1">
        <v>1527</v>
      </c>
      <c r="B1533" s="1">
        <v>20</v>
      </c>
      <c r="D1533" s="1">
        <v>1527</v>
      </c>
      <c r="E1533" s="1">
        <v>3</v>
      </c>
    </row>
    <row r="1534" spans="1:5" x14ac:dyDescent="0.25">
      <c r="A1534" s="1">
        <v>1528</v>
      </c>
      <c r="B1534" s="1">
        <v>20</v>
      </c>
      <c r="D1534" s="1">
        <v>1528</v>
      </c>
      <c r="E1534" s="1">
        <v>3</v>
      </c>
    </row>
    <row r="1535" spans="1:5" x14ac:dyDescent="0.25">
      <c r="A1535" s="1">
        <v>1529</v>
      </c>
      <c r="B1535" s="1">
        <v>20</v>
      </c>
      <c r="D1535" s="1">
        <v>1529</v>
      </c>
      <c r="E1535" s="1">
        <v>3</v>
      </c>
    </row>
    <row r="1536" spans="1:5" x14ac:dyDescent="0.25">
      <c r="A1536" s="1">
        <v>1530</v>
      </c>
      <c r="B1536" s="1">
        <v>20</v>
      </c>
      <c r="D1536" s="1">
        <v>1530</v>
      </c>
      <c r="E1536" s="1">
        <v>3</v>
      </c>
    </row>
    <row r="1537" spans="1:5" x14ac:dyDescent="0.25">
      <c r="A1537" s="1">
        <v>1531</v>
      </c>
      <c r="B1537" s="1">
        <v>20</v>
      </c>
      <c r="D1537" s="1">
        <v>1531</v>
      </c>
      <c r="E1537" s="1">
        <v>3</v>
      </c>
    </row>
    <row r="1538" spans="1:5" x14ac:dyDescent="0.25">
      <c r="A1538" s="1">
        <v>1532</v>
      </c>
      <c r="B1538" s="1">
        <v>20</v>
      </c>
      <c r="D1538" s="1">
        <v>1532</v>
      </c>
      <c r="E1538" s="1">
        <v>3</v>
      </c>
    </row>
    <row r="1539" spans="1:5" x14ac:dyDescent="0.25">
      <c r="A1539" s="1">
        <v>1533</v>
      </c>
      <c r="B1539" s="1">
        <v>20</v>
      </c>
      <c r="D1539" s="1">
        <v>1533</v>
      </c>
      <c r="E1539" s="1">
        <v>3</v>
      </c>
    </row>
    <row r="1540" spans="1:5" x14ac:dyDescent="0.25">
      <c r="A1540" s="1">
        <v>1534</v>
      </c>
      <c r="B1540" s="1">
        <v>20</v>
      </c>
      <c r="D1540" s="1">
        <v>1534</v>
      </c>
      <c r="E1540" s="1">
        <v>3</v>
      </c>
    </row>
    <row r="1541" spans="1:5" x14ac:dyDescent="0.25">
      <c r="A1541" s="1">
        <v>1535</v>
      </c>
      <c r="B1541" s="1">
        <v>20</v>
      </c>
      <c r="D1541" s="1">
        <v>1535</v>
      </c>
      <c r="E1541" s="1">
        <v>3</v>
      </c>
    </row>
    <row r="1542" spans="1:5" x14ac:dyDescent="0.25">
      <c r="A1542" s="1">
        <v>1536</v>
      </c>
      <c r="B1542" s="1">
        <v>20</v>
      </c>
      <c r="D1542" s="1">
        <v>1536</v>
      </c>
      <c r="E1542" s="1">
        <v>3</v>
      </c>
    </row>
    <row r="1543" spans="1:5" x14ac:dyDescent="0.25">
      <c r="A1543" s="1">
        <v>1537</v>
      </c>
      <c r="B1543" s="1">
        <v>20</v>
      </c>
      <c r="D1543" s="1">
        <v>1537</v>
      </c>
      <c r="E1543" s="1">
        <v>3</v>
      </c>
    </row>
    <row r="1544" spans="1:5" x14ac:dyDescent="0.25">
      <c r="A1544" s="1">
        <v>1538</v>
      </c>
      <c r="B1544" s="1">
        <v>20</v>
      </c>
      <c r="D1544" s="1">
        <v>1538</v>
      </c>
      <c r="E1544" s="1">
        <v>3</v>
      </c>
    </row>
    <row r="1545" spans="1:5" x14ac:dyDescent="0.25">
      <c r="A1545" s="1">
        <v>1539</v>
      </c>
      <c r="B1545" s="1">
        <v>20</v>
      </c>
      <c r="D1545" s="1">
        <v>1539</v>
      </c>
      <c r="E1545" s="1">
        <v>3</v>
      </c>
    </row>
    <row r="1546" spans="1:5" x14ac:dyDescent="0.25">
      <c r="A1546" s="1">
        <v>1540</v>
      </c>
      <c r="B1546" s="1">
        <v>20</v>
      </c>
      <c r="D1546" s="1">
        <v>1540</v>
      </c>
      <c r="E1546" s="1">
        <v>3</v>
      </c>
    </row>
    <row r="1547" spans="1:5" x14ac:dyDescent="0.25">
      <c r="A1547" s="1">
        <v>1541</v>
      </c>
      <c r="B1547" s="1">
        <v>20</v>
      </c>
      <c r="D1547" s="1">
        <v>1541</v>
      </c>
      <c r="E1547" s="1">
        <v>3</v>
      </c>
    </row>
    <row r="1548" spans="1:5" x14ac:dyDescent="0.25">
      <c r="A1548" s="1">
        <v>1542</v>
      </c>
      <c r="B1548" s="1">
        <v>20</v>
      </c>
      <c r="D1548" s="1">
        <v>1542</v>
      </c>
      <c r="E1548" s="1">
        <v>3</v>
      </c>
    </row>
    <row r="1549" spans="1:5" x14ac:dyDescent="0.25">
      <c r="A1549" s="1">
        <v>1543</v>
      </c>
      <c r="B1549" s="1">
        <v>20</v>
      </c>
      <c r="D1549" s="1">
        <v>1543</v>
      </c>
      <c r="E1549" s="1">
        <v>3</v>
      </c>
    </row>
    <row r="1550" spans="1:5" x14ac:dyDescent="0.25">
      <c r="A1550" s="1">
        <v>1544</v>
      </c>
      <c r="B1550" s="1">
        <v>20</v>
      </c>
      <c r="D1550" s="1">
        <v>1544</v>
      </c>
      <c r="E1550" s="1">
        <v>3</v>
      </c>
    </row>
    <row r="1551" spans="1:5" x14ac:dyDescent="0.25">
      <c r="A1551" s="1">
        <v>1545</v>
      </c>
      <c r="B1551" s="1">
        <v>20</v>
      </c>
      <c r="D1551" s="1">
        <v>1545</v>
      </c>
      <c r="E1551" s="1">
        <v>3</v>
      </c>
    </row>
    <row r="1552" spans="1:5" x14ac:dyDescent="0.25">
      <c r="A1552" s="1">
        <v>1546</v>
      </c>
      <c r="B1552" s="1">
        <v>20</v>
      </c>
      <c r="D1552" s="1">
        <v>1546</v>
      </c>
      <c r="E1552" s="1">
        <v>3</v>
      </c>
    </row>
    <row r="1553" spans="1:5" x14ac:dyDescent="0.25">
      <c r="A1553" s="1">
        <v>1547</v>
      </c>
      <c r="B1553" s="1">
        <v>20</v>
      </c>
      <c r="D1553" s="1">
        <v>1547</v>
      </c>
      <c r="E1553" s="1">
        <v>3</v>
      </c>
    </row>
    <row r="1554" spans="1:5" x14ac:dyDescent="0.25">
      <c r="A1554" s="1">
        <v>1548</v>
      </c>
      <c r="B1554" s="1">
        <v>20</v>
      </c>
      <c r="D1554" s="1">
        <v>1548</v>
      </c>
      <c r="E1554" s="1">
        <v>3</v>
      </c>
    </row>
    <row r="1555" spans="1:5" x14ac:dyDescent="0.25">
      <c r="A1555" s="1">
        <v>1549</v>
      </c>
      <c r="B1555" s="1">
        <v>20</v>
      </c>
      <c r="D1555" s="1">
        <v>1549</v>
      </c>
      <c r="E1555" s="1">
        <v>3</v>
      </c>
    </row>
    <row r="1556" spans="1:5" x14ac:dyDescent="0.25">
      <c r="A1556" s="1">
        <v>1550</v>
      </c>
      <c r="B1556" s="1">
        <v>20</v>
      </c>
      <c r="D1556" s="1">
        <v>1550</v>
      </c>
      <c r="E1556" s="1">
        <v>3</v>
      </c>
    </row>
    <row r="1557" spans="1:5" x14ac:dyDescent="0.25">
      <c r="A1557" s="1">
        <v>1551</v>
      </c>
      <c r="B1557" s="1">
        <v>20</v>
      </c>
      <c r="D1557" s="1">
        <v>1551</v>
      </c>
      <c r="E1557" s="1">
        <v>3</v>
      </c>
    </row>
    <row r="1558" spans="1:5" x14ac:dyDescent="0.25">
      <c r="A1558" s="1">
        <v>1552</v>
      </c>
      <c r="B1558" s="1">
        <v>20</v>
      </c>
      <c r="D1558" s="1">
        <v>1552</v>
      </c>
      <c r="E1558" s="1">
        <v>3</v>
      </c>
    </row>
    <row r="1559" spans="1:5" x14ac:dyDescent="0.25">
      <c r="A1559" s="1">
        <v>1553</v>
      </c>
      <c r="B1559" s="1">
        <v>20</v>
      </c>
      <c r="D1559" s="1">
        <v>1553</v>
      </c>
      <c r="E1559" s="1">
        <v>3</v>
      </c>
    </row>
    <row r="1560" spans="1:5" x14ac:dyDescent="0.25">
      <c r="A1560" s="1">
        <v>1554</v>
      </c>
      <c r="B1560" s="1">
        <v>20</v>
      </c>
      <c r="D1560" s="1">
        <v>1554</v>
      </c>
      <c r="E1560" s="1">
        <v>3</v>
      </c>
    </row>
    <row r="1561" spans="1:5" x14ac:dyDescent="0.25">
      <c r="A1561" s="1">
        <v>1555</v>
      </c>
      <c r="B1561" s="1">
        <v>20</v>
      </c>
      <c r="D1561" s="1">
        <v>1555</v>
      </c>
      <c r="E1561" s="1">
        <v>3</v>
      </c>
    </row>
    <row r="1562" spans="1:5" x14ac:dyDescent="0.25">
      <c r="A1562" s="1">
        <v>1556</v>
      </c>
      <c r="B1562" s="1">
        <v>20</v>
      </c>
      <c r="D1562" s="1">
        <v>1556</v>
      </c>
      <c r="E1562" s="1">
        <v>3</v>
      </c>
    </row>
    <row r="1563" spans="1:5" x14ac:dyDescent="0.25">
      <c r="A1563" s="1">
        <v>1557</v>
      </c>
      <c r="B1563" s="1">
        <v>20</v>
      </c>
      <c r="D1563" s="1">
        <v>1557</v>
      </c>
      <c r="E1563" s="1">
        <v>3</v>
      </c>
    </row>
    <row r="1564" spans="1:5" x14ac:dyDescent="0.25">
      <c r="A1564" s="1">
        <v>1558</v>
      </c>
      <c r="B1564" s="1">
        <v>20</v>
      </c>
      <c r="D1564" s="1">
        <v>1558</v>
      </c>
      <c r="E1564" s="1">
        <v>3</v>
      </c>
    </row>
    <row r="1565" spans="1:5" x14ac:dyDescent="0.25">
      <c r="A1565" s="1">
        <v>1559</v>
      </c>
      <c r="B1565" s="1">
        <v>20</v>
      </c>
      <c r="D1565" s="1">
        <v>1559</v>
      </c>
      <c r="E1565" s="1">
        <v>3</v>
      </c>
    </row>
    <row r="1566" spans="1:5" x14ac:dyDescent="0.25">
      <c r="A1566" s="1">
        <v>1560</v>
      </c>
      <c r="B1566" s="1">
        <v>20</v>
      </c>
      <c r="D1566" s="1">
        <v>1560</v>
      </c>
      <c r="E1566" s="1">
        <v>3</v>
      </c>
    </row>
    <row r="1567" spans="1:5" x14ac:dyDescent="0.25">
      <c r="A1567" s="1">
        <v>1561</v>
      </c>
      <c r="B1567" s="1">
        <v>20</v>
      </c>
      <c r="D1567" s="1">
        <v>1561</v>
      </c>
      <c r="E1567" s="1">
        <v>3</v>
      </c>
    </row>
    <row r="1568" spans="1:5" x14ac:dyDescent="0.25">
      <c r="A1568" s="1">
        <v>1562</v>
      </c>
      <c r="B1568" s="1">
        <v>20</v>
      </c>
      <c r="D1568" s="1">
        <v>1562</v>
      </c>
      <c r="E1568" s="1">
        <v>3</v>
      </c>
    </row>
    <row r="1569" spans="1:5" x14ac:dyDescent="0.25">
      <c r="A1569" s="1">
        <v>1563</v>
      </c>
      <c r="B1569" s="1">
        <v>20</v>
      </c>
      <c r="D1569" s="1">
        <v>1563</v>
      </c>
      <c r="E1569" s="1">
        <v>3</v>
      </c>
    </row>
    <row r="1570" spans="1:5" x14ac:dyDescent="0.25">
      <c r="A1570" s="1">
        <v>1564</v>
      </c>
      <c r="B1570" s="1">
        <v>20</v>
      </c>
      <c r="D1570" s="1">
        <v>1564</v>
      </c>
      <c r="E1570" s="1">
        <v>3</v>
      </c>
    </row>
    <row r="1571" spans="1:5" x14ac:dyDescent="0.25">
      <c r="A1571" s="1">
        <v>1565</v>
      </c>
      <c r="B1571" s="1">
        <v>20</v>
      </c>
      <c r="D1571" s="1">
        <v>1565</v>
      </c>
      <c r="E1571" s="1">
        <v>3</v>
      </c>
    </row>
    <row r="1572" spans="1:5" x14ac:dyDescent="0.25">
      <c r="A1572" s="1">
        <v>1566</v>
      </c>
      <c r="B1572" s="1">
        <v>20</v>
      </c>
      <c r="D1572" s="1">
        <v>1566</v>
      </c>
      <c r="E1572" s="1">
        <v>3</v>
      </c>
    </row>
    <row r="1573" spans="1:5" x14ac:dyDescent="0.25">
      <c r="A1573" s="1">
        <v>1567</v>
      </c>
      <c r="B1573" s="1">
        <v>20</v>
      </c>
      <c r="D1573" s="1">
        <v>1567</v>
      </c>
      <c r="E1573" s="1">
        <v>3</v>
      </c>
    </row>
    <row r="1574" spans="1:5" x14ac:dyDescent="0.25">
      <c r="A1574" s="1">
        <v>1568</v>
      </c>
      <c r="B1574" s="1">
        <v>20</v>
      </c>
      <c r="D1574" s="1">
        <v>1568</v>
      </c>
      <c r="E1574" s="1">
        <v>3</v>
      </c>
    </row>
    <row r="1575" spans="1:5" x14ac:dyDescent="0.25">
      <c r="A1575" s="1">
        <v>1569</v>
      </c>
      <c r="B1575" s="1">
        <v>20</v>
      </c>
      <c r="D1575" s="1">
        <v>1569</v>
      </c>
      <c r="E1575" s="1">
        <v>3</v>
      </c>
    </row>
    <row r="1576" spans="1:5" x14ac:dyDescent="0.25">
      <c r="A1576" s="1">
        <v>1570</v>
      </c>
      <c r="B1576" s="1">
        <v>20</v>
      </c>
      <c r="D1576" s="1">
        <v>1570</v>
      </c>
      <c r="E1576" s="1">
        <v>3</v>
      </c>
    </row>
    <row r="1577" spans="1:5" x14ac:dyDescent="0.25">
      <c r="A1577" s="1">
        <v>1571</v>
      </c>
      <c r="B1577" s="1">
        <v>20</v>
      </c>
      <c r="D1577" s="1">
        <v>1571</v>
      </c>
      <c r="E1577" s="1">
        <v>3</v>
      </c>
    </row>
    <row r="1578" spans="1:5" x14ac:dyDescent="0.25">
      <c r="A1578" s="1">
        <v>1572</v>
      </c>
      <c r="B1578" s="1">
        <v>20</v>
      </c>
      <c r="D1578" s="1">
        <v>1572</v>
      </c>
      <c r="E1578" s="1">
        <v>3</v>
      </c>
    </row>
    <row r="1579" spans="1:5" x14ac:dyDescent="0.25">
      <c r="A1579" s="1">
        <v>1573</v>
      </c>
      <c r="B1579" s="1">
        <v>20</v>
      </c>
      <c r="D1579" s="1">
        <v>1573</v>
      </c>
      <c r="E1579" s="1">
        <v>3</v>
      </c>
    </row>
    <row r="1580" spans="1:5" x14ac:dyDescent="0.25">
      <c r="A1580" s="1">
        <v>1574</v>
      </c>
      <c r="B1580" s="1">
        <v>20</v>
      </c>
      <c r="D1580" s="1">
        <v>1574</v>
      </c>
      <c r="E1580" s="1">
        <v>3</v>
      </c>
    </row>
    <row r="1581" spans="1:5" x14ac:dyDescent="0.25">
      <c r="A1581" s="1">
        <v>1575</v>
      </c>
      <c r="B1581" s="1">
        <v>20</v>
      </c>
      <c r="D1581" s="1">
        <v>1575</v>
      </c>
      <c r="E1581" s="1">
        <v>3</v>
      </c>
    </row>
    <row r="1582" spans="1:5" x14ac:dyDescent="0.25">
      <c r="A1582" s="1">
        <v>1576</v>
      </c>
      <c r="B1582" s="1">
        <v>20</v>
      </c>
      <c r="D1582" s="1">
        <v>1576</v>
      </c>
      <c r="E1582" s="1">
        <v>3</v>
      </c>
    </row>
    <row r="1583" spans="1:5" x14ac:dyDescent="0.25">
      <c r="A1583" s="1">
        <v>1577</v>
      </c>
      <c r="B1583" s="1">
        <v>20</v>
      </c>
      <c r="D1583" s="1">
        <v>1577</v>
      </c>
      <c r="E1583" s="1">
        <v>3</v>
      </c>
    </row>
    <row r="1584" spans="1:5" x14ac:dyDescent="0.25">
      <c r="A1584" s="1">
        <v>1578</v>
      </c>
      <c r="B1584" s="1">
        <v>20</v>
      </c>
      <c r="D1584" s="1">
        <v>1578</v>
      </c>
      <c r="E1584" s="1">
        <v>3</v>
      </c>
    </row>
    <row r="1585" spans="1:5" x14ac:dyDescent="0.25">
      <c r="A1585" s="1">
        <v>1579</v>
      </c>
      <c r="B1585" s="1">
        <v>20</v>
      </c>
      <c r="D1585" s="1">
        <v>1579</v>
      </c>
      <c r="E1585" s="1">
        <v>3</v>
      </c>
    </row>
    <row r="1586" spans="1:5" x14ac:dyDescent="0.25">
      <c r="A1586" s="1">
        <v>1580</v>
      </c>
      <c r="B1586" s="1">
        <v>20</v>
      </c>
      <c r="D1586" s="1">
        <v>1580</v>
      </c>
      <c r="E1586" s="1">
        <v>3</v>
      </c>
    </row>
    <row r="1587" spans="1:5" x14ac:dyDescent="0.25">
      <c r="A1587" s="1">
        <v>1581</v>
      </c>
      <c r="B1587" s="1">
        <v>20</v>
      </c>
      <c r="D1587" s="1">
        <v>1581</v>
      </c>
      <c r="E1587" s="1">
        <v>3</v>
      </c>
    </row>
    <row r="1588" spans="1:5" x14ac:dyDescent="0.25">
      <c r="A1588" s="1">
        <v>1582</v>
      </c>
      <c r="B1588" s="1">
        <v>20</v>
      </c>
      <c r="D1588" s="1">
        <v>1582</v>
      </c>
      <c r="E1588" s="1">
        <v>3</v>
      </c>
    </row>
    <row r="1589" spans="1:5" x14ac:dyDescent="0.25">
      <c r="A1589" s="1">
        <v>1583</v>
      </c>
      <c r="B1589" s="1">
        <v>20</v>
      </c>
      <c r="D1589" s="1">
        <v>1583</v>
      </c>
      <c r="E1589" s="1">
        <v>3</v>
      </c>
    </row>
    <row r="1590" spans="1:5" x14ac:dyDescent="0.25">
      <c r="A1590" s="1">
        <v>1584</v>
      </c>
      <c r="B1590" s="1">
        <v>20</v>
      </c>
      <c r="D1590" s="1">
        <v>1584</v>
      </c>
      <c r="E1590" s="1">
        <v>3</v>
      </c>
    </row>
    <row r="1591" spans="1:5" x14ac:dyDescent="0.25">
      <c r="A1591" s="1">
        <v>1585</v>
      </c>
      <c r="B1591" s="1">
        <v>20</v>
      </c>
      <c r="D1591" s="1">
        <v>1585</v>
      </c>
      <c r="E1591" s="1">
        <v>3</v>
      </c>
    </row>
    <row r="1592" spans="1:5" x14ac:dyDescent="0.25">
      <c r="A1592" s="1">
        <v>1586</v>
      </c>
      <c r="B1592" s="1">
        <v>20</v>
      </c>
      <c r="D1592" s="1">
        <v>1586</v>
      </c>
      <c r="E1592" s="1">
        <v>3</v>
      </c>
    </row>
    <row r="1593" spans="1:5" x14ac:dyDescent="0.25">
      <c r="A1593" s="1">
        <v>1587</v>
      </c>
      <c r="B1593" s="1">
        <v>20</v>
      </c>
      <c r="D1593" s="1">
        <v>1587</v>
      </c>
      <c r="E1593" s="1">
        <v>3</v>
      </c>
    </row>
    <row r="1594" spans="1:5" x14ac:dyDescent="0.25">
      <c r="A1594" s="1">
        <v>1588</v>
      </c>
      <c r="B1594" s="1">
        <v>20</v>
      </c>
      <c r="D1594" s="1">
        <v>1588</v>
      </c>
      <c r="E1594" s="1">
        <v>3</v>
      </c>
    </row>
    <row r="1595" spans="1:5" x14ac:dyDescent="0.25">
      <c r="A1595" s="1">
        <v>1589</v>
      </c>
      <c r="B1595" s="1">
        <v>20</v>
      </c>
      <c r="D1595" s="1">
        <v>1589</v>
      </c>
      <c r="E1595" s="1">
        <v>3</v>
      </c>
    </row>
    <row r="1596" spans="1:5" x14ac:dyDescent="0.25">
      <c r="A1596" s="1">
        <v>1590</v>
      </c>
      <c r="B1596" s="1">
        <v>20</v>
      </c>
      <c r="D1596" s="1">
        <v>1590</v>
      </c>
      <c r="E1596" s="1">
        <v>3</v>
      </c>
    </row>
    <row r="1597" spans="1:5" x14ac:dyDescent="0.25">
      <c r="A1597" s="1">
        <v>1591</v>
      </c>
      <c r="B1597" s="1">
        <v>20</v>
      </c>
      <c r="D1597" s="1">
        <v>1591</v>
      </c>
      <c r="E1597" s="1">
        <v>3</v>
      </c>
    </row>
    <row r="1598" spans="1:5" x14ac:dyDescent="0.25">
      <c r="A1598" s="1">
        <v>1592</v>
      </c>
      <c r="B1598" s="1">
        <v>20</v>
      </c>
      <c r="D1598" s="1">
        <v>1592</v>
      </c>
      <c r="E1598" s="1">
        <v>3</v>
      </c>
    </row>
    <row r="1599" spans="1:5" x14ac:dyDescent="0.25">
      <c r="A1599" s="1">
        <v>1593</v>
      </c>
      <c r="B1599" s="1">
        <v>20</v>
      </c>
      <c r="D1599" s="1">
        <v>1593</v>
      </c>
      <c r="E1599" s="1">
        <v>3</v>
      </c>
    </row>
    <row r="1600" spans="1:5" x14ac:dyDescent="0.25">
      <c r="A1600" s="1">
        <v>1594</v>
      </c>
      <c r="B1600" s="1">
        <v>20</v>
      </c>
      <c r="D1600" s="1">
        <v>1594</v>
      </c>
      <c r="E1600" s="1">
        <v>3</v>
      </c>
    </row>
    <row r="1601" spans="1:5" x14ac:dyDescent="0.25">
      <c r="A1601" s="1">
        <v>1595</v>
      </c>
      <c r="B1601" s="1">
        <v>20</v>
      </c>
      <c r="D1601" s="1">
        <v>1595</v>
      </c>
      <c r="E1601" s="1">
        <v>3</v>
      </c>
    </row>
    <row r="1602" spans="1:5" x14ac:dyDescent="0.25">
      <c r="A1602" s="1">
        <v>1596</v>
      </c>
      <c r="B1602" s="1">
        <v>20</v>
      </c>
      <c r="D1602" s="1">
        <v>1596</v>
      </c>
      <c r="E1602" s="1">
        <v>3</v>
      </c>
    </row>
    <row r="1603" spans="1:5" x14ac:dyDescent="0.25">
      <c r="A1603" s="1">
        <v>1597</v>
      </c>
      <c r="B1603" s="1">
        <v>20</v>
      </c>
      <c r="D1603" s="1">
        <v>1597</v>
      </c>
      <c r="E1603" s="1">
        <v>3</v>
      </c>
    </row>
    <row r="1604" spans="1:5" x14ac:dyDescent="0.25">
      <c r="A1604" s="1">
        <v>1598</v>
      </c>
      <c r="B1604" s="1">
        <v>20</v>
      </c>
      <c r="D1604" s="1">
        <v>1598</v>
      </c>
      <c r="E1604" s="1">
        <v>3</v>
      </c>
    </row>
    <row r="1605" spans="1:5" x14ac:dyDescent="0.25">
      <c r="A1605" s="1">
        <v>1599</v>
      </c>
      <c r="B1605" s="1">
        <v>20</v>
      </c>
      <c r="D1605" s="1">
        <v>1599</v>
      </c>
      <c r="E1605" s="1">
        <v>3</v>
      </c>
    </row>
    <row r="1606" spans="1:5" x14ac:dyDescent="0.25">
      <c r="A1606" s="1">
        <v>1600</v>
      </c>
      <c r="B1606" s="1">
        <v>20</v>
      </c>
      <c r="D1606" s="1">
        <v>1600</v>
      </c>
      <c r="E1606" s="1">
        <v>3</v>
      </c>
    </row>
    <row r="1607" spans="1:5" x14ac:dyDescent="0.25">
      <c r="A1607" s="1">
        <v>1601</v>
      </c>
      <c r="B1607" s="1">
        <v>21</v>
      </c>
      <c r="D1607" s="1">
        <v>1601</v>
      </c>
      <c r="E1607" s="1">
        <v>3</v>
      </c>
    </row>
    <row r="1608" spans="1:5" x14ac:dyDescent="0.25">
      <c r="A1608" s="1">
        <v>1602</v>
      </c>
      <c r="B1608" s="1">
        <v>21</v>
      </c>
      <c r="D1608" s="1">
        <v>1602</v>
      </c>
      <c r="E1608" s="1">
        <v>3</v>
      </c>
    </row>
    <row r="1609" spans="1:5" x14ac:dyDescent="0.25">
      <c r="A1609" s="1">
        <v>1603</v>
      </c>
      <c r="B1609" s="1">
        <v>21</v>
      </c>
      <c r="D1609" s="1">
        <v>1603</v>
      </c>
      <c r="E1609" s="1">
        <v>3</v>
      </c>
    </row>
    <row r="1610" spans="1:5" x14ac:dyDescent="0.25">
      <c r="A1610" s="1">
        <v>1604</v>
      </c>
      <c r="B1610" s="1">
        <v>21</v>
      </c>
      <c r="D1610" s="1">
        <v>1604</v>
      </c>
      <c r="E1610" s="1">
        <v>3</v>
      </c>
    </row>
    <row r="1611" spans="1:5" x14ac:dyDescent="0.25">
      <c r="A1611" s="1">
        <v>1605</v>
      </c>
      <c r="B1611" s="1">
        <v>21</v>
      </c>
      <c r="D1611" s="1">
        <v>1605</v>
      </c>
      <c r="E1611" s="1">
        <v>3</v>
      </c>
    </row>
    <row r="1612" spans="1:5" x14ac:dyDescent="0.25">
      <c r="A1612" s="1">
        <v>1606</v>
      </c>
      <c r="B1612" s="1">
        <v>21</v>
      </c>
      <c r="D1612" s="1">
        <v>1606</v>
      </c>
      <c r="E1612" s="1">
        <v>3</v>
      </c>
    </row>
    <row r="1613" spans="1:5" x14ac:dyDescent="0.25">
      <c r="A1613" s="1">
        <v>1607</v>
      </c>
      <c r="B1613" s="1">
        <v>21</v>
      </c>
      <c r="D1613" s="1">
        <v>1607</v>
      </c>
      <c r="E1613" s="1">
        <v>3</v>
      </c>
    </row>
    <row r="1614" spans="1:5" x14ac:dyDescent="0.25">
      <c r="A1614" s="1">
        <v>1608</v>
      </c>
      <c r="B1614" s="1">
        <v>21</v>
      </c>
      <c r="D1614" s="1">
        <v>1608</v>
      </c>
      <c r="E1614" s="1">
        <v>3</v>
      </c>
    </row>
    <row r="1615" spans="1:5" x14ac:dyDescent="0.25">
      <c r="A1615" s="1">
        <v>1609</v>
      </c>
      <c r="B1615" s="1">
        <v>21</v>
      </c>
      <c r="D1615" s="1">
        <v>1609</v>
      </c>
      <c r="E1615" s="1">
        <v>3</v>
      </c>
    </row>
    <row r="1616" spans="1:5" x14ac:dyDescent="0.25">
      <c r="A1616" s="1">
        <v>1610</v>
      </c>
      <c r="B1616" s="1">
        <v>21</v>
      </c>
      <c r="D1616" s="1">
        <v>1610</v>
      </c>
      <c r="E1616" s="1">
        <v>3</v>
      </c>
    </row>
    <row r="1617" spans="1:5" x14ac:dyDescent="0.25">
      <c r="A1617" s="1">
        <v>1611</v>
      </c>
      <c r="B1617" s="1">
        <v>21</v>
      </c>
      <c r="D1617" s="1">
        <v>1611</v>
      </c>
      <c r="E1617" s="1">
        <v>3</v>
      </c>
    </row>
    <row r="1618" spans="1:5" x14ac:dyDescent="0.25">
      <c r="A1618" s="1">
        <v>1612</v>
      </c>
      <c r="B1618" s="1">
        <v>21</v>
      </c>
      <c r="D1618" s="1">
        <v>1612</v>
      </c>
      <c r="E1618" s="1">
        <v>3</v>
      </c>
    </row>
    <row r="1619" spans="1:5" x14ac:dyDescent="0.25">
      <c r="A1619" s="1">
        <v>1613</v>
      </c>
      <c r="B1619" s="1">
        <v>21</v>
      </c>
      <c r="D1619" s="1">
        <v>1613</v>
      </c>
      <c r="E1619" s="1">
        <v>3</v>
      </c>
    </row>
    <row r="1620" spans="1:5" x14ac:dyDescent="0.25">
      <c r="A1620" s="1">
        <v>1614</v>
      </c>
      <c r="B1620" s="1">
        <v>21</v>
      </c>
      <c r="D1620" s="1">
        <v>1614</v>
      </c>
      <c r="E1620" s="1">
        <v>3</v>
      </c>
    </row>
    <row r="1621" spans="1:5" x14ac:dyDescent="0.25">
      <c r="A1621" s="1">
        <v>1615</v>
      </c>
      <c r="B1621" s="1">
        <v>21</v>
      </c>
      <c r="D1621" s="1">
        <v>1615</v>
      </c>
      <c r="E1621" s="1">
        <v>3</v>
      </c>
    </row>
    <row r="1622" spans="1:5" x14ac:dyDescent="0.25">
      <c r="A1622" s="1">
        <v>1616</v>
      </c>
      <c r="B1622" s="1">
        <v>21</v>
      </c>
      <c r="D1622" s="1">
        <v>1616</v>
      </c>
      <c r="E1622" s="1">
        <v>3</v>
      </c>
    </row>
    <row r="1623" spans="1:5" x14ac:dyDescent="0.25">
      <c r="A1623" s="1">
        <v>1617</v>
      </c>
      <c r="B1623" s="1">
        <v>21</v>
      </c>
      <c r="D1623" s="1">
        <v>1617</v>
      </c>
      <c r="E1623" s="1">
        <v>3</v>
      </c>
    </row>
    <row r="1624" spans="1:5" x14ac:dyDescent="0.25">
      <c r="A1624" s="1">
        <v>1618</v>
      </c>
      <c r="B1624" s="1">
        <v>21</v>
      </c>
      <c r="D1624" s="1">
        <v>1618</v>
      </c>
      <c r="E1624" s="1">
        <v>3</v>
      </c>
    </row>
    <row r="1625" spans="1:5" x14ac:dyDescent="0.25">
      <c r="A1625" s="1">
        <v>1619</v>
      </c>
      <c r="B1625" s="1">
        <v>21</v>
      </c>
      <c r="D1625" s="1">
        <v>1619</v>
      </c>
      <c r="E1625" s="1">
        <v>3</v>
      </c>
    </row>
    <row r="1626" spans="1:5" x14ac:dyDescent="0.25">
      <c r="A1626" s="1">
        <v>1620</v>
      </c>
      <c r="B1626" s="1">
        <v>21</v>
      </c>
      <c r="D1626" s="1">
        <v>1620</v>
      </c>
      <c r="E1626" s="1">
        <v>3</v>
      </c>
    </row>
    <row r="1627" spans="1:5" x14ac:dyDescent="0.25">
      <c r="A1627" s="1">
        <v>1621</v>
      </c>
      <c r="B1627" s="1">
        <v>21</v>
      </c>
      <c r="D1627" s="1">
        <v>1621</v>
      </c>
      <c r="E1627" s="1">
        <v>3</v>
      </c>
    </row>
    <row r="1628" spans="1:5" x14ac:dyDescent="0.25">
      <c r="A1628" s="1">
        <v>1622</v>
      </c>
      <c r="B1628" s="1">
        <v>21</v>
      </c>
      <c r="D1628" s="1">
        <v>1622</v>
      </c>
      <c r="E1628" s="1">
        <v>3</v>
      </c>
    </row>
    <row r="1629" spans="1:5" x14ac:dyDescent="0.25">
      <c r="A1629" s="1">
        <v>1623</v>
      </c>
      <c r="B1629" s="1">
        <v>21</v>
      </c>
      <c r="D1629" s="1">
        <v>1623</v>
      </c>
      <c r="E1629" s="1">
        <v>3</v>
      </c>
    </row>
    <row r="1630" spans="1:5" x14ac:dyDescent="0.25">
      <c r="A1630" s="1">
        <v>1624</v>
      </c>
      <c r="B1630" s="1">
        <v>21</v>
      </c>
      <c r="D1630" s="1">
        <v>1624</v>
      </c>
      <c r="E1630" s="1">
        <v>3</v>
      </c>
    </row>
    <row r="1631" spans="1:5" x14ac:dyDescent="0.25">
      <c r="A1631" s="1">
        <v>1625</v>
      </c>
      <c r="B1631" s="1">
        <v>21</v>
      </c>
      <c r="D1631" s="1">
        <v>1625</v>
      </c>
      <c r="E1631" s="1">
        <v>3</v>
      </c>
    </row>
    <row r="1632" spans="1:5" x14ac:dyDescent="0.25">
      <c r="A1632" s="1">
        <v>1626</v>
      </c>
      <c r="B1632" s="1">
        <v>21</v>
      </c>
      <c r="D1632" s="1">
        <v>1626</v>
      </c>
      <c r="E1632" s="1">
        <v>3</v>
      </c>
    </row>
    <row r="1633" spans="1:5" x14ac:dyDescent="0.25">
      <c r="A1633" s="1">
        <v>1627</v>
      </c>
      <c r="B1633" s="1">
        <v>21</v>
      </c>
      <c r="D1633" s="1">
        <v>1627</v>
      </c>
      <c r="E1633" s="1">
        <v>3</v>
      </c>
    </row>
    <row r="1634" spans="1:5" x14ac:dyDescent="0.25">
      <c r="A1634" s="1">
        <v>1628</v>
      </c>
      <c r="B1634" s="1">
        <v>21</v>
      </c>
      <c r="D1634" s="1">
        <v>1628</v>
      </c>
      <c r="E1634" s="1">
        <v>3</v>
      </c>
    </row>
    <row r="1635" spans="1:5" x14ac:dyDescent="0.25">
      <c r="A1635" s="1">
        <v>1629</v>
      </c>
      <c r="B1635" s="1">
        <v>21</v>
      </c>
      <c r="D1635" s="1">
        <v>1629</v>
      </c>
      <c r="E1635" s="1">
        <v>3</v>
      </c>
    </row>
    <row r="1636" spans="1:5" x14ac:dyDescent="0.25">
      <c r="A1636" s="1">
        <v>1630</v>
      </c>
      <c r="B1636" s="1">
        <v>21</v>
      </c>
      <c r="D1636" s="1">
        <v>1630</v>
      </c>
      <c r="E1636" s="1">
        <v>3</v>
      </c>
    </row>
    <row r="1637" spans="1:5" x14ac:dyDescent="0.25">
      <c r="A1637" s="1">
        <v>1631</v>
      </c>
      <c r="B1637" s="1">
        <v>21</v>
      </c>
      <c r="D1637" s="1">
        <v>1631</v>
      </c>
      <c r="E1637" s="1">
        <v>3</v>
      </c>
    </row>
    <row r="1638" spans="1:5" x14ac:dyDescent="0.25">
      <c r="A1638" s="1">
        <v>1632</v>
      </c>
      <c r="B1638" s="1">
        <v>21</v>
      </c>
      <c r="D1638" s="1">
        <v>1632</v>
      </c>
      <c r="E1638" s="1">
        <v>3</v>
      </c>
    </row>
    <row r="1639" spans="1:5" x14ac:dyDescent="0.25">
      <c r="A1639" s="1">
        <v>1633</v>
      </c>
      <c r="B1639" s="1">
        <v>21</v>
      </c>
      <c r="D1639" s="1">
        <v>1633</v>
      </c>
      <c r="E1639" s="1">
        <v>3</v>
      </c>
    </row>
    <row r="1640" spans="1:5" x14ac:dyDescent="0.25">
      <c r="A1640" s="1">
        <v>1634</v>
      </c>
      <c r="B1640" s="1">
        <v>21</v>
      </c>
      <c r="D1640" s="1">
        <v>1634</v>
      </c>
      <c r="E1640" s="1">
        <v>3</v>
      </c>
    </row>
    <row r="1641" spans="1:5" x14ac:dyDescent="0.25">
      <c r="A1641" s="1">
        <v>1635</v>
      </c>
      <c r="B1641" s="1">
        <v>21</v>
      </c>
      <c r="D1641" s="1">
        <v>1635</v>
      </c>
      <c r="E1641" s="1">
        <v>3</v>
      </c>
    </row>
    <row r="1642" spans="1:5" x14ac:dyDescent="0.25">
      <c r="A1642" s="1">
        <v>1636</v>
      </c>
      <c r="B1642" s="1">
        <v>21</v>
      </c>
      <c r="D1642" s="1">
        <v>1636</v>
      </c>
      <c r="E1642" s="1">
        <v>3</v>
      </c>
    </row>
    <row r="1643" spans="1:5" x14ac:dyDescent="0.25">
      <c r="A1643" s="1">
        <v>1637</v>
      </c>
      <c r="B1643" s="1">
        <v>21</v>
      </c>
      <c r="D1643" s="1">
        <v>1637</v>
      </c>
      <c r="E1643" s="1">
        <v>3</v>
      </c>
    </row>
    <row r="1644" spans="1:5" x14ac:dyDescent="0.25">
      <c r="A1644" s="1">
        <v>1638</v>
      </c>
      <c r="B1644" s="1">
        <v>21</v>
      </c>
      <c r="D1644" s="1">
        <v>1638</v>
      </c>
      <c r="E1644" s="1">
        <v>3</v>
      </c>
    </row>
    <row r="1645" spans="1:5" x14ac:dyDescent="0.25">
      <c r="A1645" s="1">
        <v>1639</v>
      </c>
      <c r="B1645" s="1">
        <v>21</v>
      </c>
      <c r="D1645" s="1">
        <v>1639</v>
      </c>
      <c r="E1645" s="1">
        <v>3</v>
      </c>
    </row>
    <row r="1646" spans="1:5" x14ac:dyDescent="0.25">
      <c r="A1646" s="1">
        <v>1640</v>
      </c>
      <c r="B1646" s="1">
        <v>21</v>
      </c>
      <c r="D1646" s="1">
        <v>1640</v>
      </c>
      <c r="E1646" s="1">
        <v>3</v>
      </c>
    </row>
    <row r="1647" spans="1:5" x14ac:dyDescent="0.25">
      <c r="A1647" s="1">
        <v>1641</v>
      </c>
      <c r="B1647" s="1">
        <v>21</v>
      </c>
      <c r="D1647" s="1">
        <v>1641</v>
      </c>
      <c r="E1647" s="1">
        <v>3</v>
      </c>
    </row>
    <row r="1648" spans="1:5" x14ac:dyDescent="0.25">
      <c r="A1648" s="1">
        <v>1642</v>
      </c>
      <c r="B1648" s="1">
        <v>21</v>
      </c>
      <c r="D1648" s="1">
        <v>1642</v>
      </c>
      <c r="E1648" s="1">
        <v>3</v>
      </c>
    </row>
    <row r="1649" spans="1:5" x14ac:dyDescent="0.25">
      <c r="A1649" s="1">
        <v>1643</v>
      </c>
      <c r="B1649" s="1">
        <v>21</v>
      </c>
      <c r="D1649" s="1">
        <v>1643</v>
      </c>
      <c r="E1649" s="1">
        <v>3</v>
      </c>
    </row>
    <row r="1650" spans="1:5" x14ac:dyDescent="0.25">
      <c r="A1650" s="1">
        <v>1644</v>
      </c>
      <c r="B1650" s="1">
        <v>21</v>
      </c>
      <c r="D1650" s="1">
        <v>1644</v>
      </c>
      <c r="E1650" s="1">
        <v>3</v>
      </c>
    </row>
    <row r="1651" spans="1:5" x14ac:dyDescent="0.25">
      <c r="A1651" s="1">
        <v>1645</v>
      </c>
      <c r="B1651" s="1">
        <v>21</v>
      </c>
      <c r="D1651" s="1">
        <v>1645</v>
      </c>
      <c r="E1651" s="1">
        <v>3</v>
      </c>
    </row>
    <row r="1652" spans="1:5" x14ac:dyDescent="0.25">
      <c r="A1652" s="1">
        <v>1646</v>
      </c>
      <c r="B1652" s="1">
        <v>21</v>
      </c>
      <c r="D1652" s="1">
        <v>1646</v>
      </c>
      <c r="E1652" s="1">
        <v>3</v>
      </c>
    </row>
    <row r="1653" spans="1:5" x14ac:dyDescent="0.25">
      <c r="A1653" s="1">
        <v>1647</v>
      </c>
      <c r="B1653" s="1">
        <v>21</v>
      </c>
      <c r="D1653" s="1">
        <v>1647</v>
      </c>
      <c r="E1653" s="1">
        <v>3</v>
      </c>
    </row>
    <row r="1654" spans="1:5" x14ac:dyDescent="0.25">
      <c r="A1654" s="1">
        <v>1648</v>
      </c>
      <c r="B1654" s="1">
        <v>21</v>
      </c>
      <c r="D1654" s="1">
        <v>1648</v>
      </c>
      <c r="E1654" s="1">
        <v>3</v>
      </c>
    </row>
    <row r="1655" spans="1:5" x14ac:dyDescent="0.25">
      <c r="A1655" s="1">
        <v>1649</v>
      </c>
      <c r="B1655" s="1">
        <v>21</v>
      </c>
      <c r="D1655" s="1">
        <v>1649</v>
      </c>
      <c r="E1655" s="1">
        <v>3</v>
      </c>
    </row>
    <row r="1656" spans="1:5" x14ac:dyDescent="0.25">
      <c r="A1656" s="1">
        <v>1650</v>
      </c>
      <c r="B1656" s="1">
        <v>21</v>
      </c>
      <c r="D1656" s="1">
        <v>1650</v>
      </c>
      <c r="E1656" s="1">
        <v>3</v>
      </c>
    </row>
    <row r="1657" spans="1:5" x14ac:dyDescent="0.25">
      <c r="A1657" s="1">
        <v>1651</v>
      </c>
      <c r="B1657" s="1">
        <v>21</v>
      </c>
      <c r="D1657" s="1">
        <v>1651</v>
      </c>
      <c r="E1657" s="1">
        <v>3</v>
      </c>
    </row>
    <row r="1658" spans="1:5" x14ac:dyDescent="0.25">
      <c r="A1658" s="1">
        <v>1652</v>
      </c>
      <c r="B1658" s="1">
        <v>21</v>
      </c>
      <c r="D1658" s="1">
        <v>1652</v>
      </c>
      <c r="E1658" s="1">
        <v>3</v>
      </c>
    </row>
    <row r="1659" spans="1:5" x14ac:dyDescent="0.25">
      <c r="A1659" s="1">
        <v>1653</v>
      </c>
      <c r="B1659" s="1">
        <v>21</v>
      </c>
      <c r="D1659" s="1">
        <v>1653</v>
      </c>
      <c r="E1659" s="1">
        <v>3</v>
      </c>
    </row>
    <row r="1660" spans="1:5" x14ac:dyDescent="0.25">
      <c r="A1660" s="1">
        <v>1654</v>
      </c>
      <c r="B1660" s="1">
        <v>21</v>
      </c>
      <c r="D1660" s="1">
        <v>1654</v>
      </c>
      <c r="E1660" s="1">
        <v>3</v>
      </c>
    </row>
    <row r="1661" spans="1:5" x14ac:dyDescent="0.25">
      <c r="A1661" s="1">
        <v>1655</v>
      </c>
      <c r="B1661" s="1">
        <v>21</v>
      </c>
      <c r="D1661" s="1">
        <v>1655</v>
      </c>
      <c r="E1661" s="1">
        <v>3</v>
      </c>
    </row>
    <row r="1662" spans="1:5" x14ac:dyDescent="0.25">
      <c r="A1662" s="1">
        <v>1656</v>
      </c>
      <c r="B1662" s="1">
        <v>21</v>
      </c>
      <c r="D1662" s="1">
        <v>1656</v>
      </c>
      <c r="E1662" s="1">
        <v>3</v>
      </c>
    </row>
    <row r="1663" spans="1:5" x14ac:dyDescent="0.25">
      <c r="A1663" s="1">
        <v>1657</v>
      </c>
      <c r="B1663" s="1">
        <v>21</v>
      </c>
      <c r="D1663" s="1">
        <v>1657</v>
      </c>
      <c r="E1663" s="1">
        <v>3</v>
      </c>
    </row>
    <row r="1664" spans="1:5" x14ac:dyDescent="0.25">
      <c r="A1664" s="1">
        <v>1658</v>
      </c>
      <c r="B1664" s="1">
        <v>21</v>
      </c>
      <c r="D1664" s="1">
        <v>1658</v>
      </c>
      <c r="E1664" s="1">
        <v>3</v>
      </c>
    </row>
    <row r="1665" spans="1:5" x14ac:dyDescent="0.25">
      <c r="A1665" s="1">
        <v>1659</v>
      </c>
      <c r="B1665" s="1">
        <v>21</v>
      </c>
      <c r="D1665" s="1">
        <v>1659</v>
      </c>
      <c r="E1665" s="1">
        <v>3</v>
      </c>
    </row>
    <row r="1666" spans="1:5" x14ac:dyDescent="0.25">
      <c r="A1666" s="1">
        <v>1660</v>
      </c>
      <c r="B1666" s="1">
        <v>21</v>
      </c>
      <c r="D1666" s="1">
        <v>1660</v>
      </c>
      <c r="E1666" s="1">
        <v>3</v>
      </c>
    </row>
    <row r="1667" spans="1:5" x14ac:dyDescent="0.25">
      <c r="A1667" s="1">
        <v>1661</v>
      </c>
      <c r="B1667" s="1">
        <v>21</v>
      </c>
      <c r="D1667" s="1">
        <v>1661</v>
      </c>
      <c r="E1667" s="1">
        <v>3</v>
      </c>
    </row>
    <row r="1668" spans="1:5" x14ac:dyDescent="0.25">
      <c r="A1668" s="1">
        <v>1662</v>
      </c>
      <c r="B1668" s="1">
        <v>21</v>
      </c>
      <c r="D1668" s="1">
        <v>1662</v>
      </c>
      <c r="E1668" s="1">
        <v>3</v>
      </c>
    </row>
    <row r="1669" spans="1:5" x14ac:dyDescent="0.25">
      <c r="A1669" s="1">
        <v>1663</v>
      </c>
      <c r="B1669" s="1">
        <v>21</v>
      </c>
      <c r="D1669" s="1">
        <v>1663</v>
      </c>
      <c r="E1669" s="1">
        <v>3</v>
      </c>
    </row>
    <row r="1670" spans="1:5" x14ac:dyDescent="0.25">
      <c r="A1670" s="1">
        <v>1664</v>
      </c>
      <c r="B1670" s="1">
        <v>21</v>
      </c>
      <c r="D1670" s="1">
        <v>1664</v>
      </c>
      <c r="E1670" s="1">
        <v>3</v>
      </c>
    </row>
    <row r="1671" spans="1:5" x14ac:dyDescent="0.25">
      <c r="A1671" s="1">
        <v>1665</v>
      </c>
      <c r="B1671" s="1">
        <v>21</v>
      </c>
      <c r="D1671" s="1">
        <v>1665</v>
      </c>
      <c r="E1671" s="1">
        <v>3</v>
      </c>
    </row>
    <row r="1672" spans="1:5" x14ac:dyDescent="0.25">
      <c r="A1672" s="1">
        <v>1666</v>
      </c>
      <c r="B1672" s="1">
        <v>21</v>
      </c>
      <c r="D1672" s="1">
        <v>1666</v>
      </c>
      <c r="E1672" s="1">
        <v>3</v>
      </c>
    </row>
    <row r="1673" spans="1:5" x14ac:dyDescent="0.25">
      <c r="A1673" s="1">
        <v>1667</v>
      </c>
      <c r="B1673" s="1">
        <v>21</v>
      </c>
      <c r="D1673" s="1">
        <v>1667</v>
      </c>
      <c r="E1673" s="1">
        <v>3</v>
      </c>
    </row>
    <row r="1674" spans="1:5" x14ac:dyDescent="0.25">
      <c r="A1674" s="1">
        <v>1668</v>
      </c>
      <c r="B1674" s="1">
        <v>21</v>
      </c>
      <c r="D1674" s="1">
        <v>1668</v>
      </c>
      <c r="E1674" s="1">
        <v>3</v>
      </c>
    </row>
    <row r="1675" spans="1:5" x14ac:dyDescent="0.25">
      <c r="A1675" s="1">
        <v>1669</v>
      </c>
      <c r="B1675" s="1">
        <v>21</v>
      </c>
      <c r="D1675" s="1">
        <v>1669</v>
      </c>
      <c r="E1675" s="1">
        <v>3</v>
      </c>
    </row>
    <row r="1676" spans="1:5" x14ac:dyDescent="0.25">
      <c r="A1676" s="1">
        <v>1670</v>
      </c>
      <c r="B1676" s="1">
        <v>21</v>
      </c>
      <c r="D1676" s="1">
        <v>1670</v>
      </c>
      <c r="E1676" s="1">
        <v>3</v>
      </c>
    </row>
    <row r="1677" spans="1:5" x14ac:dyDescent="0.25">
      <c r="A1677" s="1">
        <v>1671</v>
      </c>
      <c r="B1677" s="1">
        <v>21</v>
      </c>
      <c r="D1677" s="1">
        <v>1671</v>
      </c>
      <c r="E1677" s="1">
        <v>3</v>
      </c>
    </row>
    <row r="1678" spans="1:5" x14ac:dyDescent="0.25">
      <c r="A1678" s="1">
        <v>1672</v>
      </c>
      <c r="B1678" s="1">
        <v>21</v>
      </c>
      <c r="D1678" s="1">
        <v>1672</v>
      </c>
      <c r="E1678" s="1">
        <v>3</v>
      </c>
    </row>
    <row r="1679" spans="1:5" x14ac:dyDescent="0.25">
      <c r="A1679" s="1">
        <v>1673</v>
      </c>
      <c r="B1679" s="1">
        <v>21</v>
      </c>
      <c r="D1679" s="1">
        <v>1673</v>
      </c>
      <c r="E1679" s="1">
        <v>3</v>
      </c>
    </row>
    <row r="1680" spans="1:5" x14ac:dyDescent="0.25">
      <c r="A1680" s="1">
        <v>1674</v>
      </c>
      <c r="B1680" s="1">
        <v>21</v>
      </c>
      <c r="D1680" s="1">
        <v>1674</v>
      </c>
      <c r="E1680" s="1">
        <v>3</v>
      </c>
    </row>
    <row r="1681" spans="1:5" x14ac:dyDescent="0.25">
      <c r="A1681" s="1">
        <v>1675</v>
      </c>
      <c r="B1681" s="1">
        <v>21</v>
      </c>
      <c r="D1681" s="1">
        <v>1675</v>
      </c>
      <c r="E1681" s="1">
        <v>3</v>
      </c>
    </row>
    <row r="1682" spans="1:5" x14ac:dyDescent="0.25">
      <c r="A1682" s="1">
        <v>1676</v>
      </c>
      <c r="B1682" s="1">
        <v>21</v>
      </c>
      <c r="D1682" s="1">
        <v>1676</v>
      </c>
      <c r="E1682" s="1">
        <v>3</v>
      </c>
    </row>
    <row r="1683" spans="1:5" x14ac:dyDescent="0.25">
      <c r="A1683" s="1">
        <v>1677</v>
      </c>
      <c r="B1683" s="1">
        <v>21</v>
      </c>
      <c r="D1683" s="1">
        <v>1677</v>
      </c>
      <c r="E1683" s="1">
        <v>3</v>
      </c>
    </row>
    <row r="1684" spans="1:5" x14ac:dyDescent="0.25">
      <c r="A1684" s="1">
        <v>1678</v>
      </c>
      <c r="B1684" s="1">
        <v>21</v>
      </c>
      <c r="D1684" s="1">
        <v>1678</v>
      </c>
      <c r="E1684" s="1">
        <v>3</v>
      </c>
    </row>
    <row r="1685" spans="1:5" x14ac:dyDescent="0.25">
      <c r="A1685" s="1">
        <v>1679</v>
      </c>
      <c r="B1685" s="1">
        <v>21</v>
      </c>
      <c r="D1685" s="1">
        <v>1679</v>
      </c>
      <c r="E1685" s="1">
        <v>3</v>
      </c>
    </row>
    <row r="1686" spans="1:5" x14ac:dyDescent="0.25">
      <c r="A1686" s="1">
        <v>1680</v>
      </c>
      <c r="B1686" s="1">
        <v>21</v>
      </c>
      <c r="D1686" s="1">
        <v>1680</v>
      </c>
      <c r="E1686" s="1">
        <v>3</v>
      </c>
    </row>
    <row r="1687" spans="1:5" x14ac:dyDescent="0.25">
      <c r="A1687" s="1">
        <v>1681</v>
      </c>
      <c r="B1687" s="1">
        <v>22</v>
      </c>
      <c r="D1687" s="1">
        <v>1681</v>
      </c>
      <c r="E1687" s="1">
        <v>3</v>
      </c>
    </row>
    <row r="1688" spans="1:5" x14ac:dyDescent="0.25">
      <c r="A1688" s="1">
        <v>1682</v>
      </c>
      <c r="B1688" s="1">
        <v>22</v>
      </c>
      <c r="D1688" s="1">
        <v>1682</v>
      </c>
      <c r="E1688" s="1">
        <v>3</v>
      </c>
    </row>
    <row r="1689" spans="1:5" x14ac:dyDescent="0.25">
      <c r="A1689" s="1">
        <v>1683</v>
      </c>
      <c r="B1689" s="1">
        <v>22</v>
      </c>
      <c r="D1689" s="1">
        <v>1683</v>
      </c>
      <c r="E1689" s="1">
        <v>3</v>
      </c>
    </row>
    <row r="1690" spans="1:5" x14ac:dyDescent="0.25">
      <c r="A1690" s="1">
        <v>1684</v>
      </c>
      <c r="B1690" s="1">
        <v>22</v>
      </c>
      <c r="D1690" s="1">
        <v>1684</v>
      </c>
      <c r="E1690" s="1">
        <v>3</v>
      </c>
    </row>
    <row r="1691" spans="1:5" x14ac:dyDescent="0.25">
      <c r="A1691" s="1">
        <v>1685</v>
      </c>
      <c r="B1691" s="1">
        <v>22</v>
      </c>
      <c r="D1691" s="1">
        <v>1685</v>
      </c>
      <c r="E1691" s="1">
        <v>3</v>
      </c>
    </row>
    <row r="1692" spans="1:5" x14ac:dyDescent="0.25">
      <c r="A1692" s="1">
        <v>1686</v>
      </c>
      <c r="B1692" s="1">
        <v>22</v>
      </c>
      <c r="D1692" s="1">
        <v>1686</v>
      </c>
      <c r="E1692" s="1">
        <v>3</v>
      </c>
    </row>
    <row r="1693" spans="1:5" x14ac:dyDescent="0.25">
      <c r="A1693" s="1">
        <v>1687</v>
      </c>
      <c r="B1693" s="1">
        <v>22</v>
      </c>
      <c r="D1693" s="1">
        <v>1687</v>
      </c>
      <c r="E1693" s="1">
        <v>3</v>
      </c>
    </row>
    <row r="1694" spans="1:5" x14ac:dyDescent="0.25">
      <c r="A1694" s="1">
        <v>1688</v>
      </c>
      <c r="B1694" s="1">
        <v>22</v>
      </c>
      <c r="D1694" s="1">
        <v>1688</v>
      </c>
      <c r="E1694" s="1">
        <v>3</v>
      </c>
    </row>
    <row r="1695" spans="1:5" x14ac:dyDescent="0.25">
      <c r="A1695" s="1">
        <v>1689</v>
      </c>
      <c r="B1695" s="1">
        <v>22</v>
      </c>
      <c r="D1695" s="1">
        <v>1689</v>
      </c>
      <c r="E1695" s="1">
        <v>3</v>
      </c>
    </row>
    <row r="1696" spans="1:5" x14ac:dyDescent="0.25">
      <c r="A1696" s="1">
        <v>1690</v>
      </c>
      <c r="B1696" s="1">
        <v>22</v>
      </c>
      <c r="D1696" s="1">
        <v>1690</v>
      </c>
      <c r="E1696" s="1">
        <v>3</v>
      </c>
    </row>
    <row r="1697" spans="1:5" x14ac:dyDescent="0.25">
      <c r="A1697" s="1">
        <v>1691</v>
      </c>
      <c r="B1697" s="1">
        <v>22</v>
      </c>
      <c r="D1697" s="1">
        <v>1691</v>
      </c>
      <c r="E1697" s="1">
        <v>3</v>
      </c>
    </row>
    <row r="1698" spans="1:5" x14ac:dyDescent="0.25">
      <c r="A1698" s="1">
        <v>1692</v>
      </c>
      <c r="B1698" s="1">
        <v>22</v>
      </c>
      <c r="D1698" s="1">
        <v>1692</v>
      </c>
      <c r="E1698" s="1">
        <v>3</v>
      </c>
    </row>
    <row r="1699" spans="1:5" x14ac:dyDescent="0.25">
      <c r="A1699" s="1">
        <v>1693</v>
      </c>
      <c r="B1699" s="1">
        <v>22</v>
      </c>
      <c r="D1699" s="1">
        <v>1693</v>
      </c>
      <c r="E1699" s="1">
        <v>3</v>
      </c>
    </row>
    <row r="1700" spans="1:5" x14ac:dyDescent="0.25">
      <c r="A1700" s="1">
        <v>1694</v>
      </c>
      <c r="B1700" s="1">
        <v>22</v>
      </c>
      <c r="D1700" s="1">
        <v>1694</v>
      </c>
      <c r="E1700" s="1">
        <v>3</v>
      </c>
    </row>
    <row r="1701" spans="1:5" x14ac:dyDescent="0.25">
      <c r="A1701" s="1">
        <v>1695</v>
      </c>
      <c r="B1701" s="1">
        <v>22</v>
      </c>
      <c r="D1701" s="1">
        <v>1695</v>
      </c>
      <c r="E1701" s="1">
        <v>3</v>
      </c>
    </row>
    <row r="1702" spans="1:5" x14ac:dyDescent="0.25">
      <c r="A1702" s="1">
        <v>1696</v>
      </c>
      <c r="B1702" s="1">
        <v>22</v>
      </c>
      <c r="D1702" s="1">
        <v>1696</v>
      </c>
      <c r="E1702" s="1">
        <v>3</v>
      </c>
    </row>
    <row r="1703" spans="1:5" x14ac:dyDescent="0.25">
      <c r="A1703" s="1">
        <v>1697</v>
      </c>
      <c r="B1703" s="1">
        <v>22</v>
      </c>
      <c r="D1703" s="1">
        <v>1697</v>
      </c>
      <c r="E1703" s="1">
        <v>3</v>
      </c>
    </row>
    <row r="1704" spans="1:5" x14ac:dyDescent="0.25">
      <c r="A1704" s="1">
        <v>1698</v>
      </c>
      <c r="B1704" s="1">
        <v>22</v>
      </c>
      <c r="D1704" s="1">
        <v>1698</v>
      </c>
      <c r="E1704" s="1">
        <v>3</v>
      </c>
    </row>
    <row r="1705" spans="1:5" x14ac:dyDescent="0.25">
      <c r="A1705" s="1">
        <v>1699</v>
      </c>
      <c r="B1705" s="1">
        <v>22</v>
      </c>
      <c r="D1705" s="1">
        <v>1699</v>
      </c>
      <c r="E1705" s="1">
        <v>3</v>
      </c>
    </row>
    <row r="1706" spans="1:5" x14ac:dyDescent="0.25">
      <c r="A1706" s="1">
        <v>1700</v>
      </c>
      <c r="B1706" s="1">
        <v>22</v>
      </c>
      <c r="D1706" s="1">
        <v>1700</v>
      </c>
      <c r="E1706" s="1">
        <v>3</v>
      </c>
    </row>
    <row r="1707" spans="1:5" x14ac:dyDescent="0.25">
      <c r="A1707" s="1">
        <v>1701</v>
      </c>
      <c r="B1707" s="1">
        <v>22</v>
      </c>
      <c r="D1707" s="1">
        <v>1701</v>
      </c>
      <c r="E1707" s="1">
        <v>3</v>
      </c>
    </row>
    <row r="1708" spans="1:5" x14ac:dyDescent="0.25">
      <c r="A1708" s="1">
        <v>1702</v>
      </c>
      <c r="B1708" s="1">
        <v>22</v>
      </c>
      <c r="D1708" s="1">
        <v>1702</v>
      </c>
      <c r="E1708" s="1">
        <v>3</v>
      </c>
    </row>
    <row r="1709" spans="1:5" x14ac:dyDescent="0.25">
      <c r="A1709" s="1">
        <v>1703</v>
      </c>
      <c r="B1709" s="1">
        <v>22</v>
      </c>
      <c r="D1709" s="1">
        <v>1703</v>
      </c>
      <c r="E1709" s="1">
        <v>3</v>
      </c>
    </row>
    <row r="1710" spans="1:5" x14ac:dyDescent="0.25">
      <c r="A1710" s="1">
        <v>1704</v>
      </c>
      <c r="B1710" s="1">
        <v>22</v>
      </c>
      <c r="D1710" s="1">
        <v>1704</v>
      </c>
      <c r="E1710" s="1">
        <v>3</v>
      </c>
    </row>
    <row r="1711" spans="1:5" x14ac:dyDescent="0.25">
      <c r="A1711" s="1">
        <v>1705</v>
      </c>
      <c r="B1711" s="1">
        <v>22</v>
      </c>
      <c r="D1711" s="1">
        <v>1705</v>
      </c>
      <c r="E1711" s="1">
        <v>3</v>
      </c>
    </row>
    <row r="1712" spans="1:5" x14ac:dyDescent="0.25">
      <c r="A1712" s="1">
        <v>1706</v>
      </c>
      <c r="B1712" s="1">
        <v>22</v>
      </c>
      <c r="D1712" s="1">
        <v>1706</v>
      </c>
      <c r="E1712" s="1">
        <v>3</v>
      </c>
    </row>
    <row r="1713" spans="1:5" x14ac:dyDescent="0.25">
      <c r="A1713" s="1">
        <v>1707</v>
      </c>
      <c r="B1713" s="1">
        <v>22</v>
      </c>
      <c r="D1713" s="1">
        <v>1707</v>
      </c>
      <c r="E1713" s="1">
        <v>3</v>
      </c>
    </row>
    <row r="1714" spans="1:5" x14ac:dyDescent="0.25">
      <c r="A1714" s="1">
        <v>1708</v>
      </c>
      <c r="B1714" s="1">
        <v>22</v>
      </c>
      <c r="D1714" s="1">
        <v>1708</v>
      </c>
      <c r="E1714" s="1">
        <v>3</v>
      </c>
    </row>
    <row r="1715" spans="1:5" x14ac:dyDescent="0.25">
      <c r="A1715" s="1">
        <v>1709</v>
      </c>
      <c r="B1715" s="1">
        <v>22</v>
      </c>
      <c r="D1715" s="1">
        <v>1709</v>
      </c>
      <c r="E1715" s="1">
        <v>3</v>
      </c>
    </row>
    <row r="1716" spans="1:5" x14ac:dyDescent="0.25">
      <c r="A1716" s="1">
        <v>1710</v>
      </c>
      <c r="B1716" s="1">
        <v>22</v>
      </c>
      <c r="D1716" s="1">
        <v>1710</v>
      </c>
      <c r="E1716" s="1">
        <v>3</v>
      </c>
    </row>
    <row r="1717" spans="1:5" x14ac:dyDescent="0.25">
      <c r="A1717" s="1">
        <v>1711</v>
      </c>
      <c r="B1717" s="1">
        <v>22</v>
      </c>
      <c r="D1717" s="1">
        <v>1711</v>
      </c>
      <c r="E1717" s="1">
        <v>3</v>
      </c>
    </row>
    <row r="1718" spans="1:5" x14ac:dyDescent="0.25">
      <c r="A1718" s="1">
        <v>1712</v>
      </c>
      <c r="B1718" s="1">
        <v>22</v>
      </c>
      <c r="D1718" s="1">
        <v>1712</v>
      </c>
      <c r="E1718" s="1">
        <v>3</v>
      </c>
    </row>
    <row r="1719" spans="1:5" x14ac:dyDescent="0.25">
      <c r="A1719" s="1">
        <v>1713</v>
      </c>
      <c r="B1719" s="1">
        <v>22</v>
      </c>
      <c r="D1719" s="1">
        <v>1713</v>
      </c>
      <c r="E1719" s="1">
        <v>3</v>
      </c>
    </row>
    <row r="1720" spans="1:5" x14ac:dyDescent="0.25">
      <c r="A1720" s="1">
        <v>1714</v>
      </c>
      <c r="B1720" s="1">
        <v>22</v>
      </c>
      <c r="D1720" s="1">
        <v>1714</v>
      </c>
      <c r="E1720" s="1">
        <v>3</v>
      </c>
    </row>
    <row r="1721" spans="1:5" x14ac:dyDescent="0.25">
      <c r="A1721" s="1">
        <v>1715</v>
      </c>
      <c r="B1721" s="1">
        <v>22</v>
      </c>
      <c r="D1721" s="1">
        <v>1715</v>
      </c>
      <c r="E1721" s="1">
        <v>3</v>
      </c>
    </row>
    <row r="1722" spans="1:5" x14ac:dyDescent="0.25">
      <c r="A1722" s="1">
        <v>1716</v>
      </c>
      <c r="B1722" s="1">
        <v>22</v>
      </c>
      <c r="D1722" s="1">
        <v>1716</v>
      </c>
      <c r="E1722" s="1">
        <v>3</v>
      </c>
    </row>
    <row r="1723" spans="1:5" x14ac:dyDescent="0.25">
      <c r="A1723" s="1">
        <v>1717</v>
      </c>
      <c r="B1723" s="1">
        <v>22</v>
      </c>
      <c r="D1723" s="1">
        <v>1717</v>
      </c>
      <c r="E1723" s="1">
        <v>3</v>
      </c>
    </row>
    <row r="1724" spans="1:5" x14ac:dyDescent="0.25">
      <c r="A1724" s="1">
        <v>1718</v>
      </c>
      <c r="B1724" s="1">
        <v>22</v>
      </c>
      <c r="D1724" s="1">
        <v>1718</v>
      </c>
      <c r="E1724" s="1">
        <v>3</v>
      </c>
    </row>
    <row r="1725" spans="1:5" x14ac:dyDescent="0.25">
      <c r="A1725" s="1">
        <v>1719</v>
      </c>
      <c r="B1725" s="1">
        <v>22</v>
      </c>
      <c r="D1725" s="1">
        <v>1719</v>
      </c>
      <c r="E1725" s="1">
        <v>3</v>
      </c>
    </row>
    <row r="1726" spans="1:5" x14ac:dyDescent="0.25">
      <c r="A1726" s="1">
        <v>1720</v>
      </c>
      <c r="B1726" s="1">
        <v>22</v>
      </c>
      <c r="D1726" s="1">
        <v>1720</v>
      </c>
      <c r="E1726" s="1">
        <v>3</v>
      </c>
    </row>
    <row r="1727" spans="1:5" x14ac:dyDescent="0.25">
      <c r="A1727" s="1">
        <v>1721</v>
      </c>
      <c r="B1727" s="1">
        <v>22</v>
      </c>
      <c r="D1727" s="1">
        <v>1721</v>
      </c>
      <c r="E1727" s="1">
        <v>3</v>
      </c>
    </row>
    <row r="1728" spans="1:5" x14ac:dyDescent="0.25">
      <c r="A1728" s="1">
        <v>1722</v>
      </c>
      <c r="B1728" s="1">
        <v>22</v>
      </c>
      <c r="D1728" s="1">
        <v>1722</v>
      </c>
      <c r="E1728" s="1">
        <v>3</v>
      </c>
    </row>
    <row r="1729" spans="1:5" x14ac:dyDescent="0.25">
      <c r="A1729" s="1">
        <v>1723</v>
      </c>
      <c r="B1729" s="1">
        <v>22</v>
      </c>
      <c r="D1729" s="1">
        <v>1723</v>
      </c>
      <c r="E1729" s="1">
        <v>3</v>
      </c>
    </row>
    <row r="1730" spans="1:5" x14ac:dyDescent="0.25">
      <c r="A1730" s="1">
        <v>1724</v>
      </c>
      <c r="B1730" s="1">
        <v>22</v>
      </c>
      <c r="D1730" s="1">
        <v>1724</v>
      </c>
      <c r="E1730" s="1">
        <v>3</v>
      </c>
    </row>
    <row r="1731" spans="1:5" x14ac:dyDescent="0.25">
      <c r="A1731" s="1">
        <v>1725</v>
      </c>
      <c r="B1731" s="1">
        <v>22</v>
      </c>
      <c r="D1731" s="1">
        <v>1725</v>
      </c>
      <c r="E1731" s="1">
        <v>3</v>
      </c>
    </row>
    <row r="1732" spans="1:5" x14ac:dyDescent="0.25">
      <c r="A1732" s="1">
        <v>1726</v>
      </c>
      <c r="B1732" s="1">
        <v>22</v>
      </c>
      <c r="D1732" s="1">
        <v>1726</v>
      </c>
      <c r="E1732" s="1">
        <v>3</v>
      </c>
    </row>
    <row r="1733" spans="1:5" x14ac:dyDescent="0.25">
      <c r="A1733" s="1">
        <v>1727</v>
      </c>
      <c r="B1733" s="1">
        <v>22</v>
      </c>
      <c r="D1733" s="1">
        <v>1727</v>
      </c>
      <c r="E1733" s="1">
        <v>3</v>
      </c>
    </row>
    <row r="1734" spans="1:5" x14ac:dyDescent="0.25">
      <c r="A1734" s="1">
        <v>1728</v>
      </c>
      <c r="B1734" s="1">
        <v>22</v>
      </c>
      <c r="D1734" s="1">
        <v>1728</v>
      </c>
      <c r="E1734" s="1">
        <v>3</v>
      </c>
    </row>
    <row r="1735" spans="1:5" x14ac:dyDescent="0.25">
      <c r="A1735" s="1">
        <v>1729</v>
      </c>
      <c r="B1735" s="1">
        <v>22</v>
      </c>
      <c r="D1735" s="1">
        <v>1729</v>
      </c>
      <c r="E1735" s="1">
        <v>3</v>
      </c>
    </row>
    <row r="1736" spans="1:5" x14ac:dyDescent="0.25">
      <c r="A1736" s="1">
        <v>1730</v>
      </c>
      <c r="B1736" s="1">
        <v>22</v>
      </c>
      <c r="D1736" s="1">
        <v>1730</v>
      </c>
      <c r="E1736" s="1">
        <v>3</v>
      </c>
    </row>
    <row r="1737" spans="1:5" x14ac:dyDescent="0.25">
      <c r="A1737" s="1">
        <v>1731</v>
      </c>
      <c r="B1737" s="1">
        <v>22</v>
      </c>
      <c r="D1737" s="1">
        <v>1731</v>
      </c>
      <c r="E1737" s="1">
        <v>3</v>
      </c>
    </row>
    <row r="1738" spans="1:5" x14ac:dyDescent="0.25">
      <c r="A1738" s="1">
        <v>1732</v>
      </c>
      <c r="B1738" s="1">
        <v>22</v>
      </c>
      <c r="D1738" s="1">
        <v>1732</v>
      </c>
      <c r="E1738" s="1">
        <v>3</v>
      </c>
    </row>
    <row r="1739" spans="1:5" x14ac:dyDescent="0.25">
      <c r="A1739" s="1">
        <v>1733</v>
      </c>
      <c r="B1739" s="1">
        <v>22</v>
      </c>
      <c r="D1739" s="1">
        <v>1733</v>
      </c>
      <c r="E1739" s="1">
        <v>3</v>
      </c>
    </row>
    <row r="1740" spans="1:5" x14ac:dyDescent="0.25">
      <c r="A1740" s="1">
        <v>1734</v>
      </c>
      <c r="B1740" s="1">
        <v>22</v>
      </c>
      <c r="D1740" s="1">
        <v>1734</v>
      </c>
      <c r="E1740" s="1">
        <v>3</v>
      </c>
    </row>
    <row r="1741" spans="1:5" x14ac:dyDescent="0.25">
      <c r="A1741" s="1">
        <v>1735</v>
      </c>
      <c r="B1741" s="1">
        <v>22</v>
      </c>
      <c r="D1741" s="1">
        <v>1735</v>
      </c>
      <c r="E1741" s="1">
        <v>3</v>
      </c>
    </row>
    <row r="1742" spans="1:5" x14ac:dyDescent="0.25">
      <c r="A1742" s="1">
        <v>1736</v>
      </c>
      <c r="B1742" s="1">
        <v>22</v>
      </c>
      <c r="D1742" s="1">
        <v>1736</v>
      </c>
      <c r="E1742" s="1">
        <v>3</v>
      </c>
    </row>
    <row r="1743" spans="1:5" x14ac:dyDescent="0.25">
      <c r="A1743" s="1">
        <v>1737</v>
      </c>
      <c r="B1743" s="1">
        <v>22</v>
      </c>
      <c r="D1743" s="1">
        <v>1737</v>
      </c>
      <c r="E1743" s="1">
        <v>3</v>
      </c>
    </row>
    <row r="1744" spans="1:5" x14ac:dyDescent="0.25">
      <c r="A1744" s="1">
        <v>1738</v>
      </c>
      <c r="B1744" s="1">
        <v>22</v>
      </c>
      <c r="D1744" s="1">
        <v>1738</v>
      </c>
      <c r="E1744" s="1">
        <v>3</v>
      </c>
    </row>
    <row r="1745" spans="1:5" x14ac:dyDescent="0.25">
      <c r="A1745" s="1">
        <v>1739</v>
      </c>
      <c r="B1745" s="1">
        <v>22</v>
      </c>
      <c r="D1745" s="1">
        <v>1739</v>
      </c>
      <c r="E1745" s="1">
        <v>3</v>
      </c>
    </row>
    <row r="1746" spans="1:5" x14ac:dyDescent="0.25">
      <c r="A1746" s="1">
        <v>1740</v>
      </c>
      <c r="B1746" s="1">
        <v>22</v>
      </c>
      <c r="D1746" s="1">
        <v>1740</v>
      </c>
      <c r="E1746" s="1">
        <v>3</v>
      </c>
    </row>
    <row r="1747" spans="1:5" x14ac:dyDescent="0.25">
      <c r="A1747" s="1">
        <v>1741</v>
      </c>
      <c r="B1747" s="1">
        <v>22</v>
      </c>
      <c r="D1747" s="1">
        <v>1741</v>
      </c>
      <c r="E1747" s="1">
        <v>3</v>
      </c>
    </row>
    <row r="1748" spans="1:5" x14ac:dyDescent="0.25">
      <c r="A1748" s="1">
        <v>1742</v>
      </c>
      <c r="B1748" s="1">
        <v>22</v>
      </c>
      <c r="D1748" s="1">
        <v>1742</v>
      </c>
      <c r="E1748" s="1">
        <v>3</v>
      </c>
    </row>
    <row r="1749" spans="1:5" x14ac:dyDescent="0.25">
      <c r="A1749" s="1">
        <v>1743</v>
      </c>
      <c r="B1749" s="1">
        <v>22</v>
      </c>
      <c r="D1749" s="1">
        <v>1743</v>
      </c>
      <c r="E1749" s="1">
        <v>3</v>
      </c>
    </row>
    <row r="1750" spans="1:5" x14ac:dyDescent="0.25">
      <c r="A1750" s="1">
        <v>1744</v>
      </c>
      <c r="B1750" s="1">
        <v>22</v>
      </c>
      <c r="D1750" s="1">
        <v>1744</v>
      </c>
      <c r="E1750" s="1">
        <v>3</v>
      </c>
    </row>
    <row r="1751" spans="1:5" x14ac:dyDescent="0.25">
      <c r="A1751" s="1">
        <v>1745</v>
      </c>
      <c r="B1751" s="1">
        <v>22</v>
      </c>
      <c r="D1751" s="1">
        <v>1745</v>
      </c>
      <c r="E1751" s="1">
        <v>3</v>
      </c>
    </row>
    <row r="1752" spans="1:5" x14ac:dyDescent="0.25">
      <c r="A1752" s="1">
        <v>1746</v>
      </c>
      <c r="B1752" s="1">
        <v>22</v>
      </c>
      <c r="D1752" s="1">
        <v>1746</v>
      </c>
      <c r="E1752" s="1">
        <v>3</v>
      </c>
    </row>
    <row r="1753" spans="1:5" x14ac:dyDescent="0.25">
      <c r="A1753" s="1">
        <v>1747</v>
      </c>
      <c r="B1753" s="1">
        <v>22</v>
      </c>
      <c r="D1753" s="1">
        <v>1747</v>
      </c>
      <c r="E1753" s="1">
        <v>3</v>
      </c>
    </row>
    <row r="1754" spans="1:5" x14ac:dyDescent="0.25">
      <c r="A1754" s="1">
        <v>1748</v>
      </c>
      <c r="B1754" s="1">
        <v>22</v>
      </c>
      <c r="D1754" s="1">
        <v>1748</v>
      </c>
      <c r="E1754" s="1">
        <v>3</v>
      </c>
    </row>
    <row r="1755" spans="1:5" x14ac:dyDescent="0.25">
      <c r="A1755" s="1">
        <v>1749</v>
      </c>
      <c r="B1755" s="1">
        <v>22</v>
      </c>
      <c r="D1755" s="1">
        <v>1749</v>
      </c>
      <c r="E1755" s="1">
        <v>3</v>
      </c>
    </row>
    <row r="1756" spans="1:5" x14ac:dyDescent="0.25">
      <c r="A1756" s="1">
        <v>1750</v>
      </c>
      <c r="B1756" s="1">
        <v>22</v>
      </c>
      <c r="D1756" s="1">
        <v>1750</v>
      </c>
      <c r="E1756" s="1">
        <v>3</v>
      </c>
    </row>
    <row r="1757" spans="1:5" x14ac:dyDescent="0.25">
      <c r="A1757" s="1">
        <v>1751</v>
      </c>
      <c r="B1757" s="1">
        <v>22</v>
      </c>
      <c r="D1757" s="1">
        <v>1751</v>
      </c>
      <c r="E1757" s="1">
        <v>3</v>
      </c>
    </row>
    <row r="1758" spans="1:5" x14ac:dyDescent="0.25">
      <c r="A1758" s="1">
        <v>1752</v>
      </c>
      <c r="B1758" s="1">
        <v>22</v>
      </c>
      <c r="D1758" s="1">
        <v>1752</v>
      </c>
      <c r="E1758" s="1">
        <v>3</v>
      </c>
    </row>
    <row r="1759" spans="1:5" x14ac:dyDescent="0.25">
      <c r="A1759" s="1">
        <v>1753</v>
      </c>
      <c r="B1759" s="1">
        <v>22</v>
      </c>
      <c r="D1759" s="1">
        <v>1753</v>
      </c>
      <c r="E1759" s="1">
        <v>3</v>
      </c>
    </row>
    <row r="1760" spans="1:5" x14ac:dyDescent="0.25">
      <c r="A1760" s="1">
        <v>1754</v>
      </c>
      <c r="B1760" s="1">
        <v>22</v>
      </c>
      <c r="D1760" s="1">
        <v>1754</v>
      </c>
      <c r="E1760" s="1">
        <v>3</v>
      </c>
    </row>
    <row r="1761" spans="1:5" x14ac:dyDescent="0.25">
      <c r="A1761" s="1">
        <v>1755</v>
      </c>
      <c r="B1761" s="1">
        <v>22</v>
      </c>
      <c r="D1761" s="1">
        <v>1755</v>
      </c>
      <c r="E1761" s="1">
        <v>3</v>
      </c>
    </row>
    <row r="1762" spans="1:5" x14ac:dyDescent="0.25">
      <c r="A1762" s="1">
        <v>1756</v>
      </c>
      <c r="B1762" s="1">
        <v>22</v>
      </c>
      <c r="D1762" s="1">
        <v>1756</v>
      </c>
      <c r="E1762" s="1">
        <v>3</v>
      </c>
    </row>
    <row r="1763" spans="1:5" x14ac:dyDescent="0.25">
      <c r="A1763" s="1">
        <v>1757</v>
      </c>
      <c r="B1763" s="1">
        <v>22</v>
      </c>
      <c r="D1763" s="1">
        <v>1757</v>
      </c>
      <c r="E1763" s="1">
        <v>3</v>
      </c>
    </row>
    <row r="1764" spans="1:5" x14ac:dyDescent="0.25">
      <c r="A1764" s="1">
        <v>1758</v>
      </c>
      <c r="B1764" s="1">
        <v>22</v>
      </c>
      <c r="D1764" s="1">
        <v>1758</v>
      </c>
      <c r="E1764" s="1">
        <v>3</v>
      </c>
    </row>
    <row r="1765" spans="1:5" x14ac:dyDescent="0.25">
      <c r="A1765" s="1">
        <v>1759</v>
      </c>
      <c r="B1765" s="1">
        <v>22</v>
      </c>
      <c r="D1765" s="1">
        <v>1759</v>
      </c>
      <c r="E1765" s="1">
        <v>3</v>
      </c>
    </row>
    <row r="1766" spans="1:5" x14ac:dyDescent="0.25">
      <c r="A1766" s="1">
        <v>1760</v>
      </c>
      <c r="B1766" s="1">
        <v>22</v>
      </c>
      <c r="D1766" s="1">
        <v>1760</v>
      </c>
      <c r="E1766" s="1">
        <v>3</v>
      </c>
    </row>
    <row r="1767" spans="1:5" x14ac:dyDescent="0.25">
      <c r="A1767" s="1">
        <v>1761</v>
      </c>
      <c r="B1767" s="1">
        <v>23</v>
      </c>
      <c r="D1767" s="1">
        <v>1761</v>
      </c>
      <c r="E1767" s="1">
        <v>3</v>
      </c>
    </row>
    <row r="1768" spans="1:5" x14ac:dyDescent="0.25">
      <c r="A1768" s="1">
        <v>1762</v>
      </c>
      <c r="B1768" s="1">
        <v>23</v>
      </c>
      <c r="D1768" s="1">
        <v>1762</v>
      </c>
      <c r="E1768" s="1">
        <v>3</v>
      </c>
    </row>
    <row r="1769" spans="1:5" x14ac:dyDescent="0.25">
      <c r="A1769" s="1">
        <v>1763</v>
      </c>
      <c r="B1769" s="1">
        <v>23</v>
      </c>
      <c r="D1769" s="1">
        <v>1763</v>
      </c>
      <c r="E1769" s="1">
        <v>3</v>
      </c>
    </row>
    <row r="1770" spans="1:5" x14ac:dyDescent="0.25">
      <c r="A1770" s="1">
        <v>1764</v>
      </c>
      <c r="B1770" s="1">
        <v>23</v>
      </c>
      <c r="D1770" s="1">
        <v>1764</v>
      </c>
      <c r="E1770" s="1">
        <v>3</v>
      </c>
    </row>
    <row r="1771" spans="1:5" x14ac:dyDescent="0.25">
      <c r="A1771" s="1">
        <v>1765</v>
      </c>
      <c r="B1771" s="1">
        <v>23</v>
      </c>
      <c r="D1771" s="1">
        <v>1765</v>
      </c>
      <c r="E1771" s="1">
        <v>3</v>
      </c>
    </row>
    <row r="1772" spans="1:5" x14ac:dyDescent="0.25">
      <c r="A1772" s="1">
        <v>1766</v>
      </c>
      <c r="B1772" s="1">
        <v>23</v>
      </c>
      <c r="D1772" s="1">
        <v>1766</v>
      </c>
      <c r="E1772" s="1">
        <v>3</v>
      </c>
    </row>
    <row r="1773" spans="1:5" x14ac:dyDescent="0.25">
      <c r="A1773" s="1">
        <v>1767</v>
      </c>
      <c r="B1773" s="1">
        <v>23</v>
      </c>
      <c r="D1773" s="1">
        <v>1767</v>
      </c>
      <c r="E1773" s="1">
        <v>3</v>
      </c>
    </row>
    <row r="1774" spans="1:5" x14ac:dyDescent="0.25">
      <c r="A1774" s="1">
        <v>1768</v>
      </c>
      <c r="B1774" s="1">
        <v>23</v>
      </c>
      <c r="D1774" s="1">
        <v>1768</v>
      </c>
      <c r="E1774" s="1">
        <v>3</v>
      </c>
    </row>
    <row r="1775" spans="1:5" x14ac:dyDescent="0.25">
      <c r="A1775" s="1">
        <v>1769</v>
      </c>
      <c r="B1775" s="1">
        <v>23</v>
      </c>
      <c r="D1775" s="1">
        <v>1769</v>
      </c>
      <c r="E1775" s="1">
        <v>3</v>
      </c>
    </row>
    <row r="1776" spans="1:5" x14ac:dyDescent="0.25">
      <c r="A1776" s="1">
        <v>1770</v>
      </c>
      <c r="B1776" s="1">
        <v>23</v>
      </c>
      <c r="D1776" s="1">
        <v>1770</v>
      </c>
      <c r="E1776" s="1">
        <v>3</v>
      </c>
    </row>
    <row r="1777" spans="1:5" x14ac:dyDescent="0.25">
      <c r="A1777" s="1">
        <v>1771</v>
      </c>
      <c r="B1777" s="1">
        <v>23</v>
      </c>
      <c r="D1777" s="1">
        <v>1771</v>
      </c>
      <c r="E1777" s="1">
        <v>3</v>
      </c>
    </row>
    <row r="1778" spans="1:5" x14ac:dyDescent="0.25">
      <c r="A1778" s="1">
        <v>1772</v>
      </c>
      <c r="B1778" s="1">
        <v>23</v>
      </c>
      <c r="D1778" s="1">
        <v>1772</v>
      </c>
      <c r="E1778" s="1">
        <v>3</v>
      </c>
    </row>
    <row r="1779" spans="1:5" x14ac:dyDescent="0.25">
      <c r="A1779" s="1">
        <v>1773</v>
      </c>
      <c r="B1779" s="1">
        <v>23</v>
      </c>
      <c r="D1779" s="1">
        <v>1773</v>
      </c>
      <c r="E1779" s="1">
        <v>3</v>
      </c>
    </row>
    <row r="1780" spans="1:5" x14ac:dyDescent="0.25">
      <c r="A1780" s="1">
        <v>1774</v>
      </c>
      <c r="B1780" s="1">
        <v>23</v>
      </c>
      <c r="D1780" s="1">
        <v>1774</v>
      </c>
      <c r="E1780" s="1">
        <v>3</v>
      </c>
    </row>
    <row r="1781" spans="1:5" x14ac:dyDescent="0.25">
      <c r="A1781" s="1">
        <v>1775</v>
      </c>
      <c r="B1781" s="1">
        <v>23</v>
      </c>
      <c r="D1781" s="1">
        <v>1775</v>
      </c>
      <c r="E1781" s="1">
        <v>3</v>
      </c>
    </row>
    <row r="1782" spans="1:5" x14ac:dyDescent="0.25">
      <c r="A1782" s="1">
        <v>1776</v>
      </c>
      <c r="B1782" s="1">
        <v>23</v>
      </c>
      <c r="D1782" s="1">
        <v>1776</v>
      </c>
      <c r="E1782" s="1">
        <v>3</v>
      </c>
    </row>
    <row r="1783" spans="1:5" x14ac:dyDescent="0.25">
      <c r="A1783" s="1">
        <v>1777</v>
      </c>
      <c r="B1783" s="1">
        <v>23</v>
      </c>
      <c r="D1783" s="1">
        <v>1777</v>
      </c>
      <c r="E1783" s="1">
        <v>3</v>
      </c>
    </row>
    <row r="1784" spans="1:5" x14ac:dyDescent="0.25">
      <c r="A1784" s="1">
        <v>1778</v>
      </c>
      <c r="B1784" s="1">
        <v>23</v>
      </c>
      <c r="D1784" s="1">
        <v>1778</v>
      </c>
      <c r="E1784" s="1">
        <v>3</v>
      </c>
    </row>
    <row r="1785" spans="1:5" x14ac:dyDescent="0.25">
      <c r="A1785" s="1">
        <v>1779</v>
      </c>
      <c r="B1785" s="1">
        <v>23</v>
      </c>
      <c r="D1785" s="1">
        <v>1779</v>
      </c>
      <c r="E1785" s="1">
        <v>3</v>
      </c>
    </row>
    <row r="1786" spans="1:5" x14ac:dyDescent="0.25">
      <c r="A1786" s="1">
        <v>1780</v>
      </c>
      <c r="B1786" s="1">
        <v>23</v>
      </c>
      <c r="D1786" s="1">
        <v>1780</v>
      </c>
      <c r="E1786" s="1">
        <v>3</v>
      </c>
    </row>
    <row r="1787" spans="1:5" x14ac:dyDescent="0.25">
      <c r="A1787" s="1">
        <v>1781</v>
      </c>
      <c r="B1787" s="1">
        <v>23</v>
      </c>
      <c r="D1787" s="1">
        <v>1781</v>
      </c>
      <c r="E1787" s="1">
        <v>3</v>
      </c>
    </row>
    <row r="1788" spans="1:5" x14ac:dyDescent="0.25">
      <c r="A1788" s="1">
        <v>1782</v>
      </c>
      <c r="B1788" s="1">
        <v>23</v>
      </c>
      <c r="D1788" s="1">
        <v>1782</v>
      </c>
      <c r="E1788" s="1">
        <v>3</v>
      </c>
    </row>
    <row r="1789" spans="1:5" x14ac:dyDescent="0.25">
      <c r="A1789" s="1">
        <v>1783</v>
      </c>
      <c r="B1789" s="1">
        <v>23</v>
      </c>
      <c r="D1789" s="1">
        <v>1783</v>
      </c>
      <c r="E1789" s="1">
        <v>3</v>
      </c>
    </row>
    <row r="1790" spans="1:5" x14ac:dyDescent="0.25">
      <c r="A1790" s="1">
        <v>1784</v>
      </c>
      <c r="B1790" s="1">
        <v>23</v>
      </c>
      <c r="D1790" s="1">
        <v>1784</v>
      </c>
      <c r="E1790" s="1">
        <v>3</v>
      </c>
    </row>
    <row r="1791" spans="1:5" x14ac:dyDescent="0.25">
      <c r="A1791" s="1">
        <v>1785</v>
      </c>
      <c r="B1791" s="1">
        <v>23</v>
      </c>
      <c r="D1791" s="1">
        <v>1785</v>
      </c>
      <c r="E1791" s="1">
        <v>3</v>
      </c>
    </row>
    <row r="1792" spans="1:5" x14ac:dyDescent="0.25">
      <c r="A1792" s="1">
        <v>1786</v>
      </c>
      <c r="B1792" s="1">
        <v>23</v>
      </c>
      <c r="D1792" s="1">
        <v>1786</v>
      </c>
      <c r="E1792" s="1">
        <v>3</v>
      </c>
    </row>
    <row r="1793" spans="1:5" x14ac:dyDescent="0.25">
      <c r="A1793" s="1">
        <v>1787</v>
      </c>
      <c r="B1793" s="1">
        <v>23</v>
      </c>
      <c r="D1793" s="1">
        <v>1787</v>
      </c>
      <c r="E1793" s="1">
        <v>3</v>
      </c>
    </row>
    <row r="1794" spans="1:5" x14ac:dyDescent="0.25">
      <c r="A1794" s="1">
        <v>1788</v>
      </c>
      <c r="B1794" s="1">
        <v>23</v>
      </c>
      <c r="D1794" s="1">
        <v>1788</v>
      </c>
      <c r="E1794" s="1">
        <v>3</v>
      </c>
    </row>
    <row r="1795" spans="1:5" x14ac:dyDescent="0.25">
      <c r="A1795" s="1">
        <v>1789</v>
      </c>
      <c r="B1795" s="1">
        <v>23</v>
      </c>
      <c r="D1795" s="1">
        <v>1789</v>
      </c>
      <c r="E1795" s="1">
        <v>3</v>
      </c>
    </row>
    <row r="1796" spans="1:5" x14ac:dyDescent="0.25">
      <c r="A1796" s="1">
        <v>1790</v>
      </c>
      <c r="B1796" s="1">
        <v>23</v>
      </c>
      <c r="D1796" s="1">
        <v>1790</v>
      </c>
      <c r="E1796" s="1">
        <v>3</v>
      </c>
    </row>
    <row r="1797" spans="1:5" x14ac:dyDescent="0.25">
      <c r="A1797" s="1">
        <v>1791</v>
      </c>
      <c r="B1797" s="1">
        <v>23</v>
      </c>
      <c r="D1797" s="1">
        <v>1791</v>
      </c>
      <c r="E1797" s="1">
        <v>3</v>
      </c>
    </row>
    <row r="1798" spans="1:5" x14ac:dyDescent="0.25">
      <c r="A1798" s="1">
        <v>1792</v>
      </c>
      <c r="B1798" s="1">
        <v>23</v>
      </c>
      <c r="D1798" s="1">
        <v>1792</v>
      </c>
      <c r="E1798" s="1">
        <v>3</v>
      </c>
    </row>
    <row r="1799" spans="1:5" x14ac:dyDescent="0.25">
      <c r="A1799" s="1">
        <v>1793</v>
      </c>
      <c r="B1799" s="1">
        <v>23</v>
      </c>
      <c r="D1799" s="1">
        <v>1793</v>
      </c>
      <c r="E1799" s="1">
        <v>3</v>
      </c>
    </row>
    <row r="1800" spans="1:5" x14ac:dyDescent="0.25">
      <c r="A1800" s="1">
        <v>1794</v>
      </c>
      <c r="B1800" s="1">
        <v>23</v>
      </c>
      <c r="D1800" s="1">
        <v>1794</v>
      </c>
      <c r="E1800" s="1">
        <v>3</v>
      </c>
    </row>
    <row r="1801" spans="1:5" x14ac:dyDescent="0.25">
      <c r="A1801" s="1">
        <v>1795</v>
      </c>
      <c r="B1801" s="1">
        <v>23</v>
      </c>
      <c r="D1801" s="1">
        <v>1795</v>
      </c>
      <c r="E1801" s="1">
        <v>3</v>
      </c>
    </row>
    <row r="1802" spans="1:5" x14ac:dyDescent="0.25">
      <c r="A1802" s="1">
        <v>1796</v>
      </c>
      <c r="B1802" s="1">
        <v>23</v>
      </c>
      <c r="D1802" s="1">
        <v>1796</v>
      </c>
      <c r="E1802" s="1">
        <v>3</v>
      </c>
    </row>
    <row r="1803" spans="1:5" x14ac:dyDescent="0.25">
      <c r="A1803" s="1">
        <v>1797</v>
      </c>
      <c r="B1803" s="1">
        <v>23</v>
      </c>
      <c r="D1803" s="1">
        <v>1797</v>
      </c>
      <c r="E1803" s="1">
        <v>3</v>
      </c>
    </row>
    <row r="1804" spans="1:5" x14ac:dyDescent="0.25">
      <c r="A1804" s="1">
        <v>1798</v>
      </c>
      <c r="B1804" s="1">
        <v>23</v>
      </c>
      <c r="D1804" s="1">
        <v>1798</v>
      </c>
      <c r="E1804" s="1">
        <v>3</v>
      </c>
    </row>
    <row r="1805" spans="1:5" x14ac:dyDescent="0.25">
      <c r="A1805" s="1">
        <v>1799</v>
      </c>
      <c r="B1805" s="1">
        <v>23</v>
      </c>
      <c r="D1805" s="1">
        <v>1799</v>
      </c>
      <c r="E1805" s="1">
        <v>3</v>
      </c>
    </row>
    <row r="1806" spans="1:5" x14ac:dyDescent="0.25">
      <c r="A1806" s="1">
        <v>1800</v>
      </c>
      <c r="B1806" s="1">
        <v>23</v>
      </c>
      <c r="D1806" s="1">
        <v>1800</v>
      </c>
      <c r="E1806" s="1">
        <v>3</v>
      </c>
    </row>
    <row r="1807" spans="1:5" x14ac:dyDescent="0.25">
      <c r="A1807" s="1">
        <v>1801</v>
      </c>
      <c r="B1807" s="1">
        <v>23</v>
      </c>
      <c r="D1807" s="1">
        <v>1801</v>
      </c>
      <c r="E1807" s="1">
        <v>3</v>
      </c>
    </row>
    <row r="1808" spans="1:5" x14ac:dyDescent="0.25">
      <c r="A1808" s="1">
        <v>1802</v>
      </c>
      <c r="B1808" s="1">
        <v>23</v>
      </c>
      <c r="D1808" s="1">
        <v>1802</v>
      </c>
      <c r="E1808" s="1">
        <v>3</v>
      </c>
    </row>
    <row r="1809" spans="1:5" x14ac:dyDescent="0.25">
      <c r="A1809" s="1">
        <v>1803</v>
      </c>
      <c r="B1809" s="1">
        <v>23</v>
      </c>
      <c r="D1809" s="1">
        <v>1803</v>
      </c>
      <c r="E1809" s="1">
        <v>3</v>
      </c>
    </row>
    <row r="1810" spans="1:5" x14ac:dyDescent="0.25">
      <c r="A1810" s="1">
        <v>1804</v>
      </c>
      <c r="B1810" s="1">
        <v>23</v>
      </c>
      <c r="D1810" s="1">
        <v>1804</v>
      </c>
      <c r="E1810" s="1">
        <v>3</v>
      </c>
    </row>
    <row r="1811" spans="1:5" x14ac:dyDescent="0.25">
      <c r="A1811" s="1">
        <v>1805</v>
      </c>
      <c r="B1811" s="1">
        <v>23</v>
      </c>
      <c r="D1811" s="1">
        <v>1805</v>
      </c>
      <c r="E1811" s="1">
        <v>3</v>
      </c>
    </row>
    <row r="1812" spans="1:5" x14ac:dyDescent="0.25">
      <c r="A1812" s="1">
        <v>1806</v>
      </c>
      <c r="B1812" s="1">
        <v>23</v>
      </c>
      <c r="D1812" s="1">
        <v>1806</v>
      </c>
      <c r="E1812" s="1">
        <v>3</v>
      </c>
    </row>
    <row r="1813" spans="1:5" x14ac:dyDescent="0.25">
      <c r="A1813" s="1">
        <v>1807</v>
      </c>
      <c r="B1813" s="1">
        <v>23</v>
      </c>
      <c r="D1813" s="1">
        <v>1807</v>
      </c>
      <c r="E1813" s="1">
        <v>3</v>
      </c>
    </row>
    <row r="1814" spans="1:5" x14ac:dyDescent="0.25">
      <c r="A1814" s="1">
        <v>1808</v>
      </c>
      <c r="B1814" s="1">
        <v>23</v>
      </c>
      <c r="D1814" s="1">
        <v>1808</v>
      </c>
      <c r="E1814" s="1">
        <v>3</v>
      </c>
    </row>
    <row r="1815" spans="1:5" x14ac:dyDescent="0.25">
      <c r="A1815" s="1">
        <v>1809</v>
      </c>
      <c r="B1815" s="1">
        <v>23</v>
      </c>
      <c r="D1815" s="1">
        <v>1809</v>
      </c>
      <c r="E1815" s="1">
        <v>3</v>
      </c>
    </row>
    <row r="1816" spans="1:5" x14ac:dyDescent="0.25">
      <c r="A1816" s="1">
        <v>1810</v>
      </c>
      <c r="B1816" s="1">
        <v>23</v>
      </c>
      <c r="D1816" s="1">
        <v>1810</v>
      </c>
      <c r="E1816" s="1">
        <v>3</v>
      </c>
    </row>
    <row r="1817" spans="1:5" x14ac:dyDescent="0.25">
      <c r="A1817" s="1">
        <v>1811</v>
      </c>
      <c r="B1817" s="1">
        <v>23</v>
      </c>
      <c r="D1817" s="1">
        <v>1811</v>
      </c>
      <c r="E1817" s="1">
        <v>3</v>
      </c>
    </row>
    <row r="1818" spans="1:5" x14ac:dyDescent="0.25">
      <c r="A1818" s="1">
        <v>1812</v>
      </c>
      <c r="B1818" s="1">
        <v>23</v>
      </c>
      <c r="D1818" s="1">
        <v>1812</v>
      </c>
      <c r="E1818" s="1">
        <v>3</v>
      </c>
    </row>
    <row r="1819" spans="1:5" x14ac:dyDescent="0.25">
      <c r="A1819" s="1">
        <v>1813</v>
      </c>
      <c r="B1819" s="1">
        <v>23</v>
      </c>
      <c r="D1819" s="1">
        <v>1813</v>
      </c>
      <c r="E1819" s="1">
        <v>3</v>
      </c>
    </row>
    <row r="1820" spans="1:5" x14ac:dyDescent="0.25">
      <c r="A1820" s="1">
        <v>1814</v>
      </c>
      <c r="B1820" s="1">
        <v>23</v>
      </c>
      <c r="D1820" s="1">
        <v>1814</v>
      </c>
      <c r="E1820" s="1">
        <v>3</v>
      </c>
    </row>
    <row r="1821" spans="1:5" x14ac:dyDescent="0.25">
      <c r="A1821" s="1">
        <v>1815</v>
      </c>
      <c r="B1821" s="1">
        <v>23</v>
      </c>
      <c r="D1821" s="1">
        <v>1815</v>
      </c>
      <c r="E1821" s="1">
        <v>3</v>
      </c>
    </row>
    <row r="1822" spans="1:5" x14ac:dyDescent="0.25">
      <c r="A1822" s="1">
        <v>1816</v>
      </c>
      <c r="B1822" s="1">
        <v>23</v>
      </c>
      <c r="D1822" s="1">
        <v>1816</v>
      </c>
      <c r="E1822" s="1">
        <v>3</v>
      </c>
    </row>
    <row r="1823" spans="1:5" x14ac:dyDescent="0.25">
      <c r="A1823" s="1">
        <v>1817</v>
      </c>
      <c r="B1823" s="1">
        <v>23</v>
      </c>
      <c r="D1823" s="1">
        <v>1817</v>
      </c>
      <c r="E1823" s="1">
        <v>3</v>
      </c>
    </row>
    <row r="1824" spans="1:5" x14ac:dyDescent="0.25">
      <c r="A1824" s="1">
        <v>1818</v>
      </c>
      <c r="B1824" s="1">
        <v>23</v>
      </c>
      <c r="D1824" s="1">
        <v>1818</v>
      </c>
      <c r="E1824" s="1">
        <v>3</v>
      </c>
    </row>
    <row r="1825" spans="1:5" x14ac:dyDescent="0.25">
      <c r="A1825" s="1">
        <v>1819</v>
      </c>
      <c r="B1825" s="1">
        <v>23</v>
      </c>
      <c r="D1825" s="1">
        <v>1819</v>
      </c>
      <c r="E1825" s="1">
        <v>3</v>
      </c>
    </row>
    <row r="1826" spans="1:5" x14ac:dyDescent="0.25">
      <c r="A1826" s="1">
        <v>1820</v>
      </c>
      <c r="B1826" s="1">
        <v>23</v>
      </c>
      <c r="D1826" s="1">
        <v>1820</v>
      </c>
      <c r="E1826" s="1">
        <v>3</v>
      </c>
    </row>
    <row r="1827" spans="1:5" x14ac:dyDescent="0.25">
      <c r="A1827" s="1">
        <v>1821</v>
      </c>
      <c r="B1827" s="1">
        <v>23</v>
      </c>
      <c r="D1827" s="1">
        <v>1821</v>
      </c>
      <c r="E1827" s="1">
        <v>3</v>
      </c>
    </row>
    <row r="1828" spans="1:5" x14ac:dyDescent="0.25">
      <c r="A1828" s="1">
        <v>1822</v>
      </c>
      <c r="B1828" s="1">
        <v>23</v>
      </c>
      <c r="D1828" s="1">
        <v>1822</v>
      </c>
      <c r="E1828" s="1">
        <v>3</v>
      </c>
    </row>
    <row r="1829" spans="1:5" x14ac:dyDescent="0.25">
      <c r="A1829" s="1">
        <v>1823</v>
      </c>
      <c r="B1829" s="1">
        <v>23</v>
      </c>
      <c r="D1829" s="1">
        <v>1823</v>
      </c>
      <c r="E1829" s="1">
        <v>3</v>
      </c>
    </row>
    <row r="1830" spans="1:5" x14ac:dyDescent="0.25">
      <c r="A1830" s="1">
        <v>1824</v>
      </c>
      <c r="B1830" s="1">
        <v>23</v>
      </c>
      <c r="D1830" s="1">
        <v>1824</v>
      </c>
      <c r="E1830" s="1">
        <v>3</v>
      </c>
    </row>
    <row r="1831" spans="1:5" x14ac:dyDescent="0.25">
      <c r="A1831" s="1">
        <v>1825</v>
      </c>
      <c r="B1831" s="1">
        <v>23</v>
      </c>
      <c r="D1831" s="1">
        <v>1825</v>
      </c>
      <c r="E1831" s="1">
        <v>3</v>
      </c>
    </row>
    <row r="1832" spans="1:5" x14ac:dyDescent="0.25">
      <c r="A1832" s="1">
        <v>1826</v>
      </c>
      <c r="B1832" s="1">
        <v>23</v>
      </c>
      <c r="D1832" s="1">
        <v>1826</v>
      </c>
      <c r="E1832" s="1">
        <v>3</v>
      </c>
    </row>
    <row r="1833" spans="1:5" x14ac:dyDescent="0.25">
      <c r="A1833" s="1">
        <v>1827</v>
      </c>
      <c r="B1833" s="1">
        <v>23</v>
      </c>
      <c r="D1833" s="1">
        <v>1827</v>
      </c>
      <c r="E1833" s="1">
        <v>3</v>
      </c>
    </row>
    <row r="1834" spans="1:5" x14ac:dyDescent="0.25">
      <c r="A1834" s="1">
        <v>1828</v>
      </c>
      <c r="B1834" s="1">
        <v>23</v>
      </c>
      <c r="D1834" s="1">
        <v>1828</v>
      </c>
      <c r="E1834" s="1">
        <v>3</v>
      </c>
    </row>
    <row r="1835" spans="1:5" x14ac:dyDescent="0.25">
      <c r="A1835" s="1">
        <v>1829</v>
      </c>
      <c r="B1835" s="1">
        <v>23</v>
      </c>
      <c r="D1835" s="1">
        <v>1829</v>
      </c>
      <c r="E1835" s="1">
        <v>3</v>
      </c>
    </row>
    <row r="1836" spans="1:5" x14ac:dyDescent="0.25">
      <c r="A1836" s="1">
        <v>1830</v>
      </c>
      <c r="B1836" s="1">
        <v>23</v>
      </c>
      <c r="D1836" s="1">
        <v>1830</v>
      </c>
      <c r="E1836" s="1">
        <v>3</v>
      </c>
    </row>
    <row r="1837" spans="1:5" x14ac:dyDescent="0.25">
      <c r="A1837" s="1">
        <v>1831</v>
      </c>
      <c r="B1837" s="1">
        <v>23</v>
      </c>
      <c r="D1837" s="1">
        <v>1831</v>
      </c>
      <c r="E1837" s="1">
        <v>3</v>
      </c>
    </row>
    <row r="1838" spans="1:5" x14ac:dyDescent="0.25">
      <c r="A1838" s="1">
        <v>1832</v>
      </c>
      <c r="B1838" s="1">
        <v>23</v>
      </c>
      <c r="D1838" s="1">
        <v>1832</v>
      </c>
      <c r="E1838" s="1">
        <v>3</v>
      </c>
    </row>
    <row r="1839" spans="1:5" x14ac:dyDescent="0.25">
      <c r="A1839" s="1">
        <v>1833</v>
      </c>
      <c r="B1839" s="1">
        <v>23</v>
      </c>
      <c r="D1839" s="1">
        <v>1833</v>
      </c>
      <c r="E1839" s="1">
        <v>3</v>
      </c>
    </row>
    <row r="1840" spans="1:5" x14ac:dyDescent="0.25">
      <c r="A1840" s="1">
        <v>1834</v>
      </c>
      <c r="B1840" s="1">
        <v>23</v>
      </c>
      <c r="D1840" s="1">
        <v>1834</v>
      </c>
      <c r="E1840" s="1">
        <v>3</v>
      </c>
    </row>
    <row r="1841" spans="1:5" x14ac:dyDescent="0.25">
      <c r="A1841" s="1">
        <v>1835</v>
      </c>
      <c r="B1841" s="1">
        <v>23</v>
      </c>
      <c r="D1841" s="1">
        <v>1835</v>
      </c>
      <c r="E1841" s="1">
        <v>3</v>
      </c>
    </row>
    <row r="1842" spans="1:5" x14ac:dyDescent="0.25">
      <c r="A1842" s="1">
        <v>1836</v>
      </c>
      <c r="B1842" s="1">
        <v>23</v>
      </c>
      <c r="D1842" s="1">
        <v>1836</v>
      </c>
      <c r="E1842" s="1">
        <v>3</v>
      </c>
    </row>
    <row r="1843" spans="1:5" x14ac:dyDescent="0.25">
      <c r="A1843" s="1">
        <v>1837</v>
      </c>
      <c r="B1843" s="1">
        <v>23</v>
      </c>
      <c r="D1843" s="1">
        <v>1837</v>
      </c>
      <c r="E1843" s="1">
        <v>3</v>
      </c>
    </row>
    <row r="1844" spans="1:5" x14ac:dyDescent="0.25">
      <c r="A1844" s="1">
        <v>1838</v>
      </c>
      <c r="B1844" s="1">
        <v>23</v>
      </c>
      <c r="D1844" s="1">
        <v>1838</v>
      </c>
      <c r="E1844" s="1">
        <v>3</v>
      </c>
    </row>
    <row r="1845" spans="1:5" x14ac:dyDescent="0.25">
      <c r="A1845" s="1">
        <v>1839</v>
      </c>
      <c r="B1845" s="1">
        <v>23</v>
      </c>
      <c r="D1845" s="1">
        <v>1839</v>
      </c>
      <c r="E1845" s="1">
        <v>3</v>
      </c>
    </row>
    <row r="1846" spans="1:5" x14ac:dyDescent="0.25">
      <c r="A1846" s="1">
        <v>1840</v>
      </c>
      <c r="B1846" s="1">
        <v>23</v>
      </c>
      <c r="D1846" s="1">
        <v>1840</v>
      </c>
      <c r="E1846" s="1">
        <v>3</v>
      </c>
    </row>
    <row r="1847" spans="1:5" x14ac:dyDescent="0.25">
      <c r="A1847" s="1">
        <v>1841</v>
      </c>
      <c r="B1847" s="1">
        <v>24</v>
      </c>
      <c r="D1847" s="1">
        <v>1841</v>
      </c>
      <c r="E1847" s="1">
        <v>3</v>
      </c>
    </row>
    <row r="1848" spans="1:5" x14ac:dyDescent="0.25">
      <c r="A1848" s="1">
        <v>1842</v>
      </c>
      <c r="B1848" s="1">
        <v>24</v>
      </c>
      <c r="D1848" s="1">
        <v>1842</v>
      </c>
      <c r="E1848" s="1">
        <v>3</v>
      </c>
    </row>
    <row r="1849" spans="1:5" x14ac:dyDescent="0.25">
      <c r="A1849" s="1">
        <v>1843</v>
      </c>
      <c r="B1849" s="1">
        <v>24</v>
      </c>
      <c r="D1849" s="1">
        <v>1843</v>
      </c>
      <c r="E1849" s="1">
        <v>3</v>
      </c>
    </row>
    <row r="1850" spans="1:5" x14ac:dyDescent="0.25">
      <c r="A1850" s="1">
        <v>1844</v>
      </c>
      <c r="B1850" s="1">
        <v>24</v>
      </c>
      <c r="D1850" s="1">
        <v>1844</v>
      </c>
      <c r="E1850" s="1">
        <v>3</v>
      </c>
    </row>
    <row r="1851" spans="1:5" x14ac:dyDescent="0.25">
      <c r="A1851" s="1">
        <v>1845</v>
      </c>
      <c r="B1851" s="1">
        <v>24</v>
      </c>
      <c r="D1851" s="1">
        <v>1845</v>
      </c>
      <c r="E1851" s="1">
        <v>3</v>
      </c>
    </row>
    <row r="1852" spans="1:5" x14ac:dyDescent="0.25">
      <c r="A1852" s="1">
        <v>1846</v>
      </c>
      <c r="B1852" s="1">
        <v>24</v>
      </c>
      <c r="D1852" s="1">
        <v>1846</v>
      </c>
      <c r="E1852" s="1">
        <v>3</v>
      </c>
    </row>
    <row r="1853" spans="1:5" x14ac:dyDescent="0.25">
      <c r="A1853" s="1">
        <v>1847</v>
      </c>
      <c r="B1853" s="1">
        <v>24</v>
      </c>
      <c r="D1853" s="1">
        <v>1847</v>
      </c>
      <c r="E1853" s="1">
        <v>3</v>
      </c>
    </row>
    <row r="1854" spans="1:5" x14ac:dyDescent="0.25">
      <c r="A1854" s="1">
        <v>1848</v>
      </c>
      <c r="B1854" s="1">
        <v>24</v>
      </c>
      <c r="D1854" s="1">
        <v>1848</v>
      </c>
      <c r="E1854" s="1">
        <v>3</v>
      </c>
    </row>
    <row r="1855" spans="1:5" x14ac:dyDescent="0.25">
      <c r="A1855" s="1">
        <v>1849</v>
      </c>
      <c r="B1855" s="1">
        <v>24</v>
      </c>
      <c r="D1855" s="1">
        <v>1849</v>
      </c>
      <c r="E1855" s="1">
        <v>3</v>
      </c>
    </row>
    <row r="1856" spans="1:5" x14ac:dyDescent="0.25">
      <c r="A1856" s="1">
        <v>1850</v>
      </c>
      <c r="B1856" s="1">
        <v>24</v>
      </c>
      <c r="D1856" s="1">
        <v>1850</v>
      </c>
      <c r="E1856" s="1">
        <v>3</v>
      </c>
    </row>
    <row r="1857" spans="1:5" x14ac:dyDescent="0.25">
      <c r="A1857" s="1">
        <v>1851</v>
      </c>
      <c r="B1857" s="1">
        <v>24</v>
      </c>
      <c r="D1857" s="1">
        <v>1851</v>
      </c>
      <c r="E1857" s="1">
        <v>3</v>
      </c>
    </row>
    <row r="1858" spans="1:5" x14ac:dyDescent="0.25">
      <c r="A1858" s="1">
        <v>1852</v>
      </c>
      <c r="B1858" s="1">
        <v>24</v>
      </c>
      <c r="D1858" s="1">
        <v>1852</v>
      </c>
      <c r="E1858" s="1">
        <v>3</v>
      </c>
    </row>
    <row r="1859" spans="1:5" x14ac:dyDescent="0.25">
      <c r="A1859" s="1">
        <v>1853</v>
      </c>
      <c r="B1859" s="1">
        <v>24</v>
      </c>
      <c r="D1859" s="1">
        <v>1853</v>
      </c>
      <c r="E1859" s="1">
        <v>3</v>
      </c>
    </row>
    <row r="1860" spans="1:5" x14ac:dyDescent="0.25">
      <c r="A1860" s="1">
        <v>1854</v>
      </c>
      <c r="B1860" s="1">
        <v>24</v>
      </c>
      <c r="D1860" s="1">
        <v>1854</v>
      </c>
      <c r="E1860" s="1">
        <v>3</v>
      </c>
    </row>
    <row r="1861" spans="1:5" x14ac:dyDescent="0.25">
      <c r="A1861" s="1">
        <v>1855</v>
      </c>
      <c r="B1861" s="1">
        <v>24</v>
      </c>
      <c r="D1861" s="1">
        <v>1855</v>
      </c>
      <c r="E1861" s="1">
        <v>3</v>
      </c>
    </row>
    <row r="1862" spans="1:5" x14ac:dyDescent="0.25">
      <c r="A1862" s="1">
        <v>1856</v>
      </c>
      <c r="B1862" s="1">
        <v>24</v>
      </c>
      <c r="D1862" s="1">
        <v>1856</v>
      </c>
      <c r="E1862" s="1">
        <v>3</v>
      </c>
    </row>
    <row r="1863" spans="1:5" x14ac:dyDescent="0.25">
      <c r="A1863" s="1">
        <v>1857</v>
      </c>
      <c r="B1863" s="1">
        <v>24</v>
      </c>
      <c r="D1863" s="1">
        <v>1857</v>
      </c>
      <c r="E1863" s="1">
        <v>3</v>
      </c>
    </row>
    <row r="1864" spans="1:5" x14ac:dyDescent="0.25">
      <c r="A1864" s="1">
        <v>1858</v>
      </c>
      <c r="B1864" s="1">
        <v>24</v>
      </c>
      <c r="D1864" s="1">
        <v>1858</v>
      </c>
      <c r="E1864" s="1">
        <v>3</v>
      </c>
    </row>
    <row r="1865" spans="1:5" x14ac:dyDescent="0.25">
      <c r="A1865" s="1">
        <v>1859</v>
      </c>
      <c r="B1865" s="1">
        <v>24</v>
      </c>
      <c r="D1865" s="1">
        <v>1859</v>
      </c>
      <c r="E1865" s="1">
        <v>3</v>
      </c>
    </row>
    <row r="1866" spans="1:5" x14ac:dyDescent="0.25">
      <c r="A1866" s="1">
        <v>1860</v>
      </c>
      <c r="B1866" s="1">
        <v>24</v>
      </c>
      <c r="D1866" s="1">
        <v>1860</v>
      </c>
      <c r="E1866" s="1">
        <v>3</v>
      </c>
    </row>
    <row r="1867" spans="1:5" x14ac:dyDescent="0.25">
      <c r="A1867" s="1">
        <v>1861</v>
      </c>
      <c r="B1867" s="1">
        <v>24</v>
      </c>
      <c r="D1867" s="1">
        <v>1861</v>
      </c>
      <c r="E1867" s="1">
        <v>3</v>
      </c>
    </row>
    <row r="1868" spans="1:5" x14ac:dyDescent="0.25">
      <c r="A1868" s="1">
        <v>1862</v>
      </c>
      <c r="B1868" s="1">
        <v>24</v>
      </c>
      <c r="D1868" s="1">
        <v>1862</v>
      </c>
      <c r="E1868" s="1">
        <v>3</v>
      </c>
    </row>
    <row r="1869" spans="1:5" x14ac:dyDescent="0.25">
      <c r="A1869" s="1">
        <v>1863</v>
      </c>
      <c r="B1869" s="1">
        <v>24</v>
      </c>
      <c r="D1869" s="1">
        <v>1863</v>
      </c>
      <c r="E1869" s="1">
        <v>3</v>
      </c>
    </row>
    <row r="1870" spans="1:5" x14ac:dyDescent="0.25">
      <c r="A1870" s="1">
        <v>1864</v>
      </c>
      <c r="B1870" s="1">
        <v>24</v>
      </c>
      <c r="D1870" s="1">
        <v>1864</v>
      </c>
      <c r="E1870" s="1">
        <v>3</v>
      </c>
    </row>
    <row r="1871" spans="1:5" x14ac:dyDescent="0.25">
      <c r="A1871" s="1">
        <v>1865</v>
      </c>
      <c r="B1871" s="1">
        <v>24</v>
      </c>
      <c r="D1871" s="1">
        <v>1865</v>
      </c>
      <c r="E1871" s="1">
        <v>3</v>
      </c>
    </row>
    <row r="1872" spans="1:5" x14ac:dyDescent="0.25">
      <c r="A1872" s="1">
        <v>1866</v>
      </c>
      <c r="B1872" s="1">
        <v>24</v>
      </c>
      <c r="D1872" s="1">
        <v>1866</v>
      </c>
      <c r="E1872" s="1">
        <v>3</v>
      </c>
    </row>
    <row r="1873" spans="1:5" x14ac:dyDescent="0.25">
      <c r="A1873" s="1">
        <v>1867</v>
      </c>
      <c r="B1873" s="1">
        <v>24</v>
      </c>
      <c r="D1873" s="1">
        <v>1867</v>
      </c>
      <c r="E1873" s="1">
        <v>3</v>
      </c>
    </row>
    <row r="1874" spans="1:5" x14ac:dyDescent="0.25">
      <c r="A1874" s="1">
        <v>1868</v>
      </c>
      <c r="B1874" s="1">
        <v>24</v>
      </c>
      <c r="D1874" s="1">
        <v>1868</v>
      </c>
      <c r="E1874" s="1">
        <v>3</v>
      </c>
    </row>
    <row r="1875" spans="1:5" x14ac:dyDescent="0.25">
      <c r="A1875" s="1">
        <v>1869</v>
      </c>
      <c r="B1875" s="1">
        <v>24</v>
      </c>
      <c r="D1875" s="1">
        <v>1869</v>
      </c>
      <c r="E1875" s="1">
        <v>3</v>
      </c>
    </row>
    <row r="1876" spans="1:5" x14ac:dyDescent="0.25">
      <c r="A1876" s="1">
        <v>1870</v>
      </c>
      <c r="B1876" s="1">
        <v>24</v>
      </c>
      <c r="D1876" s="1">
        <v>1870</v>
      </c>
      <c r="E1876" s="1">
        <v>3</v>
      </c>
    </row>
    <row r="1877" spans="1:5" x14ac:dyDescent="0.25">
      <c r="A1877" s="1">
        <v>1871</v>
      </c>
      <c r="B1877" s="1">
        <v>24</v>
      </c>
      <c r="D1877" s="1">
        <v>1871</v>
      </c>
      <c r="E1877" s="1">
        <v>3</v>
      </c>
    </row>
    <row r="1878" spans="1:5" x14ac:dyDescent="0.25">
      <c r="A1878" s="1">
        <v>1872</v>
      </c>
      <c r="B1878" s="1">
        <v>24</v>
      </c>
      <c r="D1878" s="1">
        <v>1872</v>
      </c>
      <c r="E1878" s="1">
        <v>3</v>
      </c>
    </row>
    <row r="1879" spans="1:5" x14ac:dyDescent="0.25">
      <c r="A1879" s="1">
        <v>1873</v>
      </c>
      <c r="B1879" s="1">
        <v>24</v>
      </c>
      <c r="D1879" s="1">
        <v>1873</v>
      </c>
      <c r="E1879" s="1">
        <v>3</v>
      </c>
    </row>
    <row r="1880" spans="1:5" x14ac:dyDescent="0.25">
      <c r="A1880" s="1">
        <v>1874</v>
      </c>
      <c r="B1880" s="1">
        <v>24</v>
      </c>
      <c r="D1880" s="1">
        <v>1874</v>
      </c>
      <c r="E1880" s="1">
        <v>3</v>
      </c>
    </row>
    <row r="1881" spans="1:5" x14ac:dyDescent="0.25">
      <c r="A1881" s="1">
        <v>1875</v>
      </c>
      <c r="B1881" s="1">
        <v>24</v>
      </c>
      <c r="D1881" s="1">
        <v>1875</v>
      </c>
      <c r="E1881" s="1">
        <v>3</v>
      </c>
    </row>
    <row r="1882" spans="1:5" x14ac:dyDescent="0.25">
      <c r="A1882" s="1">
        <v>1876</v>
      </c>
      <c r="B1882" s="1">
        <v>24</v>
      </c>
      <c r="D1882" s="1">
        <v>1876</v>
      </c>
      <c r="E1882" s="1">
        <v>3</v>
      </c>
    </row>
    <row r="1883" spans="1:5" x14ac:dyDescent="0.25">
      <c r="A1883" s="1">
        <v>1877</v>
      </c>
      <c r="B1883" s="1">
        <v>24</v>
      </c>
      <c r="D1883" s="1">
        <v>1877</v>
      </c>
      <c r="E1883" s="1">
        <v>3</v>
      </c>
    </row>
    <row r="1884" spans="1:5" x14ac:dyDescent="0.25">
      <c r="A1884" s="1">
        <v>1878</v>
      </c>
      <c r="B1884" s="1">
        <v>24</v>
      </c>
      <c r="D1884" s="1">
        <v>1878</v>
      </c>
      <c r="E1884" s="1">
        <v>3</v>
      </c>
    </row>
    <row r="1885" spans="1:5" x14ac:dyDescent="0.25">
      <c r="A1885" s="1">
        <v>1879</v>
      </c>
      <c r="B1885" s="1">
        <v>24</v>
      </c>
      <c r="D1885" s="1">
        <v>1879</v>
      </c>
      <c r="E1885" s="1">
        <v>3</v>
      </c>
    </row>
    <row r="1886" spans="1:5" x14ac:dyDescent="0.25">
      <c r="A1886" s="1">
        <v>1880</v>
      </c>
      <c r="B1886" s="1">
        <v>24</v>
      </c>
      <c r="D1886" s="1">
        <v>1880</v>
      </c>
      <c r="E1886" s="1">
        <v>3</v>
      </c>
    </row>
    <row r="1887" spans="1:5" x14ac:dyDescent="0.25">
      <c r="A1887" s="1">
        <v>1881</v>
      </c>
      <c r="B1887" s="1">
        <v>24</v>
      </c>
      <c r="D1887" s="1">
        <v>1881</v>
      </c>
      <c r="E1887" s="1">
        <v>3</v>
      </c>
    </row>
    <row r="1888" spans="1:5" x14ac:dyDescent="0.25">
      <c r="A1888" s="1">
        <v>1882</v>
      </c>
      <c r="B1888" s="1">
        <v>24</v>
      </c>
      <c r="D1888" s="1">
        <v>1882</v>
      </c>
      <c r="E1888" s="1">
        <v>3</v>
      </c>
    </row>
    <row r="1889" spans="1:5" x14ac:dyDescent="0.25">
      <c r="A1889" s="1">
        <v>1883</v>
      </c>
      <c r="B1889" s="1">
        <v>24</v>
      </c>
      <c r="D1889" s="1">
        <v>1883</v>
      </c>
      <c r="E1889" s="1">
        <v>3</v>
      </c>
    </row>
    <row r="1890" spans="1:5" x14ac:dyDescent="0.25">
      <c r="A1890" s="1">
        <v>1884</v>
      </c>
      <c r="B1890" s="1">
        <v>24</v>
      </c>
      <c r="D1890" s="1">
        <v>1884</v>
      </c>
      <c r="E1890" s="1">
        <v>3</v>
      </c>
    </row>
    <row r="1891" spans="1:5" x14ac:dyDescent="0.25">
      <c r="A1891" s="1">
        <v>1885</v>
      </c>
      <c r="B1891" s="1">
        <v>24</v>
      </c>
      <c r="D1891" s="1">
        <v>1885</v>
      </c>
      <c r="E1891" s="1">
        <v>3</v>
      </c>
    </row>
    <row r="1892" spans="1:5" x14ac:dyDescent="0.25">
      <c r="A1892" s="1">
        <v>1886</v>
      </c>
      <c r="B1892" s="1">
        <v>24</v>
      </c>
      <c r="D1892" s="1">
        <v>1886</v>
      </c>
      <c r="E1892" s="1">
        <v>3</v>
      </c>
    </row>
    <row r="1893" spans="1:5" x14ac:dyDescent="0.25">
      <c r="A1893" s="1">
        <v>1887</v>
      </c>
      <c r="B1893" s="1">
        <v>24</v>
      </c>
      <c r="D1893" s="1">
        <v>1887</v>
      </c>
      <c r="E1893" s="1">
        <v>3</v>
      </c>
    </row>
    <row r="1894" spans="1:5" x14ac:dyDescent="0.25">
      <c r="A1894" s="1">
        <v>1888</v>
      </c>
      <c r="B1894" s="1">
        <v>24</v>
      </c>
      <c r="D1894" s="1">
        <v>1888</v>
      </c>
      <c r="E1894" s="1">
        <v>3</v>
      </c>
    </row>
    <row r="1895" spans="1:5" x14ac:dyDescent="0.25">
      <c r="A1895" s="1">
        <v>1889</v>
      </c>
      <c r="B1895" s="1">
        <v>24</v>
      </c>
      <c r="D1895" s="1">
        <v>1889</v>
      </c>
      <c r="E1895" s="1">
        <v>3</v>
      </c>
    </row>
    <row r="1896" spans="1:5" x14ac:dyDescent="0.25">
      <c r="A1896" s="1">
        <v>1890</v>
      </c>
      <c r="B1896" s="1">
        <v>24</v>
      </c>
      <c r="D1896" s="1">
        <v>1890</v>
      </c>
      <c r="E1896" s="1">
        <v>3</v>
      </c>
    </row>
    <row r="1897" spans="1:5" x14ac:dyDescent="0.25">
      <c r="A1897" s="1">
        <v>1891</v>
      </c>
      <c r="B1897" s="1">
        <v>24</v>
      </c>
      <c r="D1897" s="1">
        <v>1891</v>
      </c>
      <c r="E1897" s="1">
        <v>3</v>
      </c>
    </row>
    <row r="1898" spans="1:5" x14ac:dyDescent="0.25">
      <c r="A1898" s="1">
        <v>1892</v>
      </c>
      <c r="B1898" s="1">
        <v>24</v>
      </c>
      <c r="D1898" s="1">
        <v>1892</v>
      </c>
      <c r="E1898" s="1">
        <v>3</v>
      </c>
    </row>
    <row r="1899" spans="1:5" x14ac:dyDescent="0.25">
      <c r="A1899" s="1">
        <v>1893</v>
      </c>
      <c r="B1899" s="1">
        <v>24</v>
      </c>
      <c r="D1899" s="1">
        <v>1893</v>
      </c>
      <c r="E1899" s="1">
        <v>3</v>
      </c>
    </row>
    <row r="1900" spans="1:5" x14ac:dyDescent="0.25">
      <c r="A1900" s="1">
        <v>1894</v>
      </c>
      <c r="B1900" s="1">
        <v>24</v>
      </c>
      <c r="D1900" s="1">
        <v>1894</v>
      </c>
      <c r="E1900" s="1">
        <v>3</v>
      </c>
    </row>
    <row r="1901" spans="1:5" x14ac:dyDescent="0.25">
      <c r="A1901" s="1">
        <v>1895</v>
      </c>
      <c r="B1901" s="1">
        <v>24</v>
      </c>
      <c r="D1901" s="1">
        <v>1895</v>
      </c>
      <c r="E1901" s="1">
        <v>3</v>
      </c>
    </row>
    <row r="1902" spans="1:5" x14ac:dyDescent="0.25">
      <c r="A1902" s="1">
        <v>1896</v>
      </c>
      <c r="B1902" s="1">
        <v>24</v>
      </c>
      <c r="D1902" s="1">
        <v>1896</v>
      </c>
      <c r="E1902" s="1">
        <v>3</v>
      </c>
    </row>
    <row r="1903" spans="1:5" x14ac:dyDescent="0.25">
      <c r="A1903" s="1">
        <v>1897</v>
      </c>
      <c r="B1903" s="1">
        <v>24</v>
      </c>
      <c r="D1903" s="1">
        <v>1897</v>
      </c>
      <c r="E1903" s="1">
        <v>3</v>
      </c>
    </row>
    <row r="1904" spans="1:5" x14ac:dyDescent="0.25">
      <c r="A1904" s="1">
        <v>1898</v>
      </c>
      <c r="B1904" s="1">
        <v>24</v>
      </c>
      <c r="D1904" s="1">
        <v>1898</v>
      </c>
      <c r="E1904" s="1">
        <v>3</v>
      </c>
    </row>
    <row r="1905" spans="1:5" x14ac:dyDescent="0.25">
      <c r="A1905" s="1">
        <v>1899</v>
      </c>
      <c r="B1905" s="1">
        <v>24</v>
      </c>
      <c r="D1905" s="1">
        <v>1899</v>
      </c>
      <c r="E1905" s="1">
        <v>3</v>
      </c>
    </row>
    <row r="1906" spans="1:5" x14ac:dyDescent="0.25">
      <c r="A1906" s="1">
        <v>1900</v>
      </c>
      <c r="B1906" s="1">
        <v>24</v>
      </c>
      <c r="D1906" s="1">
        <v>1900</v>
      </c>
      <c r="E1906" s="1">
        <v>3</v>
      </c>
    </row>
    <row r="1907" spans="1:5" x14ac:dyDescent="0.25">
      <c r="A1907" s="1">
        <v>1901</v>
      </c>
      <c r="B1907" s="1">
        <v>24</v>
      </c>
      <c r="D1907" s="1">
        <v>1901</v>
      </c>
      <c r="E1907" s="1">
        <v>3</v>
      </c>
    </row>
    <row r="1908" spans="1:5" x14ac:dyDescent="0.25">
      <c r="A1908" s="1">
        <v>1902</v>
      </c>
      <c r="B1908" s="1">
        <v>24</v>
      </c>
      <c r="D1908" s="1">
        <v>1902</v>
      </c>
      <c r="E1908" s="1">
        <v>3</v>
      </c>
    </row>
    <row r="1909" spans="1:5" x14ac:dyDescent="0.25">
      <c r="A1909" s="1">
        <v>1903</v>
      </c>
      <c r="B1909" s="1">
        <v>24</v>
      </c>
      <c r="D1909" s="1">
        <v>1903</v>
      </c>
      <c r="E1909" s="1">
        <v>3</v>
      </c>
    </row>
    <row r="1910" spans="1:5" x14ac:dyDescent="0.25">
      <c r="A1910" s="1">
        <v>1904</v>
      </c>
      <c r="B1910" s="1">
        <v>24</v>
      </c>
      <c r="D1910" s="1">
        <v>1904</v>
      </c>
      <c r="E1910" s="1">
        <v>3</v>
      </c>
    </row>
    <row r="1911" spans="1:5" x14ac:dyDescent="0.25">
      <c r="A1911" s="1">
        <v>1905</v>
      </c>
      <c r="B1911" s="1">
        <v>24</v>
      </c>
      <c r="D1911" s="1">
        <v>1905</v>
      </c>
      <c r="E1911" s="1">
        <v>3</v>
      </c>
    </row>
    <row r="1912" spans="1:5" x14ac:dyDescent="0.25">
      <c r="A1912" s="1">
        <v>1906</v>
      </c>
      <c r="B1912" s="1">
        <v>24</v>
      </c>
      <c r="D1912" s="1">
        <v>1906</v>
      </c>
      <c r="E1912" s="1">
        <v>3</v>
      </c>
    </row>
    <row r="1913" spans="1:5" x14ac:dyDescent="0.25">
      <c r="A1913" s="1">
        <v>1907</v>
      </c>
      <c r="B1913" s="1">
        <v>24</v>
      </c>
      <c r="D1913" s="1">
        <v>1907</v>
      </c>
      <c r="E1913" s="1">
        <v>3</v>
      </c>
    </row>
    <row r="1914" spans="1:5" x14ac:dyDescent="0.25">
      <c r="A1914" s="1">
        <v>1908</v>
      </c>
      <c r="B1914" s="1">
        <v>24</v>
      </c>
      <c r="D1914" s="1">
        <v>1908</v>
      </c>
      <c r="E1914" s="1">
        <v>3</v>
      </c>
    </row>
    <row r="1915" spans="1:5" x14ac:dyDescent="0.25">
      <c r="A1915" s="1">
        <v>1909</v>
      </c>
      <c r="B1915" s="1">
        <v>24</v>
      </c>
      <c r="D1915" s="1">
        <v>1909</v>
      </c>
      <c r="E1915" s="1">
        <v>3</v>
      </c>
    </row>
    <row r="1916" spans="1:5" x14ac:dyDescent="0.25">
      <c r="A1916" s="1">
        <v>1910</v>
      </c>
      <c r="B1916" s="1">
        <v>24</v>
      </c>
      <c r="D1916" s="1">
        <v>1910</v>
      </c>
      <c r="E1916" s="1">
        <v>3</v>
      </c>
    </row>
    <row r="1917" spans="1:5" x14ac:dyDescent="0.25">
      <c r="A1917" s="1">
        <v>1911</v>
      </c>
      <c r="B1917" s="1">
        <v>24</v>
      </c>
      <c r="D1917" s="1">
        <v>1911</v>
      </c>
      <c r="E1917" s="1">
        <v>3</v>
      </c>
    </row>
    <row r="1918" spans="1:5" x14ac:dyDescent="0.25">
      <c r="A1918" s="1">
        <v>1912</v>
      </c>
      <c r="B1918" s="1">
        <v>24</v>
      </c>
      <c r="D1918" s="1">
        <v>1912</v>
      </c>
      <c r="E1918" s="1">
        <v>3</v>
      </c>
    </row>
    <row r="1919" spans="1:5" x14ac:dyDescent="0.25">
      <c r="A1919" s="1">
        <v>1913</v>
      </c>
      <c r="B1919" s="1">
        <v>24</v>
      </c>
      <c r="D1919" s="1">
        <v>1913</v>
      </c>
      <c r="E1919" s="1">
        <v>3</v>
      </c>
    </row>
    <row r="1920" spans="1:5" x14ac:dyDescent="0.25">
      <c r="A1920" s="1">
        <v>1914</v>
      </c>
      <c r="B1920" s="1">
        <v>24</v>
      </c>
      <c r="D1920" s="1">
        <v>1914</v>
      </c>
      <c r="E1920" s="1">
        <v>3</v>
      </c>
    </row>
    <row r="1921" spans="1:5" x14ac:dyDescent="0.25">
      <c r="A1921" s="1">
        <v>1915</v>
      </c>
      <c r="B1921" s="1">
        <v>24</v>
      </c>
      <c r="D1921" s="1">
        <v>1915</v>
      </c>
      <c r="E1921" s="1">
        <v>3</v>
      </c>
    </row>
    <row r="1922" spans="1:5" x14ac:dyDescent="0.25">
      <c r="A1922" s="1">
        <v>1916</v>
      </c>
      <c r="B1922" s="1">
        <v>24</v>
      </c>
      <c r="D1922" s="1">
        <v>1916</v>
      </c>
      <c r="E1922" s="1">
        <v>3</v>
      </c>
    </row>
    <row r="1923" spans="1:5" x14ac:dyDescent="0.25">
      <c r="A1923" s="1">
        <v>1917</v>
      </c>
      <c r="B1923" s="1">
        <v>24</v>
      </c>
      <c r="D1923" s="1">
        <v>1917</v>
      </c>
      <c r="E1923" s="1">
        <v>3</v>
      </c>
    </row>
    <row r="1924" spans="1:5" x14ac:dyDescent="0.25">
      <c r="A1924" s="1">
        <v>1918</v>
      </c>
      <c r="B1924" s="1">
        <v>24</v>
      </c>
      <c r="D1924" s="1">
        <v>1918</v>
      </c>
      <c r="E1924" s="1">
        <v>3</v>
      </c>
    </row>
    <row r="1925" spans="1:5" x14ac:dyDescent="0.25">
      <c r="A1925" s="1">
        <v>1919</v>
      </c>
      <c r="B1925" s="1">
        <v>24</v>
      </c>
      <c r="D1925" s="1">
        <v>1919</v>
      </c>
      <c r="E1925" s="1">
        <v>3</v>
      </c>
    </row>
    <row r="1926" spans="1:5" x14ac:dyDescent="0.25">
      <c r="A1926" s="1">
        <v>1920</v>
      </c>
      <c r="B1926" s="1">
        <v>24</v>
      </c>
      <c r="D1926" s="1">
        <v>1920</v>
      </c>
      <c r="E1926" s="1">
        <v>3</v>
      </c>
    </row>
    <row r="1927" spans="1:5" x14ac:dyDescent="0.25">
      <c r="A1927" s="1">
        <v>1921</v>
      </c>
      <c r="B1927" s="1">
        <v>25</v>
      </c>
      <c r="D1927" s="1">
        <v>1921</v>
      </c>
      <c r="E1927" s="1">
        <v>3</v>
      </c>
    </row>
    <row r="1928" spans="1:5" x14ac:dyDescent="0.25">
      <c r="A1928" s="1">
        <v>1922</v>
      </c>
      <c r="B1928" s="1">
        <v>25</v>
      </c>
      <c r="D1928" s="1">
        <v>1922</v>
      </c>
      <c r="E1928" s="1">
        <v>3</v>
      </c>
    </row>
    <row r="1929" spans="1:5" x14ac:dyDescent="0.25">
      <c r="A1929" s="1">
        <v>1923</v>
      </c>
      <c r="B1929" s="1">
        <v>25</v>
      </c>
      <c r="D1929" s="1">
        <v>1923</v>
      </c>
      <c r="E1929" s="1">
        <v>3</v>
      </c>
    </row>
    <row r="1930" spans="1:5" x14ac:dyDescent="0.25">
      <c r="A1930" s="1">
        <v>1924</v>
      </c>
      <c r="B1930" s="1">
        <v>25</v>
      </c>
      <c r="D1930" s="1">
        <v>1924</v>
      </c>
      <c r="E1930" s="1">
        <v>3</v>
      </c>
    </row>
    <row r="1931" spans="1:5" x14ac:dyDescent="0.25">
      <c r="A1931" s="1">
        <v>1925</v>
      </c>
      <c r="B1931" s="1">
        <v>25</v>
      </c>
      <c r="D1931" s="1">
        <v>1925</v>
      </c>
      <c r="E1931" s="1">
        <v>3</v>
      </c>
    </row>
    <row r="1932" spans="1:5" x14ac:dyDescent="0.25">
      <c r="A1932" s="1">
        <v>1926</v>
      </c>
      <c r="B1932" s="1">
        <v>25</v>
      </c>
      <c r="D1932" s="1">
        <v>1926</v>
      </c>
      <c r="E1932" s="1">
        <v>3</v>
      </c>
    </row>
    <row r="1933" spans="1:5" x14ac:dyDescent="0.25">
      <c r="A1933" s="1">
        <v>1927</v>
      </c>
      <c r="B1933" s="1">
        <v>25</v>
      </c>
      <c r="D1933" s="1">
        <v>1927</v>
      </c>
      <c r="E1933" s="1">
        <v>3</v>
      </c>
    </row>
    <row r="1934" spans="1:5" x14ac:dyDescent="0.25">
      <c r="A1934" s="1">
        <v>1928</v>
      </c>
      <c r="B1934" s="1">
        <v>25</v>
      </c>
      <c r="D1934" s="1">
        <v>1928</v>
      </c>
      <c r="E1934" s="1">
        <v>3</v>
      </c>
    </row>
    <row r="1935" spans="1:5" x14ac:dyDescent="0.25">
      <c r="A1935" s="1">
        <v>1929</v>
      </c>
      <c r="B1935" s="1">
        <v>25</v>
      </c>
      <c r="D1935" s="1">
        <v>1929</v>
      </c>
      <c r="E1935" s="1">
        <v>3</v>
      </c>
    </row>
    <row r="1936" spans="1:5" x14ac:dyDescent="0.25">
      <c r="A1936" s="1">
        <v>1930</v>
      </c>
      <c r="B1936" s="1">
        <v>25</v>
      </c>
      <c r="D1936" s="1">
        <v>1930</v>
      </c>
      <c r="E1936" s="1">
        <v>3</v>
      </c>
    </row>
    <row r="1937" spans="1:5" x14ac:dyDescent="0.25">
      <c r="A1937" s="1">
        <v>1931</v>
      </c>
      <c r="B1937" s="1">
        <v>25</v>
      </c>
      <c r="D1937" s="1">
        <v>1931</v>
      </c>
      <c r="E1937" s="1">
        <v>3</v>
      </c>
    </row>
    <row r="1938" spans="1:5" x14ac:dyDescent="0.25">
      <c r="A1938" s="1">
        <v>1932</v>
      </c>
      <c r="B1938" s="1">
        <v>25</v>
      </c>
      <c r="D1938" s="1">
        <v>1932</v>
      </c>
      <c r="E1938" s="1">
        <v>3</v>
      </c>
    </row>
    <row r="1939" spans="1:5" x14ac:dyDescent="0.25">
      <c r="A1939" s="1">
        <v>1933</v>
      </c>
      <c r="B1939" s="1">
        <v>25</v>
      </c>
      <c r="D1939" s="1">
        <v>1933</v>
      </c>
      <c r="E1939" s="1">
        <v>3</v>
      </c>
    </row>
    <row r="1940" spans="1:5" x14ac:dyDescent="0.25">
      <c r="A1940" s="1">
        <v>1934</v>
      </c>
      <c r="B1940" s="1">
        <v>25</v>
      </c>
      <c r="D1940" s="1">
        <v>1934</v>
      </c>
      <c r="E1940" s="1">
        <v>3</v>
      </c>
    </row>
    <row r="1941" spans="1:5" x14ac:dyDescent="0.25">
      <c r="A1941" s="1">
        <v>1935</v>
      </c>
      <c r="B1941" s="1">
        <v>25</v>
      </c>
      <c r="D1941" s="1">
        <v>1935</v>
      </c>
      <c r="E1941" s="1">
        <v>3</v>
      </c>
    </row>
    <row r="1942" spans="1:5" x14ac:dyDescent="0.25">
      <c r="A1942" s="1">
        <v>1936</v>
      </c>
      <c r="B1942" s="1">
        <v>25</v>
      </c>
      <c r="D1942" s="1">
        <v>1936</v>
      </c>
      <c r="E1942" s="1">
        <v>3</v>
      </c>
    </row>
    <row r="1943" spans="1:5" x14ac:dyDescent="0.25">
      <c r="A1943" s="1">
        <v>1937</v>
      </c>
      <c r="B1943" s="1">
        <v>25</v>
      </c>
      <c r="D1943" s="1">
        <v>1937</v>
      </c>
      <c r="E1943" s="1">
        <v>3</v>
      </c>
    </row>
    <row r="1944" spans="1:5" x14ac:dyDescent="0.25">
      <c r="A1944" s="1">
        <v>1938</v>
      </c>
      <c r="B1944" s="1">
        <v>25</v>
      </c>
      <c r="D1944" s="1">
        <v>1938</v>
      </c>
      <c r="E1944" s="1">
        <v>3</v>
      </c>
    </row>
    <row r="1945" spans="1:5" x14ac:dyDescent="0.25">
      <c r="A1945" s="1">
        <v>1939</v>
      </c>
      <c r="B1945" s="1">
        <v>25</v>
      </c>
      <c r="D1945" s="1">
        <v>1939</v>
      </c>
      <c r="E1945" s="1">
        <v>3</v>
      </c>
    </row>
    <row r="1946" spans="1:5" x14ac:dyDescent="0.25">
      <c r="A1946" s="1">
        <v>1940</v>
      </c>
      <c r="B1946" s="1">
        <v>25</v>
      </c>
      <c r="D1946" s="1">
        <v>1940</v>
      </c>
      <c r="E1946" s="1">
        <v>3</v>
      </c>
    </row>
    <row r="1947" spans="1:5" x14ac:dyDescent="0.25">
      <c r="A1947" s="1">
        <v>1941</v>
      </c>
      <c r="B1947" s="1">
        <v>25</v>
      </c>
      <c r="D1947" s="1">
        <v>1941</v>
      </c>
      <c r="E1947" s="1">
        <v>3</v>
      </c>
    </row>
    <row r="1948" spans="1:5" x14ac:dyDescent="0.25">
      <c r="A1948" s="1">
        <v>1942</v>
      </c>
      <c r="B1948" s="1">
        <v>25</v>
      </c>
      <c r="D1948" s="1">
        <v>1942</v>
      </c>
      <c r="E1948" s="1">
        <v>3</v>
      </c>
    </row>
    <row r="1949" spans="1:5" x14ac:dyDescent="0.25">
      <c r="A1949" s="1">
        <v>1943</v>
      </c>
      <c r="B1949" s="1">
        <v>25</v>
      </c>
      <c r="D1949" s="1">
        <v>1943</v>
      </c>
      <c r="E1949" s="1">
        <v>3</v>
      </c>
    </row>
    <row r="1950" spans="1:5" x14ac:dyDescent="0.25">
      <c r="A1950" s="1">
        <v>1944</v>
      </c>
      <c r="B1950" s="1">
        <v>25</v>
      </c>
      <c r="D1950" s="1">
        <v>1944</v>
      </c>
      <c r="E1950" s="1">
        <v>3</v>
      </c>
    </row>
    <row r="1951" spans="1:5" x14ac:dyDescent="0.25">
      <c r="A1951" s="1">
        <v>1945</v>
      </c>
      <c r="B1951" s="1">
        <v>25</v>
      </c>
      <c r="D1951" s="1">
        <v>1945</v>
      </c>
      <c r="E1951" s="1">
        <v>3</v>
      </c>
    </row>
    <row r="1952" spans="1:5" x14ac:dyDescent="0.25">
      <c r="A1952" s="1">
        <v>1946</v>
      </c>
      <c r="B1952" s="1">
        <v>25</v>
      </c>
      <c r="D1952" s="1">
        <v>1946</v>
      </c>
      <c r="E1952" s="1">
        <v>3</v>
      </c>
    </row>
    <row r="1953" spans="1:5" x14ac:dyDescent="0.25">
      <c r="A1953" s="1">
        <v>1947</v>
      </c>
      <c r="B1953" s="1">
        <v>25</v>
      </c>
      <c r="D1953" s="1">
        <v>1947</v>
      </c>
      <c r="E1953" s="1">
        <v>3</v>
      </c>
    </row>
    <row r="1954" spans="1:5" x14ac:dyDescent="0.25">
      <c r="A1954" s="1">
        <v>1948</v>
      </c>
      <c r="B1954" s="1">
        <v>25</v>
      </c>
      <c r="D1954" s="1">
        <v>1948</v>
      </c>
      <c r="E1954" s="1">
        <v>3</v>
      </c>
    </row>
    <row r="1955" spans="1:5" x14ac:dyDescent="0.25">
      <c r="A1955" s="1">
        <v>1949</v>
      </c>
      <c r="B1955" s="1">
        <v>25</v>
      </c>
      <c r="D1955" s="1">
        <v>1949</v>
      </c>
      <c r="E1955" s="1">
        <v>3</v>
      </c>
    </row>
    <row r="1956" spans="1:5" x14ac:dyDescent="0.25">
      <c r="A1956" s="1">
        <v>1950</v>
      </c>
      <c r="B1956" s="1">
        <v>25</v>
      </c>
      <c r="D1956" s="1">
        <v>1950</v>
      </c>
      <c r="E1956" s="1">
        <v>3</v>
      </c>
    </row>
    <row r="1957" spans="1:5" x14ac:dyDescent="0.25">
      <c r="A1957" s="1">
        <v>1951</v>
      </c>
      <c r="B1957" s="1">
        <v>25</v>
      </c>
      <c r="D1957" s="1">
        <v>1951</v>
      </c>
      <c r="E1957" s="1">
        <v>3</v>
      </c>
    </row>
    <row r="1958" spans="1:5" x14ac:dyDescent="0.25">
      <c r="A1958" s="1">
        <v>1952</v>
      </c>
      <c r="B1958" s="1">
        <v>25</v>
      </c>
      <c r="D1958" s="1">
        <v>1952</v>
      </c>
      <c r="E1958" s="1">
        <v>3</v>
      </c>
    </row>
    <row r="1959" spans="1:5" x14ac:dyDescent="0.25">
      <c r="A1959" s="1">
        <v>1953</v>
      </c>
      <c r="B1959" s="1">
        <v>25</v>
      </c>
      <c r="D1959" s="1">
        <v>1953</v>
      </c>
      <c r="E1959" s="1">
        <v>3</v>
      </c>
    </row>
    <row r="1960" spans="1:5" x14ac:dyDescent="0.25">
      <c r="A1960" s="1">
        <v>1954</v>
      </c>
      <c r="B1960" s="1">
        <v>25</v>
      </c>
      <c r="D1960" s="1">
        <v>1954</v>
      </c>
      <c r="E1960" s="1">
        <v>3</v>
      </c>
    </row>
    <row r="1961" spans="1:5" x14ac:dyDescent="0.25">
      <c r="A1961" s="1">
        <v>1955</v>
      </c>
      <c r="B1961" s="1">
        <v>25</v>
      </c>
      <c r="D1961" s="1">
        <v>1955</v>
      </c>
      <c r="E1961" s="1">
        <v>3</v>
      </c>
    </row>
    <row r="1962" spans="1:5" x14ac:dyDescent="0.25">
      <c r="A1962" s="1">
        <v>1956</v>
      </c>
      <c r="B1962" s="1">
        <v>25</v>
      </c>
      <c r="D1962" s="1">
        <v>1956</v>
      </c>
      <c r="E1962" s="1">
        <v>3</v>
      </c>
    </row>
    <row r="1963" spans="1:5" x14ac:dyDescent="0.25">
      <c r="A1963" s="1">
        <v>1957</v>
      </c>
      <c r="B1963" s="1">
        <v>25</v>
      </c>
      <c r="D1963" s="1">
        <v>1957</v>
      </c>
      <c r="E1963" s="1">
        <v>3</v>
      </c>
    </row>
    <row r="1964" spans="1:5" x14ac:dyDescent="0.25">
      <c r="A1964" s="1">
        <v>1958</v>
      </c>
      <c r="B1964" s="1">
        <v>25</v>
      </c>
      <c r="D1964" s="1">
        <v>1958</v>
      </c>
      <c r="E1964" s="1">
        <v>3</v>
      </c>
    </row>
    <row r="1965" spans="1:5" x14ac:dyDescent="0.25">
      <c r="A1965" s="1">
        <v>1959</v>
      </c>
      <c r="B1965" s="1">
        <v>25</v>
      </c>
      <c r="D1965" s="1">
        <v>1959</v>
      </c>
      <c r="E1965" s="1">
        <v>3</v>
      </c>
    </row>
    <row r="1966" spans="1:5" x14ac:dyDescent="0.25">
      <c r="A1966" s="1">
        <v>1960</v>
      </c>
      <c r="B1966" s="1">
        <v>25</v>
      </c>
      <c r="D1966" s="1">
        <v>1960</v>
      </c>
      <c r="E1966" s="1">
        <v>3</v>
      </c>
    </row>
    <row r="1967" spans="1:5" x14ac:dyDescent="0.25">
      <c r="A1967" s="1">
        <v>1961</v>
      </c>
      <c r="B1967" s="1">
        <v>25</v>
      </c>
      <c r="D1967" s="1">
        <v>1961</v>
      </c>
      <c r="E1967" s="1">
        <v>3</v>
      </c>
    </row>
    <row r="1968" spans="1:5" x14ac:dyDescent="0.25">
      <c r="A1968" s="1">
        <v>1962</v>
      </c>
      <c r="B1968" s="1">
        <v>25</v>
      </c>
      <c r="D1968" s="1">
        <v>1962</v>
      </c>
      <c r="E1968" s="1">
        <v>3</v>
      </c>
    </row>
    <row r="1969" spans="1:5" x14ac:dyDescent="0.25">
      <c r="A1969" s="1">
        <v>1963</v>
      </c>
      <c r="B1969" s="1">
        <v>25</v>
      </c>
      <c r="D1969" s="1">
        <v>1963</v>
      </c>
      <c r="E1969" s="1">
        <v>3</v>
      </c>
    </row>
    <row r="1970" spans="1:5" x14ac:dyDescent="0.25">
      <c r="A1970" s="1">
        <v>1964</v>
      </c>
      <c r="B1970" s="1">
        <v>25</v>
      </c>
      <c r="D1970" s="1">
        <v>1964</v>
      </c>
      <c r="E1970" s="1">
        <v>3</v>
      </c>
    </row>
    <row r="1971" spans="1:5" x14ac:dyDescent="0.25">
      <c r="A1971" s="1">
        <v>1965</v>
      </c>
      <c r="B1971" s="1">
        <v>25</v>
      </c>
      <c r="D1971" s="1">
        <v>1965</v>
      </c>
      <c r="E1971" s="1">
        <v>3</v>
      </c>
    </row>
    <row r="1972" spans="1:5" x14ac:dyDescent="0.25">
      <c r="A1972" s="1">
        <v>1966</v>
      </c>
      <c r="B1972" s="1">
        <v>25</v>
      </c>
      <c r="D1972" s="1">
        <v>1966</v>
      </c>
      <c r="E1972" s="1">
        <v>3</v>
      </c>
    </row>
    <row r="1973" spans="1:5" x14ac:dyDescent="0.25">
      <c r="A1973" s="1">
        <v>1967</v>
      </c>
      <c r="B1973" s="1">
        <v>25</v>
      </c>
      <c r="D1973" s="1">
        <v>1967</v>
      </c>
      <c r="E1973" s="1">
        <v>3</v>
      </c>
    </row>
    <row r="1974" spans="1:5" x14ac:dyDescent="0.25">
      <c r="A1974" s="1">
        <v>1968</v>
      </c>
      <c r="B1974" s="1">
        <v>25</v>
      </c>
      <c r="D1974" s="1">
        <v>1968</v>
      </c>
      <c r="E1974" s="1">
        <v>3</v>
      </c>
    </row>
    <row r="1975" spans="1:5" x14ac:dyDescent="0.25">
      <c r="A1975" s="1">
        <v>1969</v>
      </c>
      <c r="B1975" s="1">
        <v>25</v>
      </c>
      <c r="D1975" s="1">
        <v>1969</v>
      </c>
      <c r="E1975" s="1">
        <v>3</v>
      </c>
    </row>
    <row r="1976" spans="1:5" x14ac:dyDescent="0.25">
      <c r="A1976" s="1">
        <v>1970</v>
      </c>
      <c r="B1976" s="1">
        <v>25</v>
      </c>
      <c r="D1976" s="1">
        <v>1970</v>
      </c>
      <c r="E1976" s="1">
        <v>3</v>
      </c>
    </row>
    <row r="1977" spans="1:5" x14ac:dyDescent="0.25">
      <c r="A1977" s="1">
        <v>1971</v>
      </c>
      <c r="B1977" s="1">
        <v>25</v>
      </c>
      <c r="D1977" s="1">
        <v>1971</v>
      </c>
      <c r="E1977" s="1">
        <v>3</v>
      </c>
    </row>
    <row r="1978" spans="1:5" x14ac:dyDescent="0.25">
      <c r="A1978" s="1">
        <v>1972</v>
      </c>
      <c r="B1978" s="1">
        <v>25</v>
      </c>
      <c r="D1978" s="1">
        <v>1972</v>
      </c>
      <c r="E1978" s="1">
        <v>3</v>
      </c>
    </row>
    <row r="1979" spans="1:5" x14ac:dyDescent="0.25">
      <c r="A1979" s="1">
        <v>1973</v>
      </c>
      <c r="B1979" s="1">
        <v>25</v>
      </c>
      <c r="D1979" s="1">
        <v>1973</v>
      </c>
      <c r="E1979" s="1">
        <v>3</v>
      </c>
    </row>
    <row r="1980" spans="1:5" x14ac:dyDescent="0.25">
      <c r="A1980" s="1">
        <v>1974</v>
      </c>
      <c r="B1980" s="1">
        <v>25</v>
      </c>
      <c r="D1980" s="1">
        <v>1974</v>
      </c>
      <c r="E1980" s="1">
        <v>3</v>
      </c>
    </row>
    <row r="1981" spans="1:5" x14ac:dyDescent="0.25">
      <c r="A1981" s="1">
        <v>1975</v>
      </c>
      <c r="B1981" s="1">
        <v>25</v>
      </c>
      <c r="D1981" s="1">
        <v>1975</v>
      </c>
      <c r="E1981" s="1">
        <v>3</v>
      </c>
    </row>
    <row r="1982" spans="1:5" x14ac:dyDescent="0.25">
      <c r="A1982" s="1">
        <v>1976</v>
      </c>
      <c r="B1982" s="1">
        <v>25</v>
      </c>
      <c r="D1982" s="1">
        <v>1976</v>
      </c>
      <c r="E1982" s="1">
        <v>4</v>
      </c>
    </row>
    <row r="1983" spans="1:5" x14ac:dyDescent="0.25">
      <c r="A1983" s="1">
        <v>1977</v>
      </c>
      <c r="B1983" s="1">
        <v>25</v>
      </c>
      <c r="D1983" s="1">
        <v>1977</v>
      </c>
      <c r="E1983" s="1">
        <v>4</v>
      </c>
    </row>
    <row r="1984" spans="1:5" x14ac:dyDescent="0.25">
      <c r="A1984" s="1">
        <v>1978</v>
      </c>
      <c r="B1984" s="1">
        <v>25</v>
      </c>
      <c r="D1984" s="1">
        <v>1978</v>
      </c>
      <c r="E1984" s="1">
        <v>4</v>
      </c>
    </row>
    <row r="1985" spans="1:5" x14ac:dyDescent="0.25">
      <c r="A1985" s="1">
        <v>1979</v>
      </c>
      <c r="B1985" s="1">
        <v>25</v>
      </c>
      <c r="D1985" s="1">
        <v>1979</v>
      </c>
      <c r="E1985" s="1">
        <v>4</v>
      </c>
    </row>
    <row r="1986" spans="1:5" x14ac:dyDescent="0.25">
      <c r="A1986" s="1">
        <v>1980</v>
      </c>
      <c r="B1986" s="1">
        <v>25</v>
      </c>
      <c r="D1986" s="1">
        <v>1980</v>
      </c>
      <c r="E1986" s="1">
        <v>4</v>
      </c>
    </row>
    <row r="1987" spans="1:5" x14ac:dyDescent="0.25">
      <c r="A1987" s="1">
        <v>1981</v>
      </c>
      <c r="B1987" s="1">
        <v>25</v>
      </c>
      <c r="D1987" s="1">
        <v>1981</v>
      </c>
      <c r="E1987" s="1">
        <v>4</v>
      </c>
    </row>
    <row r="1988" spans="1:5" x14ac:dyDescent="0.25">
      <c r="A1988" s="1">
        <v>1982</v>
      </c>
      <c r="B1988" s="1">
        <v>25</v>
      </c>
      <c r="D1988" s="1">
        <v>1982</v>
      </c>
      <c r="E1988" s="1">
        <v>4</v>
      </c>
    </row>
    <row r="1989" spans="1:5" x14ac:dyDescent="0.25">
      <c r="A1989" s="1">
        <v>1983</v>
      </c>
      <c r="B1989" s="1">
        <v>25</v>
      </c>
      <c r="D1989" s="1">
        <v>1983</v>
      </c>
      <c r="E1989" s="1">
        <v>4</v>
      </c>
    </row>
    <row r="1990" spans="1:5" x14ac:dyDescent="0.25">
      <c r="A1990" s="1">
        <v>1984</v>
      </c>
      <c r="B1990" s="1">
        <v>25</v>
      </c>
      <c r="D1990" s="1">
        <v>1984</v>
      </c>
      <c r="E1990" s="1">
        <v>4</v>
      </c>
    </row>
    <row r="1991" spans="1:5" x14ac:dyDescent="0.25">
      <c r="A1991" s="1">
        <v>1985</v>
      </c>
      <c r="B1991" s="1">
        <v>25</v>
      </c>
      <c r="D1991" s="1">
        <v>1985</v>
      </c>
      <c r="E1991" s="1">
        <v>4</v>
      </c>
    </row>
    <row r="1992" spans="1:5" x14ac:dyDescent="0.25">
      <c r="A1992" s="1">
        <v>1986</v>
      </c>
      <c r="B1992" s="1">
        <v>25</v>
      </c>
      <c r="D1992" s="1">
        <v>1986</v>
      </c>
      <c r="E1992" s="1">
        <v>4</v>
      </c>
    </row>
    <row r="1993" spans="1:5" x14ac:dyDescent="0.25">
      <c r="A1993" s="1">
        <v>1987</v>
      </c>
      <c r="B1993" s="1">
        <v>25</v>
      </c>
      <c r="D1993" s="1">
        <v>1987</v>
      </c>
      <c r="E1993" s="1">
        <v>4</v>
      </c>
    </row>
    <row r="1994" spans="1:5" x14ac:dyDescent="0.25">
      <c r="A1994" s="1">
        <v>1988</v>
      </c>
      <c r="B1994" s="1">
        <v>25</v>
      </c>
      <c r="D1994" s="1">
        <v>1988</v>
      </c>
      <c r="E1994" s="1">
        <v>4</v>
      </c>
    </row>
    <row r="1995" spans="1:5" x14ac:dyDescent="0.25">
      <c r="A1995" s="1">
        <v>1989</v>
      </c>
      <c r="B1995" s="1">
        <v>25</v>
      </c>
      <c r="D1995" s="1">
        <v>1989</v>
      </c>
      <c r="E1995" s="1">
        <v>4</v>
      </c>
    </row>
    <row r="1996" spans="1:5" x14ac:dyDescent="0.25">
      <c r="A1996" s="1">
        <v>1990</v>
      </c>
      <c r="B1996" s="1">
        <v>25</v>
      </c>
      <c r="D1996" s="1">
        <v>1990</v>
      </c>
      <c r="E1996" s="1">
        <v>4</v>
      </c>
    </row>
    <row r="1997" spans="1:5" x14ac:dyDescent="0.25">
      <c r="A1997" s="1">
        <v>1991</v>
      </c>
      <c r="B1997" s="1">
        <v>25</v>
      </c>
      <c r="D1997" s="1">
        <v>1991</v>
      </c>
      <c r="E1997" s="1">
        <v>4</v>
      </c>
    </row>
    <row r="1998" spans="1:5" x14ac:dyDescent="0.25">
      <c r="A1998" s="1">
        <v>1992</v>
      </c>
      <c r="B1998" s="1">
        <v>25</v>
      </c>
      <c r="D1998" s="1">
        <v>1992</v>
      </c>
      <c r="E1998" s="1">
        <v>4</v>
      </c>
    </row>
    <row r="1999" spans="1:5" x14ac:dyDescent="0.25">
      <c r="A1999" s="1">
        <v>1993</v>
      </c>
      <c r="B1999" s="1">
        <v>25</v>
      </c>
      <c r="D1999" s="1">
        <v>1993</v>
      </c>
      <c r="E1999" s="1">
        <v>4</v>
      </c>
    </row>
    <row r="2000" spans="1:5" x14ac:dyDescent="0.25">
      <c r="A2000" s="1">
        <v>1994</v>
      </c>
      <c r="B2000" s="1">
        <v>25</v>
      </c>
      <c r="D2000" s="1">
        <v>1994</v>
      </c>
      <c r="E2000" s="1">
        <v>4</v>
      </c>
    </row>
    <row r="2001" spans="1:5" x14ac:dyDescent="0.25">
      <c r="A2001" s="1">
        <v>1995</v>
      </c>
      <c r="B2001" s="1">
        <v>25</v>
      </c>
      <c r="D2001" s="1">
        <v>1995</v>
      </c>
      <c r="E2001" s="1">
        <v>4</v>
      </c>
    </row>
    <row r="2002" spans="1:5" x14ac:dyDescent="0.25">
      <c r="A2002" s="1">
        <v>1996</v>
      </c>
      <c r="B2002" s="1">
        <v>25</v>
      </c>
      <c r="D2002" s="1">
        <v>1996</v>
      </c>
      <c r="E2002" s="1">
        <v>4</v>
      </c>
    </row>
    <row r="2003" spans="1:5" x14ac:dyDescent="0.25">
      <c r="A2003" s="1">
        <v>1997</v>
      </c>
      <c r="B2003" s="1">
        <v>25</v>
      </c>
      <c r="D2003" s="1">
        <v>1997</v>
      </c>
      <c r="E2003" s="1">
        <v>4</v>
      </c>
    </row>
    <row r="2004" spans="1:5" x14ac:dyDescent="0.25">
      <c r="A2004" s="1">
        <v>1998</v>
      </c>
      <c r="B2004" s="1">
        <v>25</v>
      </c>
      <c r="D2004" s="1">
        <v>1998</v>
      </c>
      <c r="E2004" s="1">
        <v>4</v>
      </c>
    </row>
    <row r="2005" spans="1:5" x14ac:dyDescent="0.25">
      <c r="A2005" s="1">
        <v>1999</v>
      </c>
      <c r="B2005" s="1">
        <v>25</v>
      </c>
      <c r="D2005" s="1">
        <v>1999</v>
      </c>
      <c r="E2005" s="1">
        <v>4</v>
      </c>
    </row>
    <row r="2006" spans="1:5" x14ac:dyDescent="0.25">
      <c r="A2006" s="1">
        <v>2000</v>
      </c>
      <c r="B2006" s="1">
        <v>25</v>
      </c>
      <c r="D2006" s="1">
        <v>2000</v>
      </c>
      <c r="E2006" s="1">
        <v>4</v>
      </c>
    </row>
    <row r="2007" spans="1:5" x14ac:dyDescent="0.25">
      <c r="A2007" s="1">
        <v>2001</v>
      </c>
      <c r="B2007" s="1">
        <v>26</v>
      </c>
      <c r="D2007" s="1">
        <v>2001</v>
      </c>
      <c r="E2007" s="1">
        <v>4</v>
      </c>
    </row>
    <row r="2008" spans="1:5" x14ac:dyDescent="0.25">
      <c r="A2008" s="1">
        <v>2002</v>
      </c>
      <c r="B2008" s="1">
        <v>26</v>
      </c>
      <c r="D2008" s="1">
        <v>2002</v>
      </c>
      <c r="E2008" s="1">
        <v>4</v>
      </c>
    </row>
    <row r="2009" spans="1:5" x14ac:dyDescent="0.25">
      <c r="A2009" s="1">
        <v>2003</v>
      </c>
      <c r="B2009" s="1">
        <v>26</v>
      </c>
      <c r="D2009" s="1">
        <v>2003</v>
      </c>
      <c r="E2009" s="1">
        <v>4</v>
      </c>
    </row>
    <row r="2010" spans="1:5" x14ac:dyDescent="0.25">
      <c r="A2010" s="1">
        <v>2004</v>
      </c>
      <c r="B2010" s="1">
        <v>26</v>
      </c>
      <c r="D2010" s="1">
        <v>2004</v>
      </c>
      <c r="E2010" s="1">
        <v>4</v>
      </c>
    </row>
    <row r="2011" spans="1:5" x14ac:dyDescent="0.25">
      <c r="A2011" s="1">
        <v>2005</v>
      </c>
      <c r="B2011" s="1">
        <v>26</v>
      </c>
      <c r="D2011" s="1">
        <v>2005</v>
      </c>
      <c r="E2011" s="1">
        <v>4</v>
      </c>
    </row>
    <row r="2012" spans="1:5" x14ac:dyDescent="0.25">
      <c r="A2012" s="1">
        <v>2006</v>
      </c>
      <c r="B2012" s="1">
        <v>26</v>
      </c>
      <c r="D2012" s="1">
        <v>2006</v>
      </c>
      <c r="E2012" s="1">
        <v>4</v>
      </c>
    </row>
    <row r="2013" spans="1:5" x14ac:dyDescent="0.25">
      <c r="A2013" s="1">
        <v>2007</v>
      </c>
      <c r="B2013" s="1">
        <v>26</v>
      </c>
      <c r="D2013" s="1">
        <v>2007</v>
      </c>
      <c r="E2013" s="1">
        <v>4</v>
      </c>
    </row>
    <row r="2014" spans="1:5" x14ac:dyDescent="0.25">
      <c r="A2014" s="1">
        <v>2008</v>
      </c>
      <c r="B2014" s="1">
        <v>26</v>
      </c>
      <c r="D2014" s="1">
        <v>2008</v>
      </c>
      <c r="E2014" s="1">
        <v>4</v>
      </c>
    </row>
    <row r="2015" spans="1:5" x14ac:dyDescent="0.25">
      <c r="A2015" s="1">
        <v>2009</v>
      </c>
      <c r="B2015" s="1">
        <v>26</v>
      </c>
      <c r="D2015" s="1">
        <v>2009</v>
      </c>
      <c r="E2015" s="1">
        <v>4</v>
      </c>
    </row>
    <row r="2016" spans="1:5" x14ac:dyDescent="0.25">
      <c r="A2016" s="1">
        <v>2010</v>
      </c>
      <c r="B2016" s="1">
        <v>26</v>
      </c>
      <c r="D2016" s="1">
        <v>2010</v>
      </c>
      <c r="E2016" s="1">
        <v>4</v>
      </c>
    </row>
    <row r="2017" spans="1:5" x14ac:dyDescent="0.25">
      <c r="A2017" s="1">
        <v>2011</v>
      </c>
      <c r="B2017" s="1">
        <v>26</v>
      </c>
      <c r="D2017" s="1">
        <v>2011</v>
      </c>
      <c r="E2017" s="1">
        <v>4</v>
      </c>
    </row>
    <row r="2018" spans="1:5" x14ac:dyDescent="0.25">
      <c r="A2018" s="1">
        <v>2012</v>
      </c>
      <c r="B2018" s="1">
        <v>26</v>
      </c>
      <c r="D2018" s="1">
        <v>2012</v>
      </c>
      <c r="E2018" s="1">
        <v>4</v>
      </c>
    </row>
    <row r="2019" spans="1:5" x14ac:dyDescent="0.25">
      <c r="A2019" s="1">
        <v>2013</v>
      </c>
      <c r="B2019" s="1">
        <v>26</v>
      </c>
      <c r="D2019" s="1">
        <v>2013</v>
      </c>
      <c r="E2019" s="1">
        <v>4</v>
      </c>
    </row>
    <row r="2020" spans="1:5" x14ac:dyDescent="0.25">
      <c r="A2020" s="1">
        <v>2014</v>
      </c>
      <c r="B2020" s="1">
        <v>26</v>
      </c>
      <c r="D2020" s="1">
        <v>2014</v>
      </c>
      <c r="E2020" s="1">
        <v>4</v>
      </c>
    </row>
    <row r="2021" spans="1:5" x14ac:dyDescent="0.25">
      <c r="A2021" s="1">
        <v>2015</v>
      </c>
      <c r="B2021" s="1">
        <v>26</v>
      </c>
      <c r="D2021" s="1">
        <v>2015</v>
      </c>
      <c r="E2021" s="1">
        <v>4</v>
      </c>
    </row>
    <row r="2022" spans="1:5" x14ac:dyDescent="0.25">
      <c r="A2022" s="1">
        <v>2016</v>
      </c>
      <c r="B2022" s="1">
        <v>26</v>
      </c>
      <c r="D2022" s="1">
        <v>2016</v>
      </c>
      <c r="E2022" s="1">
        <v>4</v>
      </c>
    </row>
    <row r="2023" spans="1:5" x14ac:dyDescent="0.25">
      <c r="A2023" s="1">
        <v>2017</v>
      </c>
      <c r="B2023" s="1">
        <v>26</v>
      </c>
      <c r="D2023" s="1">
        <v>2017</v>
      </c>
      <c r="E2023" s="1">
        <v>4</v>
      </c>
    </row>
    <row r="2024" spans="1:5" x14ac:dyDescent="0.25">
      <c r="A2024" s="1">
        <v>2018</v>
      </c>
      <c r="B2024" s="1">
        <v>26</v>
      </c>
      <c r="D2024" s="1">
        <v>2018</v>
      </c>
      <c r="E2024" s="1">
        <v>4</v>
      </c>
    </row>
    <row r="2025" spans="1:5" x14ac:dyDescent="0.25">
      <c r="A2025" s="1">
        <v>2019</v>
      </c>
      <c r="B2025" s="1">
        <v>26</v>
      </c>
      <c r="D2025" s="1">
        <v>2019</v>
      </c>
      <c r="E2025" s="1">
        <v>4</v>
      </c>
    </row>
    <row r="2026" spans="1:5" x14ac:dyDescent="0.25">
      <c r="A2026" s="1">
        <v>2020</v>
      </c>
      <c r="B2026" s="1">
        <v>26</v>
      </c>
      <c r="D2026" s="1">
        <v>2020</v>
      </c>
      <c r="E2026" s="1">
        <v>4</v>
      </c>
    </row>
    <row r="2027" spans="1:5" x14ac:dyDescent="0.25">
      <c r="A2027" s="1">
        <v>2021</v>
      </c>
      <c r="B2027" s="1">
        <v>26</v>
      </c>
      <c r="D2027" s="1">
        <v>2021</v>
      </c>
      <c r="E2027" s="1">
        <v>4</v>
      </c>
    </row>
    <row r="2028" spans="1:5" x14ac:dyDescent="0.25">
      <c r="A2028" s="1">
        <v>2022</v>
      </c>
      <c r="B2028" s="1">
        <v>26</v>
      </c>
      <c r="D2028" s="1">
        <v>2022</v>
      </c>
      <c r="E2028" s="1">
        <v>4</v>
      </c>
    </row>
    <row r="2029" spans="1:5" x14ac:dyDescent="0.25">
      <c r="A2029" s="1">
        <v>2023</v>
      </c>
      <c r="B2029" s="1">
        <v>26</v>
      </c>
      <c r="D2029" s="1">
        <v>2023</v>
      </c>
      <c r="E2029" s="1">
        <v>4</v>
      </c>
    </row>
    <row r="2030" spans="1:5" x14ac:dyDescent="0.25">
      <c r="A2030" s="1">
        <v>2024</v>
      </c>
      <c r="B2030" s="1">
        <v>26</v>
      </c>
      <c r="D2030" s="1">
        <v>2024</v>
      </c>
      <c r="E2030" s="1">
        <v>4</v>
      </c>
    </row>
    <row r="2031" spans="1:5" x14ac:dyDescent="0.25">
      <c r="A2031" s="1">
        <v>2025</v>
      </c>
      <c r="B2031" s="1">
        <v>26</v>
      </c>
      <c r="D2031" s="1">
        <v>2025</v>
      </c>
      <c r="E2031" s="1">
        <v>4</v>
      </c>
    </row>
    <row r="2032" spans="1:5" x14ac:dyDescent="0.25">
      <c r="A2032" s="1">
        <v>2026</v>
      </c>
      <c r="B2032" s="1">
        <v>26</v>
      </c>
      <c r="D2032" s="1">
        <v>2026</v>
      </c>
      <c r="E2032" s="1">
        <v>4</v>
      </c>
    </row>
    <row r="2033" spans="1:5" x14ac:dyDescent="0.25">
      <c r="A2033" s="1">
        <v>2027</v>
      </c>
      <c r="B2033" s="1">
        <v>26</v>
      </c>
      <c r="D2033" s="1">
        <v>2027</v>
      </c>
      <c r="E2033" s="1">
        <v>4</v>
      </c>
    </row>
    <row r="2034" spans="1:5" x14ac:dyDescent="0.25">
      <c r="A2034" s="1">
        <v>2028</v>
      </c>
      <c r="B2034" s="1">
        <v>26</v>
      </c>
      <c r="D2034" s="1">
        <v>2028</v>
      </c>
      <c r="E2034" s="1">
        <v>4</v>
      </c>
    </row>
    <row r="2035" spans="1:5" x14ac:dyDescent="0.25">
      <c r="A2035" s="1">
        <v>2029</v>
      </c>
      <c r="B2035" s="1">
        <v>26</v>
      </c>
      <c r="D2035" s="1">
        <v>2029</v>
      </c>
      <c r="E2035" s="1">
        <v>4</v>
      </c>
    </row>
    <row r="2036" spans="1:5" x14ac:dyDescent="0.25">
      <c r="A2036" s="1">
        <v>2030</v>
      </c>
      <c r="B2036" s="1">
        <v>26</v>
      </c>
      <c r="D2036" s="1">
        <v>2030</v>
      </c>
      <c r="E2036" s="1">
        <v>4</v>
      </c>
    </row>
    <row r="2037" spans="1:5" x14ac:dyDescent="0.25">
      <c r="A2037" s="1">
        <v>2031</v>
      </c>
      <c r="B2037" s="1">
        <v>26</v>
      </c>
      <c r="D2037" s="1">
        <v>2031</v>
      </c>
      <c r="E2037" s="1">
        <v>4</v>
      </c>
    </row>
    <row r="2038" spans="1:5" x14ac:dyDescent="0.25">
      <c r="A2038" s="1">
        <v>2032</v>
      </c>
      <c r="B2038" s="1">
        <v>26</v>
      </c>
      <c r="D2038" s="1">
        <v>2032</v>
      </c>
      <c r="E2038" s="1">
        <v>4</v>
      </c>
    </row>
    <row r="2039" spans="1:5" x14ac:dyDescent="0.25">
      <c r="A2039" s="1">
        <v>2033</v>
      </c>
      <c r="B2039" s="1">
        <v>26</v>
      </c>
      <c r="D2039" s="1">
        <v>2033</v>
      </c>
      <c r="E2039" s="1">
        <v>4</v>
      </c>
    </row>
    <row r="2040" spans="1:5" x14ac:dyDescent="0.25">
      <c r="A2040" s="1">
        <v>2034</v>
      </c>
      <c r="B2040" s="1">
        <v>26</v>
      </c>
      <c r="D2040" s="1">
        <v>2034</v>
      </c>
      <c r="E2040" s="1">
        <v>4</v>
      </c>
    </row>
    <row r="2041" spans="1:5" x14ac:dyDescent="0.25">
      <c r="A2041" s="1">
        <v>2035</v>
      </c>
      <c r="B2041" s="1">
        <v>26</v>
      </c>
      <c r="D2041" s="1">
        <v>2035</v>
      </c>
      <c r="E2041" s="1">
        <v>4</v>
      </c>
    </row>
    <row r="2042" spans="1:5" x14ac:dyDescent="0.25">
      <c r="A2042" s="1">
        <v>2036</v>
      </c>
      <c r="B2042" s="1">
        <v>26</v>
      </c>
      <c r="D2042" s="1">
        <v>2036</v>
      </c>
      <c r="E2042" s="1">
        <v>4</v>
      </c>
    </row>
    <row r="2043" spans="1:5" x14ac:dyDescent="0.25">
      <c r="A2043" s="1">
        <v>2037</v>
      </c>
      <c r="B2043" s="1">
        <v>26</v>
      </c>
      <c r="D2043" s="1">
        <v>2037</v>
      </c>
      <c r="E2043" s="1">
        <v>4</v>
      </c>
    </row>
    <row r="2044" spans="1:5" x14ac:dyDescent="0.25">
      <c r="A2044" s="1">
        <v>2038</v>
      </c>
      <c r="B2044" s="1">
        <v>26</v>
      </c>
      <c r="D2044" s="1">
        <v>2038</v>
      </c>
      <c r="E2044" s="1">
        <v>4</v>
      </c>
    </row>
    <row r="2045" spans="1:5" x14ac:dyDescent="0.25">
      <c r="A2045" s="1">
        <v>2039</v>
      </c>
      <c r="B2045" s="1">
        <v>26</v>
      </c>
      <c r="D2045" s="1">
        <v>2039</v>
      </c>
      <c r="E2045" s="1">
        <v>4</v>
      </c>
    </row>
    <row r="2046" spans="1:5" x14ac:dyDescent="0.25">
      <c r="A2046" s="1">
        <v>2040</v>
      </c>
      <c r="B2046" s="1">
        <v>26</v>
      </c>
      <c r="D2046" s="1">
        <v>2040</v>
      </c>
      <c r="E2046" s="1">
        <v>4</v>
      </c>
    </row>
    <row r="2047" spans="1:5" x14ac:dyDescent="0.25">
      <c r="A2047" s="1">
        <v>2041</v>
      </c>
      <c r="B2047" s="1">
        <v>26</v>
      </c>
      <c r="D2047" s="1">
        <v>2041</v>
      </c>
      <c r="E2047" s="1">
        <v>4</v>
      </c>
    </row>
    <row r="2048" spans="1:5" x14ac:dyDescent="0.25">
      <c r="A2048" s="1">
        <v>2042</v>
      </c>
      <c r="B2048" s="1">
        <v>26</v>
      </c>
      <c r="D2048" s="1">
        <v>2042</v>
      </c>
      <c r="E2048" s="1">
        <v>4</v>
      </c>
    </row>
    <row r="2049" spans="1:5" x14ac:dyDescent="0.25">
      <c r="A2049" s="1">
        <v>2043</v>
      </c>
      <c r="B2049" s="1">
        <v>26</v>
      </c>
      <c r="D2049" s="1">
        <v>2043</v>
      </c>
      <c r="E2049" s="1">
        <v>4</v>
      </c>
    </row>
    <row r="2050" spans="1:5" x14ac:dyDescent="0.25">
      <c r="A2050" s="1">
        <v>2044</v>
      </c>
      <c r="B2050" s="1">
        <v>26</v>
      </c>
      <c r="D2050" s="1">
        <v>2044</v>
      </c>
      <c r="E2050" s="1">
        <v>4</v>
      </c>
    </row>
    <row r="2051" spans="1:5" x14ac:dyDescent="0.25">
      <c r="A2051" s="1">
        <v>2045</v>
      </c>
      <c r="B2051" s="1">
        <v>26</v>
      </c>
      <c r="D2051" s="1">
        <v>2045</v>
      </c>
      <c r="E2051" s="1">
        <v>4</v>
      </c>
    </row>
    <row r="2052" spans="1:5" x14ac:dyDescent="0.25">
      <c r="A2052" s="1">
        <v>2046</v>
      </c>
      <c r="B2052" s="1">
        <v>26</v>
      </c>
      <c r="D2052" s="1">
        <v>2046</v>
      </c>
      <c r="E2052" s="1">
        <v>4</v>
      </c>
    </row>
    <row r="2053" spans="1:5" x14ac:dyDescent="0.25">
      <c r="A2053" s="1">
        <v>2047</v>
      </c>
      <c r="B2053" s="1">
        <v>26</v>
      </c>
      <c r="D2053" s="1">
        <v>2047</v>
      </c>
      <c r="E2053" s="1">
        <v>4</v>
      </c>
    </row>
    <row r="2054" spans="1:5" x14ac:dyDescent="0.25">
      <c r="A2054" s="1">
        <v>2048</v>
      </c>
      <c r="B2054" s="1">
        <v>26</v>
      </c>
      <c r="D2054" s="1">
        <v>2048</v>
      </c>
      <c r="E2054" s="1">
        <v>4</v>
      </c>
    </row>
    <row r="2055" spans="1:5" x14ac:dyDescent="0.25">
      <c r="A2055" s="1">
        <v>2049</v>
      </c>
      <c r="B2055" s="1">
        <v>26</v>
      </c>
      <c r="D2055" s="1">
        <v>2049</v>
      </c>
      <c r="E2055" s="1">
        <v>4</v>
      </c>
    </row>
    <row r="2056" spans="1:5" x14ac:dyDescent="0.25">
      <c r="A2056" s="1">
        <v>2050</v>
      </c>
      <c r="B2056" s="1">
        <v>26</v>
      </c>
      <c r="D2056" s="1">
        <v>2050</v>
      </c>
      <c r="E2056" s="1">
        <v>4</v>
      </c>
    </row>
    <row r="2057" spans="1:5" x14ac:dyDescent="0.25">
      <c r="A2057" s="1">
        <v>2051</v>
      </c>
      <c r="B2057" s="1">
        <v>26</v>
      </c>
      <c r="D2057" s="1">
        <v>2051</v>
      </c>
      <c r="E2057" s="1">
        <v>4</v>
      </c>
    </row>
    <row r="2058" spans="1:5" x14ac:dyDescent="0.25">
      <c r="A2058" s="1">
        <v>2052</v>
      </c>
      <c r="B2058" s="1">
        <v>26</v>
      </c>
      <c r="D2058" s="1">
        <v>2052</v>
      </c>
      <c r="E2058" s="1">
        <v>4</v>
      </c>
    </row>
    <row r="2059" spans="1:5" x14ac:dyDescent="0.25">
      <c r="A2059" s="1">
        <v>2053</v>
      </c>
      <c r="B2059" s="1">
        <v>26</v>
      </c>
      <c r="D2059" s="1">
        <v>2053</v>
      </c>
      <c r="E2059" s="1">
        <v>4</v>
      </c>
    </row>
    <row r="2060" spans="1:5" x14ac:dyDescent="0.25">
      <c r="A2060" s="1">
        <v>2054</v>
      </c>
      <c r="B2060" s="1">
        <v>26</v>
      </c>
      <c r="D2060" s="1">
        <v>2054</v>
      </c>
      <c r="E2060" s="1">
        <v>4</v>
      </c>
    </row>
    <row r="2061" spans="1:5" x14ac:dyDescent="0.25">
      <c r="A2061" s="1">
        <v>2055</v>
      </c>
      <c r="B2061" s="1">
        <v>26</v>
      </c>
      <c r="D2061" s="1">
        <v>2055</v>
      </c>
      <c r="E2061" s="1">
        <v>4</v>
      </c>
    </row>
    <row r="2062" spans="1:5" x14ac:dyDescent="0.25">
      <c r="A2062" s="1">
        <v>2056</v>
      </c>
      <c r="B2062" s="1">
        <v>26</v>
      </c>
      <c r="D2062" s="1">
        <v>2056</v>
      </c>
      <c r="E2062" s="1">
        <v>4</v>
      </c>
    </row>
    <row r="2063" spans="1:5" x14ac:dyDescent="0.25">
      <c r="A2063" s="1">
        <v>2057</v>
      </c>
      <c r="B2063" s="1">
        <v>26</v>
      </c>
      <c r="D2063" s="1">
        <v>2057</v>
      </c>
      <c r="E2063" s="1">
        <v>4</v>
      </c>
    </row>
    <row r="2064" spans="1:5" x14ac:dyDescent="0.25">
      <c r="A2064" s="1">
        <v>2058</v>
      </c>
      <c r="B2064" s="1">
        <v>26</v>
      </c>
      <c r="D2064" s="1">
        <v>2058</v>
      </c>
      <c r="E2064" s="1">
        <v>4</v>
      </c>
    </row>
    <row r="2065" spans="1:5" x14ac:dyDescent="0.25">
      <c r="A2065" s="1">
        <v>2059</v>
      </c>
      <c r="B2065" s="1">
        <v>26</v>
      </c>
      <c r="D2065" s="1">
        <v>2059</v>
      </c>
      <c r="E2065" s="1">
        <v>4</v>
      </c>
    </row>
    <row r="2066" spans="1:5" x14ac:dyDescent="0.25">
      <c r="A2066" s="1">
        <v>2060</v>
      </c>
      <c r="B2066" s="1">
        <v>26</v>
      </c>
      <c r="D2066" s="1">
        <v>2060</v>
      </c>
      <c r="E2066" s="1">
        <v>4</v>
      </c>
    </row>
    <row r="2067" spans="1:5" x14ac:dyDescent="0.25">
      <c r="A2067" s="1">
        <v>2061</v>
      </c>
      <c r="B2067" s="1">
        <v>26</v>
      </c>
      <c r="D2067" s="1">
        <v>2061</v>
      </c>
      <c r="E2067" s="1">
        <v>4</v>
      </c>
    </row>
    <row r="2068" spans="1:5" x14ac:dyDescent="0.25">
      <c r="A2068" s="1">
        <v>2062</v>
      </c>
      <c r="B2068" s="1">
        <v>26</v>
      </c>
      <c r="D2068" s="1">
        <v>2062</v>
      </c>
      <c r="E2068" s="1">
        <v>4</v>
      </c>
    </row>
    <row r="2069" spans="1:5" x14ac:dyDescent="0.25">
      <c r="A2069" s="1">
        <v>2063</v>
      </c>
      <c r="B2069" s="1">
        <v>26</v>
      </c>
      <c r="D2069" s="1">
        <v>2063</v>
      </c>
      <c r="E2069" s="1">
        <v>4</v>
      </c>
    </row>
    <row r="2070" spans="1:5" x14ac:dyDescent="0.25">
      <c r="A2070" s="1">
        <v>2064</v>
      </c>
      <c r="B2070" s="1">
        <v>26</v>
      </c>
      <c r="D2070" s="1">
        <v>2064</v>
      </c>
      <c r="E2070" s="1">
        <v>4</v>
      </c>
    </row>
    <row r="2071" spans="1:5" x14ac:dyDescent="0.25">
      <c r="A2071" s="1">
        <v>2065</v>
      </c>
      <c r="B2071" s="1">
        <v>26</v>
      </c>
      <c r="D2071" s="1">
        <v>2065</v>
      </c>
      <c r="E2071" s="1">
        <v>4</v>
      </c>
    </row>
    <row r="2072" spans="1:5" x14ac:dyDescent="0.25">
      <c r="A2072" s="1">
        <v>2066</v>
      </c>
      <c r="B2072" s="1">
        <v>26</v>
      </c>
      <c r="D2072" s="1">
        <v>2066</v>
      </c>
      <c r="E2072" s="1">
        <v>4</v>
      </c>
    </row>
    <row r="2073" spans="1:5" x14ac:dyDescent="0.25">
      <c r="A2073" s="1">
        <v>2067</v>
      </c>
      <c r="B2073" s="1">
        <v>26</v>
      </c>
      <c r="D2073" s="1">
        <v>2067</v>
      </c>
      <c r="E2073" s="1">
        <v>4</v>
      </c>
    </row>
    <row r="2074" spans="1:5" x14ac:dyDescent="0.25">
      <c r="A2074" s="1">
        <v>2068</v>
      </c>
      <c r="B2074" s="1">
        <v>26</v>
      </c>
      <c r="D2074" s="1">
        <v>2068</v>
      </c>
      <c r="E2074" s="1">
        <v>4</v>
      </c>
    </row>
    <row r="2075" spans="1:5" x14ac:dyDescent="0.25">
      <c r="A2075" s="1">
        <v>2069</v>
      </c>
      <c r="B2075" s="1">
        <v>26</v>
      </c>
      <c r="D2075" s="1">
        <v>2069</v>
      </c>
      <c r="E2075" s="1">
        <v>4</v>
      </c>
    </row>
    <row r="2076" spans="1:5" x14ac:dyDescent="0.25">
      <c r="A2076" s="1">
        <v>2070</v>
      </c>
      <c r="B2076" s="1">
        <v>26</v>
      </c>
      <c r="D2076" s="1">
        <v>2070</v>
      </c>
      <c r="E2076" s="1">
        <v>4</v>
      </c>
    </row>
    <row r="2077" spans="1:5" x14ac:dyDescent="0.25">
      <c r="A2077" s="1">
        <v>2071</v>
      </c>
      <c r="B2077" s="1">
        <v>26</v>
      </c>
      <c r="D2077" s="1">
        <v>2071</v>
      </c>
      <c r="E2077" s="1">
        <v>4</v>
      </c>
    </row>
    <row r="2078" spans="1:5" x14ac:dyDescent="0.25">
      <c r="A2078" s="1">
        <v>2072</v>
      </c>
      <c r="B2078" s="1">
        <v>26</v>
      </c>
      <c r="D2078" s="1">
        <v>2072</v>
      </c>
      <c r="E2078" s="1">
        <v>4</v>
      </c>
    </row>
    <row r="2079" spans="1:5" x14ac:dyDescent="0.25">
      <c r="A2079" s="1">
        <v>2073</v>
      </c>
      <c r="B2079" s="1">
        <v>26</v>
      </c>
      <c r="D2079" s="1">
        <v>2073</v>
      </c>
      <c r="E2079" s="1">
        <v>4</v>
      </c>
    </row>
    <row r="2080" spans="1:5" x14ac:dyDescent="0.25">
      <c r="A2080" s="1">
        <v>2074</v>
      </c>
      <c r="B2080" s="1">
        <v>26</v>
      </c>
      <c r="D2080" s="1">
        <v>2074</v>
      </c>
      <c r="E2080" s="1">
        <v>4</v>
      </c>
    </row>
    <row r="2081" spans="1:5" x14ac:dyDescent="0.25">
      <c r="A2081" s="1">
        <v>2075</v>
      </c>
      <c r="B2081" s="1">
        <v>26</v>
      </c>
      <c r="D2081" s="1">
        <v>2075</v>
      </c>
      <c r="E2081" s="1">
        <v>4</v>
      </c>
    </row>
    <row r="2082" spans="1:5" x14ac:dyDescent="0.25">
      <c r="A2082" s="1">
        <v>2076</v>
      </c>
      <c r="B2082" s="1">
        <v>26</v>
      </c>
      <c r="D2082" s="1">
        <v>2076</v>
      </c>
      <c r="E2082" s="1">
        <v>4</v>
      </c>
    </row>
    <row r="2083" spans="1:5" x14ac:dyDescent="0.25">
      <c r="A2083" s="1">
        <v>2077</v>
      </c>
      <c r="B2083" s="1">
        <v>26</v>
      </c>
      <c r="D2083" s="1">
        <v>2077</v>
      </c>
      <c r="E2083" s="1">
        <v>4</v>
      </c>
    </row>
    <row r="2084" spans="1:5" x14ac:dyDescent="0.25">
      <c r="A2084" s="1">
        <v>2078</v>
      </c>
      <c r="B2084" s="1">
        <v>26</v>
      </c>
      <c r="D2084" s="1">
        <v>2078</v>
      </c>
      <c r="E2084" s="1">
        <v>4</v>
      </c>
    </row>
    <row r="2085" spans="1:5" x14ac:dyDescent="0.25">
      <c r="A2085" s="1">
        <v>2079</v>
      </c>
      <c r="B2085" s="1">
        <v>26</v>
      </c>
      <c r="D2085" s="1">
        <v>2079</v>
      </c>
      <c r="E2085" s="1">
        <v>4</v>
      </c>
    </row>
    <row r="2086" spans="1:5" x14ac:dyDescent="0.25">
      <c r="A2086" s="1">
        <v>2080</v>
      </c>
      <c r="B2086" s="1">
        <v>26</v>
      </c>
      <c r="D2086" s="1">
        <v>2080</v>
      </c>
      <c r="E2086" s="1">
        <v>4</v>
      </c>
    </row>
    <row r="2087" spans="1:5" x14ac:dyDescent="0.25">
      <c r="A2087" s="1">
        <v>2081</v>
      </c>
      <c r="B2087" s="1">
        <v>27</v>
      </c>
      <c r="D2087" s="1">
        <v>2081</v>
      </c>
      <c r="E2087" s="1">
        <v>4</v>
      </c>
    </row>
    <row r="2088" spans="1:5" x14ac:dyDescent="0.25">
      <c r="A2088" s="1">
        <v>2082</v>
      </c>
      <c r="B2088" s="1">
        <v>27</v>
      </c>
      <c r="D2088" s="1">
        <v>2082</v>
      </c>
      <c r="E2088" s="1">
        <v>4</v>
      </c>
    </row>
    <row r="2089" spans="1:5" x14ac:dyDescent="0.25">
      <c r="A2089" s="1">
        <v>2083</v>
      </c>
      <c r="B2089" s="1">
        <v>27</v>
      </c>
      <c r="D2089" s="1">
        <v>2083</v>
      </c>
      <c r="E2089" s="1">
        <v>4</v>
      </c>
    </row>
    <row r="2090" spans="1:5" x14ac:dyDescent="0.25">
      <c r="A2090" s="1">
        <v>2084</v>
      </c>
      <c r="B2090" s="1">
        <v>27</v>
      </c>
      <c r="D2090" s="1">
        <v>2084</v>
      </c>
      <c r="E2090" s="1">
        <v>4</v>
      </c>
    </row>
    <row r="2091" spans="1:5" x14ac:dyDescent="0.25">
      <c r="A2091" s="1">
        <v>2085</v>
      </c>
      <c r="B2091" s="1">
        <v>27</v>
      </c>
      <c r="D2091" s="1">
        <v>2085</v>
      </c>
      <c r="E2091" s="1">
        <v>4</v>
      </c>
    </row>
    <row r="2092" spans="1:5" x14ac:dyDescent="0.25">
      <c r="A2092" s="1">
        <v>2086</v>
      </c>
      <c r="B2092" s="1">
        <v>27</v>
      </c>
      <c r="D2092" s="1">
        <v>2086</v>
      </c>
      <c r="E2092" s="1">
        <v>4</v>
      </c>
    </row>
    <row r="2093" spans="1:5" x14ac:dyDescent="0.25">
      <c r="A2093" s="1">
        <v>2087</v>
      </c>
      <c r="B2093" s="1">
        <v>27</v>
      </c>
      <c r="D2093" s="1">
        <v>2087</v>
      </c>
      <c r="E2093" s="1">
        <v>4</v>
      </c>
    </row>
    <row r="2094" spans="1:5" x14ac:dyDescent="0.25">
      <c r="A2094" s="1">
        <v>2088</v>
      </c>
      <c r="B2094" s="1">
        <v>27</v>
      </c>
      <c r="D2094" s="1">
        <v>2088</v>
      </c>
      <c r="E2094" s="1">
        <v>4</v>
      </c>
    </row>
    <row r="2095" spans="1:5" x14ac:dyDescent="0.25">
      <c r="A2095" s="1">
        <v>2089</v>
      </c>
      <c r="B2095" s="1">
        <v>27</v>
      </c>
      <c r="D2095" s="1">
        <v>2089</v>
      </c>
      <c r="E2095" s="1">
        <v>4</v>
      </c>
    </row>
    <row r="2096" spans="1:5" x14ac:dyDescent="0.25">
      <c r="A2096" s="1">
        <v>2090</v>
      </c>
      <c r="B2096" s="1">
        <v>27</v>
      </c>
      <c r="D2096" s="1">
        <v>2090</v>
      </c>
      <c r="E2096" s="1">
        <v>4</v>
      </c>
    </row>
    <row r="2097" spans="1:5" x14ac:dyDescent="0.25">
      <c r="A2097" s="1">
        <v>2091</v>
      </c>
      <c r="B2097" s="1">
        <v>27</v>
      </c>
      <c r="D2097" s="1">
        <v>2091</v>
      </c>
      <c r="E2097" s="1">
        <v>4</v>
      </c>
    </row>
    <row r="2098" spans="1:5" x14ac:dyDescent="0.25">
      <c r="A2098" s="1">
        <v>2092</v>
      </c>
      <c r="B2098" s="1">
        <v>27</v>
      </c>
      <c r="D2098" s="1">
        <v>2092</v>
      </c>
      <c r="E2098" s="1">
        <v>4</v>
      </c>
    </row>
    <row r="2099" spans="1:5" x14ac:dyDescent="0.25">
      <c r="A2099" s="1">
        <v>2093</v>
      </c>
      <c r="B2099" s="1">
        <v>27</v>
      </c>
      <c r="D2099" s="1">
        <v>2093</v>
      </c>
      <c r="E2099" s="1">
        <v>4</v>
      </c>
    </row>
    <row r="2100" spans="1:5" x14ac:dyDescent="0.25">
      <c r="A2100" s="1">
        <v>2094</v>
      </c>
      <c r="B2100" s="1">
        <v>27</v>
      </c>
      <c r="D2100" s="1">
        <v>2094</v>
      </c>
      <c r="E2100" s="1">
        <v>4</v>
      </c>
    </row>
    <row r="2101" spans="1:5" x14ac:dyDescent="0.25">
      <c r="A2101" s="1">
        <v>2095</v>
      </c>
      <c r="B2101" s="1">
        <v>27</v>
      </c>
      <c r="D2101" s="1">
        <v>2095</v>
      </c>
      <c r="E2101" s="1">
        <v>4</v>
      </c>
    </row>
    <row r="2102" spans="1:5" x14ac:dyDescent="0.25">
      <c r="A2102" s="1">
        <v>2096</v>
      </c>
      <c r="B2102" s="1">
        <v>27</v>
      </c>
      <c r="D2102" s="1">
        <v>2096</v>
      </c>
      <c r="E2102" s="1">
        <v>4</v>
      </c>
    </row>
    <row r="2103" spans="1:5" x14ac:dyDescent="0.25">
      <c r="A2103" s="1">
        <v>2097</v>
      </c>
      <c r="B2103" s="1">
        <v>27</v>
      </c>
      <c r="D2103" s="1">
        <v>2097</v>
      </c>
      <c r="E2103" s="1">
        <v>4</v>
      </c>
    </row>
    <row r="2104" spans="1:5" x14ac:dyDescent="0.25">
      <c r="A2104" s="1">
        <v>2098</v>
      </c>
      <c r="B2104" s="1">
        <v>27</v>
      </c>
      <c r="D2104" s="1">
        <v>2098</v>
      </c>
      <c r="E2104" s="1">
        <v>4</v>
      </c>
    </row>
    <row r="2105" spans="1:5" x14ac:dyDescent="0.25">
      <c r="A2105" s="1">
        <v>2099</v>
      </c>
      <c r="B2105" s="1">
        <v>27</v>
      </c>
      <c r="D2105" s="1">
        <v>2099</v>
      </c>
      <c r="E2105" s="1">
        <v>4</v>
      </c>
    </row>
    <row r="2106" spans="1:5" x14ac:dyDescent="0.25">
      <c r="A2106" s="1">
        <v>2100</v>
      </c>
      <c r="B2106" s="1">
        <v>27</v>
      </c>
      <c r="D2106" s="1">
        <v>2100</v>
      </c>
      <c r="E2106" s="1">
        <v>4</v>
      </c>
    </row>
    <row r="2107" spans="1:5" x14ac:dyDescent="0.25">
      <c r="A2107" s="1">
        <v>2101</v>
      </c>
      <c r="B2107" s="1">
        <v>27</v>
      </c>
      <c r="D2107" s="1">
        <v>2101</v>
      </c>
      <c r="E2107" s="1">
        <v>4</v>
      </c>
    </row>
    <row r="2108" spans="1:5" x14ac:dyDescent="0.25">
      <c r="A2108" s="1">
        <v>2102</v>
      </c>
      <c r="B2108" s="1">
        <v>27</v>
      </c>
      <c r="D2108" s="1">
        <v>2102</v>
      </c>
      <c r="E2108" s="1">
        <v>4</v>
      </c>
    </row>
    <row r="2109" spans="1:5" x14ac:dyDescent="0.25">
      <c r="A2109" s="1">
        <v>2103</v>
      </c>
      <c r="B2109" s="1">
        <v>27</v>
      </c>
      <c r="D2109" s="1">
        <v>2103</v>
      </c>
      <c r="E2109" s="1">
        <v>4</v>
      </c>
    </row>
    <row r="2110" spans="1:5" x14ac:dyDescent="0.25">
      <c r="A2110" s="1">
        <v>2104</v>
      </c>
      <c r="B2110" s="1">
        <v>27</v>
      </c>
      <c r="D2110" s="1">
        <v>2104</v>
      </c>
      <c r="E2110" s="1">
        <v>4</v>
      </c>
    </row>
    <row r="2111" spans="1:5" x14ac:dyDescent="0.25">
      <c r="A2111" s="1">
        <v>2105</v>
      </c>
      <c r="B2111" s="1">
        <v>27</v>
      </c>
      <c r="D2111" s="1">
        <v>2105</v>
      </c>
      <c r="E2111" s="1">
        <v>4</v>
      </c>
    </row>
    <row r="2112" spans="1:5" x14ac:dyDescent="0.25">
      <c r="A2112" s="1">
        <v>2106</v>
      </c>
      <c r="B2112" s="1">
        <v>27</v>
      </c>
      <c r="D2112" s="1">
        <v>2106</v>
      </c>
      <c r="E2112" s="1">
        <v>4</v>
      </c>
    </row>
    <row r="2113" spans="1:5" x14ac:dyDescent="0.25">
      <c r="A2113" s="1">
        <v>2107</v>
      </c>
      <c r="B2113" s="1">
        <v>27</v>
      </c>
      <c r="D2113" s="1">
        <v>2107</v>
      </c>
      <c r="E2113" s="1">
        <v>4</v>
      </c>
    </row>
    <row r="2114" spans="1:5" x14ac:dyDescent="0.25">
      <c r="A2114" s="1">
        <v>2108</v>
      </c>
      <c r="B2114" s="1">
        <v>27</v>
      </c>
      <c r="D2114" s="1">
        <v>2108</v>
      </c>
      <c r="E2114" s="1">
        <v>4</v>
      </c>
    </row>
    <row r="2115" spans="1:5" x14ac:dyDescent="0.25">
      <c r="A2115" s="1">
        <v>2109</v>
      </c>
      <c r="B2115" s="1">
        <v>27</v>
      </c>
      <c r="D2115" s="1">
        <v>2109</v>
      </c>
      <c r="E2115" s="1">
        <v>4</v>
      </c>
    </row>
    <row r="2116" spans="1:5" x14ac:dyDescent="0.25">
      <c r="A2116" s="1">
        <v>2110</v>
      </c>
      <c r="B2116" s="1">
        <v>27</v>
      </c>
      <c r="D2116" s="1">
        <v>2110</v>
      </c>
      <c r="E2116" s="1">
        <v>4</v>
      </c>
    </row>
    <row r="2117" spans="1:5" x14ac:dyDescent="0.25">
      <c r="A2117" s="1">
        <v>2111</v>
      </c>
      <c r="B2117" s="1">
        <v>27</v>
      </c>
      <c r="D2117" s="1">
        <v>2111</v>
      </c>
      <c r="E2117" s="1">
        <v>4</v>
      </c>
    </row>
    <row r="2118" spans="1:5" x14ac:dyDescent="0.25">
      <c r="A2118" s="1">
        <v>2112</v>
      </c>
      <c r="B2118" s="1">
        <v>27</v>
      </c>
      <c r="D2118" s="1">
        <v>2112</v>
      </c>
      <c r="E2118" s="1">
        <v>4</v>
      </c>
    </row>
    <row r="2119" spans="1:5" x14ac:dyDescent="0.25">
      <c r="A2119" s="1">
        <v>2113</v>
      </c>
      <c r="B2119" s="1">
        <v>27</v>
      </c>
      <c r="D2119" s="1">
        <v>2113</v>
      </c>
      <c r="E2119" s="1">
        <v>4</v>
      </c>
    </row>
    <row r="2120" spans="1:5" x14ac:dyDescent="0.25">
      <c r="A2120" s="1">
        <v>2114</v>
      </c>
      <c r="B2120" s="1">
        <v>27</v>
      </c>
      <c r="D2120" s="1">
        <v>2114</v>
      </c>
      <c r="E2120" s="1">
        <v>4</v>
      </c>
    </row>
    <row r="2121" spans="1:5" x14ac:dyDescent="0.25">
      <c r="A2121" s="1">
        <v>2115</v>
      </c>
      <c r="B2121" s="1">
        <v>27</v>
      </c>
      <c r="D2121" s="1">
        <v>2115</v>
      </c>
      <c r="E2121" s="1">
        <v>4</v>
      </c>
    </row>
    <row r="2122" spans="1:5" x14ac:dyDescent="0.25">
      <c r="A2122" s="1">
        <v>2116</v>
      </c>
      <c r="B2122" s="1">
        <v>27</v>
      </c>
      <c r="D2122" s="1">
        <v>2116</v>
      </c>
      <c r="E2122" s="1">
        <v>4</v>
      </c>
    </row>
    <row r="2123" spans="1:5" x14ac:dyDescent="0.25">
      <c r="A2123" s="1">
        <v>2117</v>
      </c>
      <c r="B2123" s="1">
        <v>27</v>
      </c>
      <c r="D2123" s="1">
        <v>2117</v>
      </c>
      <c r="E2123" s="1">
        <v>4</v>
      </c>
    </row>
    <row r="2124" spans="1:5" x14ac:dyDescent="0.25">
      <c r="A2124" s="1">
        <v>2118</v>
      </c>
      <c r="B2124" s="1">
        <v>27</v>
      </c>
      <c r="D2124" s="1">
        <v>2118</v>
      </c>
      <c r="E2124" s="1">
        <v>4</v>
      </c>
    </row>
    <row r="2125" spans="1:5" x14ac:dyDescent="0.25">
      <c r="A2125" s="1">
        <v>2119</v>
      </c>
      <c r="B2125" s="1">
        <v>27</v>
      </c>
      <c r="D2125" s="1">
        <v>2119</v>
      </c>
      <c r="E2125" s="1">
        <v>4</v>
      </c>
    </row>
    <row r="2126" spans="1:5" x14ac:dyDescent="0.25">
      <c r="A2126" s="1">
        <v>2120</v>
      </c>
      <c r="B2126" s="1">
        <v>27</v>
      </c>
      <c r="D2126" s="1">
        <v>2120</v>
      </c>
      <c r="E2126" s="1">
        <v>4</v>
      </c>
    </row>
    <row r="2127" spans="1:5" x14ac:dyDescent="0.25">
      <c r="A2127" s="1">
        <v>2121</v>
      </c>
      <c r="B2127" s="1">
        <v>27</v>
      </c>
      <c r="D2127" s="1">
        <v>2121</v>
      </c>
      <c r="E2127" s="1">
        <v>4</v>
      </c>
    </row>
    <row r="2128" spans="1:5" x14ac:dyDescent="0.25">
      <c r="A2128" s="1">
        <v>2122</v>
      </c>
      <c r="B2128" s="1">
        <v>27</v>
      </c>
      <c r="D2128" s="1">
        <v>2122</v>
      </c>
      <c r="E2128" s="1">
        <v>4</v>
      </c>
    </row>
    <row r="2129" spans="1:5" x14ac:dyDescent="0.25">
      <c r="A2129" s="1">
        <v>2123</v>
      </c>
      <c r="B2129" s="1">
        <v>27</v>
      </c>
      <c r="D2129" s="1">
        <v>2123</v>
      </c>
      <c r="E2129" s="1">
        <v>4</v>
      </c>
    </row>
    <row r="2130" spans="1:5" x14ac:dyDescent="0.25">
      <c r="A2130" s="1">
        <v>2124</v>
      </c>
      <c r="B2130" s="1">
        <v>27</v>
      </c>
      <c r="D2130" s="1">
        <v>2124</v>
      </c>
      <c r="E2130" s="1">
        <v>4</v>
      </c>
    </row>
    <row r="2131" spans="1:5" x14ac:dyDescent="0.25">
      <c r="A2131" s="1">
        <v>2125</v>
      </c>
      <c r="B2131" s="1">
        <v>27</v>
      </c>
      <c r="D2131" s="1">
        <v>2125</v>
      </c>
      <c r="E2131" s="1">
        <v>4</v>
      </c>
    </row>
    <row r="2132" spans="1:5" x14ac:dyDescent="0.25">
      <c r="A2132" s="1">
        <v>2126</v>
      </c>
      <c r="B2132" s="1">
        <v>27</v>
      </c>
      <c r="D2132" s="1">
        <v>2126</v>
      </c>
      <c r="E2132" s="1">
        <v>4</v>
      </c>
    </row>
    <row r="2133" spans="1:5" x14ac:dyDescent="0.25">
      <c r="A2133" s="1">
        <v>2127</v>
      </c>
      <c r="B2133" s="1">
        <v>27</v>
      </c>
      <c r="D2133" s="1">
        <v>2127</v>
      </c>
      <c r="E2133" s="1">
        <v>4</v>
      </c>
    </row>
    <row r="2134" spans="1:5" x14ac:dyDescent="0.25">
      <c r="A2134" s="1">
        <v>2128</v>
      </c>
      <c r="B2134" s="1">
        <v>27</v>
      </c>
      <c r="D2134" s="1">
        <v>2128</v>
      </c>
      <c r="E2134" s="1">
        <v>4</v>
      </c>
    </row>
    <row r="2135" spans="1:5" x14ac:dyDescent="0.25">
      <c r="A2135" s="1">
        <v>2129</v>
      </c>
      <c r="B2135" s="1">
        <v>27</v>
      </c>
      <c r="D2135" s="1">
        <v>2129</v>
      </c>
      <c r="E2135" s="1">
        <v>4</v>
      </c>
    </row>
    <row r="2136" spans="1:5" x14ac:dyDescent="0.25">
      <c r="A2136" s="1">
        <v>2130</v>
      </c>
      <c r="B2136" s="1">
        <v>27</v>
      </c>
      <c r="D2136" s="1">
        <v>2130</v>
      </c>
      <c r="E2136" s="1">
        <v>4</v>
      </c>
    </row>
    <row r="2137" spans="1:5" x14ac:dyDescent="0.25">
      <c r="A2137" s="1">
        <v>2131</v>
      </c>
      <c r="B2137" s="1">
        <v>27</v>
      </c>
      <c r="D2137" s="1">
        <v>2131</v>
      </c>
      <c r="E2137" s="1">
        <v>4</v>
      </c>
    </row>
    <row r="2138" spans="1:5" x14ac:dyDescent="0.25">
      <c r="A2138" s="1">
        <v>2132</v>
      </c>
      <c r="B2138" s="1">
        <v>27</v>
      </c>
      <c r="D2138" s="1">
        <v>2132</v>
      </c>
      <c r="E2138" s="1">
        <v>4</v>
      </c>
    </row>
    <row r="2139" spans="1:5" x14ac:dyDescent="0.25">
      <c r="A2139" s="1">
        <v>2133</v>
      </c>
      <c r="B2139" s="1">
        <v>27</v>
      </c>
      <c r="D2139" s="1">
        <v>2133</v>
      </c>
      <c r="E2139" s="1">
        <v>4</v>
      </c>
    </row>
    <row r="2140" spans="1:5" x14ac:dyDescent="0.25">
      <c r="A2140" s="1">
        <v>2134</v>
      </c>
      <c r="B2140" s="1">
        <v>27</v>
      </c>
      <c r="D2140" s="1">
        <v>2134</v>
      </c>
      <c r="E2140" s="1">
        <v>4</v>
      </c>
    </row>
    <row r="2141" spans="1:5" x14ac:dyDescent="0.25">
      <c r="A2141" s="1">
        <v>2135</v>
      </c>
      <c r="B2141" s="1">
        <v>27</v>
      </c>
      <c r="D2141" s="1">
        <v>2135</v>
      </c>
      <c r="E2141" s="1">
        <v>4</v>
      </c>
    </row>
    <row r="2142" spans="1:5" x14ac:dyDescent="0.25">
      <c r="A2142" s="1">
        <v>2136</v>
      </c>
      <c r="B2142" s="1">
        <v>27</v>
      </c>
      <c r="D2142" s="1">
        <v>2136</v>
      </c>
      <c r="E2142" s="1">
        <v>4</v>
      </c>
    </row>
    <row r="2143" spans="1:5" x14ac:dyDescent="0.25">
      <c r="A2143" s="1">
        <v>2137</v>
      </c>
      <c r="B2143" s="1">
        <v>27</v>
      </c>
      <c r="D2143" s="1">
        <v>2137</v>
      </c>
      <c r="E2143" s="1">
        <v>4</v>
      </c>
    </row>
    <row r="2144" spans="1:5" x14ac:dyDescent="0.25">
      <c r="A2144" s="1">
        <v>2138</v>
      </c>
      <c r="B2144" s="1">
        <v>27</v>
      </c>
      <c r="D2144" s="1">
        <v>2138</v>
      </c>
      <c r="E2144" s="1">
        <v>4</v>
      </c>
    </row>
    <row r="2145" spans="1:5" x14ac:dyDescent="0.25">
      <c r="A2145" s="1">
        <v>2139</v>
      </c>
      <c r="B2145" s="1">
        <v>27</v>
      </c>
      <c r="D2145" s="1">
        <v>2139</v>
      </c>
      <c r="E2145" s="1">
        <v>4</v>
      </c>
    </row>
    <row r="2146" spans="1:5" x14ac:dyDescent="0.25">
      <c r="A2146" s="1">
        <v>2140</v>
      </c>
      <c r="B2146" s="1">
        <v>27</v>
      </c>
      <c r="D2146" s="1">
        <v>2140</v>
      </c>
      <c r="E2146" s="1">
        <v>4</v>
      </c>
    </row>
    <row r="2147" spans="1:5" x14ac:dyDescent="0.25">
      <c r="A2147" s="1">
        <v>2141</v>
      </c>
      <c r="B2147" s="1">
        <v>27</v>
      </c>
      <c r="D2147" s="1">
        <v>2141</v>
      </c>
      <c r="E2147" s="1">
        <v>4</v>
      </c>
    </row>
    <row r="2148" spans="1:5" x14ac:dyDescent="0.25">
      <c r="A2148" s="1">
        <v>2142</v>
      </c>
      <c r="B2148" s="1">
        <v>27</v>
      </c>
      <c r="D2148" s="1">
        <v>2142</v>
      </c>
      <c r="E2148" s="1">
        <v>4</v>
      </c>
    </row>
    <row r="2149" spans="1:5" x14ac:dyDescent="0.25">
      <c r="A2149" s="1">
        <v>2143</v>
      </c>
      <c r="B2149" s="1">
        <v>27</v>
      </c>
      <c r="D2149" s="1">
        <v>2143</v>
      </c>
      <c r="E2149" s="1">
        <v>4</v>
      </c>
    </row>
    <row r="2150" spans="1:5" x14ac:dyDescent="0.25">
      <c r="A2150" s="1">
        <v>2144</v>
      </c>
      <c r="B2150" s="1">
        <v>27</v>
      </c>
      <c r="D2150" s="1">
        <v>2144</v>
      </c>
      <c r="E2150" s="1">
        <v>4</v>
      </c>
    </row>
    <row r="2151" spans="1:5" x14ac:dyDescent="0.25">
      <c r="A2151" s="1">
        <v>2145</v>
      </c>
      <c r="B2151" s="1">
        <v>27</v>
      </c>
      <c r="D2151" s="1">
        <v>2145</v>
      </c>
      <c r="E2151" s="1">
        <v>4</v>
      </c>
    </row>
    <row r="2152" spans="1:5" x14ac:dyDescent="0.25">
      <c r="A2152" s="1">
        <v>2146</v>
      </c>
      <c r="B2152" s="1">
        <v>27</v>
      </c>
      <c r="D2152" s="1">
        <v>2146</v>
      </c>
      <c r="E2152" s="1">
        <v>4</v>
      </c>
    </row>
    <row r="2153" spans="1:5" x14ac:dyDescent="0.25">
      <c r="A2153" s="1">
        <v>2147</v>
      </c>
      <c r="B2153" s="1">
        <v>27</v>
      </c>
      <c r="D2153" s="1">
        <v>2147</v>
      </c>
      <c r="E2153" s="1">
        <v>4</v>
      </c>
    </row>
    <row r="2154" spans="1:5" x14ac:dyDescent="0.25">
      <c r="A2154" s="1">
        <v>2148</v>
      </c>
      <c r="B2154" s="1">
        <v>27</v>
      </c>
      <c r="D2154" s="1">
        <v>2148</v>
      </c>
      <c r="E2154" s="1">
        <v>4</v>
      </c>
    </row>
    <row r="2155" spans="1:5" x14ac:dyDescent="0.25">
      <c r="A2155" s="1">
        <v>2149</v>
      </c>
      <c r="B2155" s="1">
        <v>27</v>
      </c>
      <c r="D2155" s="1">
        <v>2149</v>
      </c>
      <c r="E2155" s="1">
        <v>4</v>
      </c>
    </row>
    <row r="2156" spans="1:5" x14ac:dyDescent="0.25">
      <c r="A2156" s="1">
        <v>2150</v>
      </c>
      <c r="B2156" s="1">
        <v>27</v>
      </c>
      <c r="D2156" s="1">
        <v>2150</v>
      </c>
      <c r="E2156" s="1">
        <v>4</v>
      </c>
    </row>
    <row r="2157" spans="1:5" x14ac:dyDescent="0.25">
      <c r="A2157" s="1">
        <v>2151</v>
      </c>
      <c r="B2157" s="1">
        <v>27</v>
      </c>
      <c r="D2157" s="1">
        <v>2151</v>
      </c>
      <c r="E2157" s="1">
        <v>4</v>
      </c>
    </row>
    <row r="2158" spans="1:5" x14ac:dyDescent="0.25">
      <c r="A2158" s="1">
        <v>2152</v>
      </c>
      <c r="B2158" s="1">
        <v>27</v>
      </c>
      <c r="D2158" s="1">
        <v>2152</v>
      </c>
      <c r="E2158" s="1">
        <v>4</v>
      </c>
    </row>
    <row r="2159" spans="1:5" x14ac:dyDescent="0.25">
      <c r="A2159" s="1">
        <v>2153</v>
      </c>
      <c r="B2159" s="1">
        <v>27</v>
      </c>
      <c r="D2159" s="1">
        <v>2153</v>
      </c>
      <c r="E2159" s="1">
        <v>4</v>
      </c>
    </row>
    <row r="2160" spans="1:5" x14ac:dyDescent="0.25">
      <c r="A2160" s="1">
        <v>2154</v>
      </c>
      <c r="B2160" s="1">
        <v>27</v>
      </c>
      <c r="D2160" s="1">
        <v>2154</v>
      </c>
      <c r="E2160" s="1">
        <v>4</v>
      </c>
    </row>
    <row r="2161" spans="1:5" x14ac:dyDescent="0.25">
      <c r="A2161" s="1">
        <v>2155</v>
      </c>
      <c r="B2161" s="1">
        <v>27</v>
      </c>
      <c r="D2161" s="1">
        <v>2155</v>
      </c>
      <c r="E2161" s="1">
        <v>4</v>
      </c>
    </row>
    <row r="2162" spans="1:5" x14ac:dyDescent="0.25">
      <c r="A2162" s="1">
        <v>2156</v>
      </c>
      <c r="B2162" s="1">
        <v>27</v>
      </c>
      <c r="D2162" s="1">
        <v>2156</v>
      </c>
      <c r="E2162" s="1">
        <v>4</v>
      </c>
    </row>
    <row r="2163" spans="1:5" x14ac:dyDescent="0.25">
      <c r="A2163" s="1">
        <v>2157</v>
      </c>
      <c r="B2163" s="1">
        <v>27</v>
      </c>
      <c r="D2163" s="1">
        <v>2157</v>
      </c>
      <c r="E2163" s="1">
        <v>4</v>
      </c>
    </row>
    <row r="2164" spans="1:5" x14ac:dyDescent="0.25">
      <c r="A2164" s="1">
        <v>2158</v>
      </c>
      <c r="B2164" s="1">
        <v>27</v>
      </c>
      <c r="D2164" s="1">
        <v>2158</v>
      </c>
      <c r="E2164" s="1">
        <v>4</v>
      </c>
    </row>
    <row r="2165" spans="1:5" x14ac:dyDescent="0.25">
      <c r="A2165" s="1">
        <v>2159</v>
      </c>
      <c r="B2165" s="1">
        <v>27</v>
      </c>
      <c r="D2165" s="1">
        <v>2159</v>
      </c>
      <c r="E2165" s="1">
        <v>4</v>
      </c>
    </row>
    <row r="2166" spans="1:5" x14ac:dyDescent="0.25">
      <c r="A2166" s="1">
        <v>2160</v>
      </c>
      <c r="B2166" s="1">
        <v>27</v>
      </c>
      <c r="D2166" s="1">
        <v>2160</v>
      </c>
      <c r="E2166" s="1">
        <v>4</v>
      </c>
    </row>
    <row r="2167" spans="1:5" x14ac:dyDescent="0.25">
      <c r="A2167" s="1">
        <v>2161</v>
      </c>
      <c r="B2167" s="1">
        <v>28</v>
      </c>
      <c r="D2167" s="1">
        <v>2161</v>
      </c>
      <c r="E2167" s="1">
        <v>4</v>
      </c>
    </row>
    <row r="2168" spans="1:5" x14ac:dyDescent="0.25">
      <c r="A2168" s="1">
        <v>2162</v>
      </c>
      <c r="B2168" s="1">
        <v>28</v>
      </c>
      <c r="D2168" s="1">
        <v>2162</v>
      </c>
      <c r="E2168" s="1">
        <v>4</v>
      </c>
    </row>
    <row r="2169" spans="1:5" x14ac:dyDescent="0.25">
      <c r="A2169" s="1">
        <v>2163</v>
      </c>
      <c r="B2169" s="1">
        <v>28</v>
      </c>
      <c r="D2169" s="1">
        <v>2163</v>
      </c>
      <c r="E2169" s="1">
        <v>4</v>
      </c>
    </row>
    <row r="2170" spans="1:5" x14ac:dyDescent="0.25">
      <c r="A2170" s="1">
        <v>2164</v>
      </c>
      <c r="B2170" s="1">
        <v>28</v>
      </c>
      <c r="D2170" s="1">
        <v>2164</v>
      </c>
      <c r="E2170" s="1">
        <v>4</v>
      </c>
    </row>
    <row r="2171" spans="1:5" x14ac:dyDescent="0.25">
      <c r="A2171" s="1">
        <v>2165</v>
      </c>
      <c r="B2171" s="1">
        <v>28</v>
      </c>
      <c r="D2171" s="1">
        <v>2165</v>
      </c>
      <c r="E2171" s="1">
        <v>4</v>
      </c>
    </row>
    <row r="2172" spans="1:5" x14ac:dyDescent="0.25">
      <c r="A2172" s="1">
        <v>2166</v>
      </c>
      <c r="B2172" s="1">
        <v>28</v>
      </c>
      <c r="D2172" s="1">
        <v>2166</v>
      </c>
      <c r="E2172" s="1">
        <v>4</v>
      </c>
    </row>
    <row r="2173" spans="1:5" x14ac:dyDescent="0.25">
      <c r="A2173" s="1">
        <v>2167</v>
      </c>
      <c r="B2173" s="1">
        <v>28</v>
      </c>
      <c r="D2173" s="1">
        <v>2167</v>
      </c>
      <c r="E2173" s="1">
        <v>4</v>
      </c>
    </row>
    <row r="2174" spans="1:5" x14ac:dyDescent="0.25">
      <c r="A2174" s="1">
        <v>2168</v>
      </c>
      <c r="B2174" s="1">
        <v>28</v>
      </c>
      <c r="D2174" s="1">
        <v>2168</v>
      </c>
      <c r="E2174" s="1">
        <v>4</v>
      </c>
    </row>
    <row r="2175" spans="1:5" x14ac:dyDescent="0.25">
      <c r="A2175" s="1">
        <v>2169</v>
      </c>
      <c r="B2175" s="1">
        <v>28</v>
      </c>
      <c r="D2175" s="1">
        <v>2169</v>
      </c>
      <c r="E2175" s="1">
        <v>4</v>
      </c>
    </row>
    <row r="2176" spans="1:5" x14ac:dyDescent="0.25">
      <c r="A2176" s="1">
        <v>2170</v>
      </c>
      <c r="B2176" s="1">
        <v>28</v>
      </c>
      <c r="D2176" s="1">
        <v>2170</v>
      </c>
      <c r="E2176" s="1">
        <v>4</v>
      </c>
    </row>
    <row r="2177" spans="1:5" x14ac:dyDescent="0.25">
      <c r="A2177" s="1">
        <v>2171</v>
      </c>
      <c r="B2177" s="1">
        <v>28</v>
      </c>
      <c r="D2177" s="1">
        <v>2171</v>
      </c>
      <c r="E2177" s="1">
        <v>4</v>
      </c>
    </row>
    <row r="2178" spans="1:5" x14ac:dyDescent="0.25">
      <c r="A2178" s="1">
        <v>2172</v>
      </c>
      <c r="B2178" s="1">
        <v>28</v>
      </c>
      <c r="D2178" s="1">
        <v>2172</v>
      </c>
      <c r="E2178" s="1">
        <v>4</v>
      </c>
    </row>
    <row r="2179" spans="1:5" x14ac:dyDescent="0.25">
      <c r="A2179" s="1">
        <v>2173</v>
      </c>
      <c r="B2179" s="1">
        <v>28</v>
      </c>
      <c r="D2179" s="1">
        <v>2173</v>
      </c>
      <c r="E2179" s="1">
        <v>4</v>
      </c>
    </row>
    <row r="2180" spans="1:5" x14ac:dyDescent="0.25">
      <c r="A2180" s="1">
        <v>2174</v>
      </c>
      <c r="B2180" s="1">
        <v>28</v>
      </c>
      <c r="D2180" s="1">
        <v>2174</v>
      </c>
      <c r="E2180" s="1">
        <v>4</v>
      </c>
    </row>
    <row r="2181" spans="1:5" x14ac:dyDescent="0.25">
      <c r="A2181" s="1">
        <v>2175</v>
      </c>
      <c r="B2181" s="1">
        <v>28</v>
      </c>
      <c r="D2181" s="1">
        <v>2175</v>
      </c>
      <c r="E2181" s="1">
        <v>4</v>
      </c>
    </row>
    <row r="2182" spans="1:5" x14ac:dyDescent="0.25">
      <c r="A2182" s="1">
        <v>2176</v>
      </c>
      <c r="B2182" s="1">
        <v>28</v>
      </c>
      <c r="D2182" s="1">
        <v>2176</v>
      </c>
      <c r="E2182" s="1">
        <v>4</v>
      </c>
    </row>
    <row r="2183" spans="1:5" x14ac:dyDescent="0.25">
      <c r="A2183" s="1">
        <v>2177</v>
      </c>
      <c r="B2183" s="1">
        <v>28</v>
      </c>
      <c r="D2183" s="1">
        <v>2177</v>
      </c>
      <c r="E2183" s="1">
        <v>4</v>
      </c>
    </row>
    <row r="2184" spans="1:5" x14ac:dyDescent="0.25">
      <c r="A2184" s="1">
        <v>2178</v>
      </c>
      <c r="B2184" s="1">
        <v>28</v>
      </c>
      <c r="D2184" s="1">
        <v>2178</v>
      </c>
      <c r="E2184" s="1">
        <v>4</v>
      </c>
    </row>
    <row r="2185" spans="1:5" x14ac:dyDescent="0.25">
      <c r="A2185" s="1">
        <v>2179</v>
      </c>
      <c r="B2185" s="1">
        <v>28</v>
      </c>
      <c r="D2185" s="1">
        <v>2179</v>
      </c>
      <c r="E2185" s="1">
        <v>4</v>
      </c>
    </row>
    <row r="2186" spans="1:5" x14ac:dyDescent="0.25">
      <c r="A2186" s="1">
        <v>2180</v>
      </c>
      <c r="B2186" s="1">
        <v>28</v>
      </c>
      <c r="D2186" s="1">
        <v>2180</v>
      </c>
      <c r="E2186" s="1">
        <v>4</v>
      </c>
    </row>
    <row r="2187" spans="1:5" x14ac:dyDescent="0.25">
      <c r="A2187" s="1">
        <v>2181</v>
      </c>
      <c r="B2187" s="1">
        <v>28</v>
      </c>
      <c r="D2187" s="1">
        <v>2181</v>
      </c>
      <c r="E2187" s="1">
        <v>4</v>
      </c>
    </row>
    <row r="2188" spans="1:5" x14ac:dyDescent="0.25">
      <c r="A2188" s="1">
        <v>2182</v>
      </c>
      <c r="B2188" s="1">
        <v>28</v>
      </c>
      <c r="D2188" s="1">
        <v>2182</v>
      </c>
      <c r="E2188" s="1">
        <v>4</v>
      </c>
    </row>
    <row r="2189" spans="1:5" x14ac:dyDescent="0.25">
      <c r="A2189" s="1">
        <v>2183</v>
      </c>
      <c r="B2189" s="1">
        <v>28</v>
      </c>
      <c r="D2189" s="1">
        <v>2183</v>
      </c>
      <c r="E2189" s="1">
        <v>4</v>
      </c>
    </row>
    <row r="2190" spans="1:5" x14ac:dyDescent="0.25">
      <c r="A2190" s="1">
        <v>2184</v>
      </c>
      <c r="B2190" s="1">
        <v>28</v>
      </c>
      <c r="D2190" s="1">
        <v>2184</v>
      </c>
      <c r="E2190" s="1">
        <v>4</v>
      </c>
    </row>
    <row r="2191" spans="1:5" x14ac:dyDescent="0.25">
      <c r="A2191" s="1">
        <v>2185</v>
      </c>
      <c r="B2191" s="1">
        <v>28</v>
      </c>
      <c r="D2191" s="1">
        <v>2185</v>
      </c>
      <c r="E2191" s="1">
        <v>4</v>
      </c>
    </row>
    <row r="2192" spans="1:5" x14ac:dyDescent="0.25">
      <c r="A2192" s="1">
        <v>2186</v>
      </c>
      <c r="B2192" s="1">
        <v>28</v>
      </c>
      <c r="D2192" s="1">
        <v>2186</v>
      </c>
      <c r="E2192" s="1">
        <v>4</v>
      </c>
    </row>
    <row r="2193" spans="1:5" x14ac:dyDescent="0.25">
      <c r="A2193" s="1">
        <v>2187</v>
      </c>
      <c r="B2193" s="1">
        <v>28</v>
      </c>
      <c r="D2193" s="1">
        <v>2187</v>
      </c>
      <c r="E2193" s="1">
        <v>4</v>
      </c>
    </row>
    <row r="2194" spans="1:5" x14ac:dyDescent="0.25">
      <c r="A2194" s="1">
        <v>2188</v>
      </c>
      <c r="B2194" s="1">
        <v>28</v>
      </c>
      <c r="D2194" s="1">
        <v>2188</v>
      </c>
      <c r="E2194" s="1">
        <v>4</v>
      </c>
    </row>
    <row r="2195" spans="1:5" x14ac:dyDescent="0.25">
      <c r="A2195" s="1">
        <v>2189</v>
      </c>
      <c r="B2195" s="1">
        <v>28</v>
      </c>
      <c r="D2195" s="1">
        <v>2189</v>
      </c>
      <c r="E2195" s="1">
        <v>4</v>
      </c>
    </row>
    <row r="2196" spans="1:5" x14ac:dyDescent="0.25">
      <c r="A2196" s="1">
        <v>2190</v>
      </c>
      <c r="B2196" s="1">
        <v>28</v>
      </c>
      <c r="D2196" s="1">
        <v>2190</v>
      </c>
      <c r="E2196" s="1">
        <v>4</v>
      </c>
    </row>
    <row r="2197" spans="1:5" x14ac:dyDescent="0.25">
      <c r="A2197" s="1">
        <v>2191</v>
      </c>
      <c r="B2197" s="1">
        <v>28</v>
      </c>
      <c r="D2197" s="1">
        <v>2191</v>
      </c>
      <c r="E2197" s="1">
        <v>4</v>
      </c>
    </row>
    <row r="2198" spans="1:5" x14ac:dyDescent="0.25">
      <c r="A2198" s="1">
        <v>2192</v>
      </c>
      <c r="B2198" s="1">
        <v>28</v>
      </c>
      <c r="D2198" s="1">
        <v>2192</v>
      </c>
      <c r="E2198" s="1">
        <v>4</v>
      </c>
    </row>
    <row r="2199" spans="1:5" x14ac:dyDescent="0.25">
      <c r="A2199" s="1">
        <v>2193</v>
      </c>
      <c r="B2199" s="1">
        <v>28</v>
      </c>
      <c r="D2199" s="1">
        <v>2193</v>
      </c>
      <c r="E2199" s="1">
        <v>4</v>
      </c>
    </row>
    <row r="2200" spans="1:5" x14ac:dyDescent="0.25">
      <c r="A2200" s="1">
        <v>2194</v>
      </c>
      <c r="B2200" s="1">
        <v>28</v>
      </c>
      <c r="D2200" s="1">
        <v>2194</v>
      </c>
      <c r="E2200" s="1">
        <v>4</v>
      </c>
    </row>
    <row r="2201" spans="1:5" x14ac:dyDescent="0.25">
      <c r="A2201" s="1">
        <v>2195</v>
      </c>
      <c r="B2201" s="1">
        <v>28</v>
      </c>
      <c r="D2201" s="1">
        <v>2195</v>
      </c>
      <c r="E2201" s="1">
        <v>4</v>
      </c>
    </row>
    <row r="2202" spans="1:5" x14ac:dyDescent="0.25">
      <c r="A2202" s="1">
        <v>2196</v>
      </c>
      <c r="B2202" s="1">
        <v>28</v>
      </c>
      <c r="D2202" s="1">
        <v>2196</v>
      </c>
      <c r="E2202" s="1">
        <v>4</v>
      </c>
    </row>
    <row r="2203" spans="1:5" x14ac:dyDescent="0.25">
      <c r="A2203" s="1">
        <v>2197</v>
      </c>
      <c r="B2203" s="1">
        <v>28</v>
      </c>
      <c r="D2203" s="1">
        <v>2197</v>
      </c>
      <c r="E2203" s="1">
        <v>4</v>
      </c>
    </row>
    <row r="2204" spans="1:5" x14ac:dyDescent="0.25">
      <c r="A2204" s="1">
        <v>2198</v>
      </c>
      <c r="B2204" s="1">
        <v>28</v>
      </c>
      <c r="D2204" s="1">
        <v>2198</v>
      </c>
      <c r="E2204" s="1">
        <v>4</v>
      </c>
    </row>
    <row r="2205" spans="1:5" x14ac:dyDescent="0.25">
      <c r="A2205" s="1">
        <v>2199</v>
      </c>
      <c r="B2205" s="1">
        <v>28</v>
      </c>
      <c r="D2205" s="1">
        <v>2199</v>
      </c>
      <c r="E2205" s="1">
        <v>4</v>
      </c>
    </row>
    <row r="2206" spans="1:5" x14ac:dyDescent="0.25">
      <c r="A2206" s="1">
        <v>2200</v>
      </c>
      <c r="B2206" s="1">
        <v>28</v>
      </c>
      <c r="D2206" s="1">
        <v>2200</v>
      </c>
      <c r="E2206" s="1">
        <v>4</v>
      </c>
    </row>
    <row r="2207" spans="1:5" x14ac:dyDescent="0.25">
      <c r="A2207" s="1">
        <v>2201</v>
      </c>
      <c r="B2207" s="1">
        <v>28</v>
      </c>
      <c r="D2207" s="1">
        <v>2201</v>
      </c>
      <c r="E2207" s="1">
        <v>4</v>
      </c>
    </row>
    <row r="2208" spans="1:5" x14ac:dyDescent="0.25">
      <c r="A2208" s="1">
        <v>2202</v>
      </c>
      <c r="B2208" s="1">
        <v>28</v>
      </c>
      <c r="D2208" s="1">
        <v>2202</v>
      </c>
      <c r="E2208" s="1">
        <v>4</v>
      </c>
    </row>
    <row r="2209" spans="1:5" x14ac:dyDescent="0.25">
      <c r="A2209" s="1">
        <v>2203</v>
      </c>
      <c r="B2209" s="1">
        <v>28</v>
      </c>
      <c r="D2209" s="1">
        <v>2203</v>
      </c>
      <c r="E2209" s="1">
        <v>4</v>
      </c>
    </row>
    <row r="2210" spans="1:5" x14ac:dyDescent="0.25">
      <c r="A2210" s="1">
        <v>2204</v>
      </c>
      <c r="B2210" s="1">
        <v>28</v>
      </c>
      <c r="D2210" s="1">
        <v>2204</v>
      </c>
      <c r="E2210" s="1">
        <v>4</v>
      </c>
    </row>
    <row r="2211" spans="1:5" x14ac:dyDescent="0.25">
      <c r="A2211" s="1">
        <v>2205</v>
      </c>
      <c r="B2211" s="1">
        <v>28</v>
      </c>
      <c r="D2211" s="1">
        <v>2205</v>
      </c>
      <c r="E2211" s="1">
        <v>4</v>
      </c>
    </row>
    <row r="2212" spans="1:5" x14ac:dyDescent="0.25">
      <c r="A2212" s="1">
        <v>2206</v>
      </c>
      <c r="B2212" s="1">
        <v>28</v>
      </c>
      <c r="D2212" s="1">
        <v>2206</v>
      </c>
      <c r="E2212" s="1">
        <v>4</v>
      </c>
    </row>
    <row r="2213" spans="1:5" x14ac:dyDescent="0.25">
      <c r="A2213" s="1">
        <v>2207</v>
      </c>
      <c r="B2213" s="1">
        <v>28</v>
      </c>
      <c r="D2213" s="1">
        <v>2207</v>
      </c>
      <c r="E2213" s="1">
        <v>4</v>
      </c>
    </row>
    <row r="2214" spans="1:5" x14ac:dyDescent="0.25">
      <c r="A2214" s="1">
        <v>2208</v>
      </c>
      <c r="B2214" s="1">
        <v>28</v>
      </c>
      <c r="D2214" s="1">
        <v>2208</v>
      </c>
      <c r="E2214" s="1">
        <v>4</v>
      </c>
    </row>
    <row r="2215" spans="1:5" x14ac:dyDescent="0.25">
      <c r="A2215" s="1">
        <v>2209</v>
      </c>
      <c r="B2215" s="1">
        <v>28</v>
      </c>
      <c r="D2215" s="1">
        <v>2209</v>
      </c>
      <c r="E2215" s="1">
        <v>4</v>
      </c>
    </row>
    <row r="2216" spans="1:5" x14ac:dyDescent="0.25">
      <c r="A2216" s="1">
        <v>2210</v>
      </c>
      <c r="B2216" s="1">
        <v>28</v>
      </c>
      <c r="D2216" s="1">
        <v>2210</v>
      </c>
      <c r="E2216" s="1">
        <v>4</v>
      </c>
    </row>
    <row r="2217" spans="1:5" x14ac:dyDescent="0.25">
      <c r="A2217" s="1">
        <v>2211</v>
      </c>
      <c r="B2217" s="1">
        <v>28</v>
      </c>
      <c r="D2217" s="1">
        <v>2211</v>
      </c>
      <c r="E2217" s="1">
        <v>4</v>
      </c>
    </row>
    <row r="2218" spans="1:5" x14ac:dyDescent="0.25">
      <c r="A2218" s="1">
        <v>2212</v>
      </c>
      <c r="B2218" s="1">
        <v>28</v>
      </c>
      <c r="D2218" s="1">
        <v>2212</v>
      </c>
      <c r="E2218" s="1">
        <v>4</v>
      </c>
    </row>
    <row r="2219" spans="1:5" x14ac:dyDescent="0.25">
      <c r="A2219" s="1">
        <v>2213</v>
      </c>
      <c r="B2219" s="1">
        <v>28</v>
      </c>
      <c r="D2219" s="1">
        <v>2213</v>
      </c>
      <c r="E2219" s="1">
        <v>4</v>
      </c>
    </row>
    <row r="2220" spans="1:5" x14ac:dyDescent="0.25">
      <c r="A2220" s="1">
        <v>2214</v>
      </c>
      <c r="B2220" s="1">
        <v>28</v>
      </c>
      <c r="D2220" s="1">
        <v>2214</v>
      </c>
      <c r="E2220" s="1">
        <v>4</v>
      </c>
    </row>
    <row r="2221" spans="1:5" x14ac:dyDescent="0.25">
      <c r="A2221" s="1">
        <v>2215</v>
      </c>
      <c r="B2221" s="1">
        <v>28</v>
      </c>
      <c r="D2221" s="1">
        <v>2215</v>
      </c>
      <c r="E2221" s="1">
        <v>4</v>
      </c>
    </row>
    <row r="2222" spans="1:5" x14ac:dyDescent="0.25">
      <c r="A2222" s="1">
        <v>2216</v>
      </c>
      <c r="B2222" s="1">
        <v>28</v>
      </c>
      <c r="D2222" s="1">
        <v>2216</v>
      </c>
      <c r="E2222" s="1">
        <v>4</v>
      </c>
    </row>
    <row r="2223" spans="1:5" x14ac:dyDescent="0.25">
      <c r="A2223" s="1">
        <v>2217</v>
      </c>
      <c r="B2223" s="1">
        <v>28</v>
      </c>
      <c r="D2223" s="1">
        <v>2217</v>
      </c>
      <c r="E2223" s="1">
        <v>4</v>
      </c>
    </row>
    <row r="2224" spans="1:5" x14ac:dyDescent="0.25">
      <c r="A2224" s="1">
        <v>2218</v>
      </c>
      <c r="B2224" s="1">
        <v>28</v>
      </c>
      <c r="D2224" s="1">
        <v>2218</v>
      </c>
      <c r="E2224" s="1">
        <v>4</v>
      </c>
    </row>
    <row r="2225" spans="1:5" x14ac:dyDescent="0.25">
      <c r="A2225" s="1">
        <v>2219</v>
      </c>
      <c r="B2225" s="1">
        <v>28</v>
      </c>
      <c r="D2225" s="1">
        <v>2219</v>
      </c>
      <c r="E2225" s="1">
        <v>4</v>
      </c>
    </row>
    <row r="2226" spans="1:5" x14ac:dyDescent="0.25">
      <c r="A2226" s="1">
        <v>2220</v>
      </c>
      <c r="B2226" s="1">
        <v>28</v>
      </c>
      <c r="D2226" s="1">
        <v>2220</v>
      </c>
      <c r="E2226" s="1">
        <v>4</v>
      </c>
    </row>
    <row r="2227" spans="1:5" x14ac:dyDescent="0.25">
      <c r="A2227" s="1">
        <v>2221</v>
      </c>
      <c r="B2227" s="1">
        <v>28</v>
      </c>
      <c r="D2227" s="1">
        <v>2221</v>
      </c>
      <c r="E2227" s="1">
        <v>4</v>
      </c>
    </row>
    <row r="2228" spans="1:5" x14ac:dyDescent="0.25">
      <c r="A2228" s="1">
        <v>2222</v>
      </c>
      <c r="B2228" s="1">
        <v>28</v>
      </c>
      <c r="D2228" s="1">
        <v>2222</v>
      </c>
      <c r="E2228" s="1">
        <v>4</v>
      </c>
    </row>
    <row r="2229" spans="1:5" x14ac:dyDescent="0.25">
      <c r="A2229" s="1">
        <v>2223</v>
      </c>
      <c r="B2229" s="1">
        <v>28</v>
      </c>
      <c r="D2229" s="1">
        <v>2223</v>
      </c>
      <c r="E2229" s="1">
        <v>4</v>
      </c>
    </row>
    <row r="2230" spans="1:5" x14ac:dyDescent="0.25">
      <c r="A2230" s="1">
        <v>2224</v>
      </c>
      <c r="B2230" s="1">
        <v>28</v>
      </c>
      <c r="D2230" s="1">
        <v>2224</v>
      </c>
      <c r="E2230" s="1">
        <v>4</v>
      </c>
    </row>
    <row r="2231" spans="1:5" x14ac:dyDescent="0.25">
      <c r="A2231" s="1">
        <v>2225</v>
      </c>
      <c r="B2231" s="1">
        <v>28</v>
      </c>
      <c r="D2231" s="1">
        <v>2225</v>
      </c>
      <c r="E2231" s="1">
        <v>4</v>
      </c>
    </row>
    <row r="2232" spans="1:5" x14ac:dyDescent="0.25">
      <c r="A2232" s="1">
        <v>2226</v>
      </c>
      <c r="B2232" s="1">
        <v>28</v>
      </c>
      <c r="D2232" s="1">
        <v>2226</v>
      </c>
      <c r="E2232" s="1">
        <v>4</v>
      </c>
    </row>
    <row r="2233" spans="1:5" x14ac:dyDescent="0.25">
      <c r="A2233" s="1">
        <v>2227</v>
      </c>
      <c r="B2233" s="1">
        <v>28</v>
      </c>
      <c r="D2233" s="1">
        <v>2227</v>
      </c>
      <c r="E2233" s="1">
        <v>4</v>
      </c>
    </row>
    <row r="2234" spans="1:5" x14ac:dyDescent="0.25">
      <c r="A2234" s="1">
        <v>2228</v>
      </c>
      <c r="B2234" s="1">
        <v>28</v>
      </c>
      <c r="D2234" s="1">
        <v>2228</v>
      </c>
      <c r="E2234" s="1">
        <v>4</v>
      </c>
    </row>
    <row r="2235" spans="1:5" x14ac:dyDescent="0.25">
      <c r="A2235" s="1">
        <v>2229</v>
      </c>
      <c r="B2235" s="1">
        <v>28</v>
      </c>
      <c r="D2235" s="1">
        <v>2229</v>
      </c>
      <c r="E2235" s="1">
        <v>4</v>
      </c>
    </row>
    <row r="2236" spans="1:5" x14ac:dyDescent="0.25">
      <c r="A2236" s="1">
        <v>2230</v>
      </c>
      <c r="B2236" s="1">
        <v>28</v>
      </c>
      <c r="D2236" s="1">
        <v>2230</v>
      </c>
      <c r="E2236" s="1">
        <v>4</v>
      </c>
    </row>
    <row r="2237" spans="1:5" x14ac:dyDescent="0.25">
      <c r="A2237" s="1">
        <v>2231</v>
      </c>
      <c r="B2237" s="1">
        <v>28</v>
      </c>
      <c r="D2237" s="1">
        <v>2231</v>
      </c>
      <c r="E2237" s="1">
        <v>4</v>
      </c>
    </row>
    <row r="2238" spans="1:5" x14ac:dyDescent="0.25">
      <c r="A2238" s="1">
        <v>2232</v>
      </c>
      <c r="B2238" s="1">
        <v>28</v>
      </c>
      <c r="D2238" s="1">
        <v>2232</v>
      </c>
      <c r="E2238" s="1">
        <v>4</v>
      </c>
    </row>
    <row r="2239" spans="1:5" x14ac:dyDescent="0.25">
      <c r="A2239" s="1">
        <v>2233</v>
      </c>
      <c r="B2239" s="1">
        <v>28</v>
      </c>
      <c r="D2239" s="1">
        <v>2233</v>
      </c>
      <c r="E2239" s="1">
        <v>4</v>
      </c>
    </row>
    <row r="2240" spans="1:5" x14ac:dyDescent="0.25">
      <c r="A2240" s="1">
        <v>2234</v>
      </c>
      <c r="B2240" s="1">
        <v>28</v>
      </c>
      <c r="D2240" s="1">
        <v>2234</v>
      </c>
      <c r="E2240" s="1">
        <v>4</v>
      </c>
    </row>
    <row r="2241" spans="1:5" x14ac:dyDescent="0.25">
      <c r="A2241" s="1">
        <v>2235</v>
      </c>
      <c r="B2241" s="1">
        <v>28</v>
      </c>
      <c r="D2241" s="1">
        <v>2235</v>
      </c>
      <c r="E2241" s="1">
        <v>4</v>
      </c>
    </row>
    <row r="2242" spans="1:5" x14ac:dyDescent="0.25">
      <c r="A2242" s="1">
        <v>2236</v>
      </c>
      <c r="B2242" s="1">
        <v>28</v>
      </c>
      <c r="D2242" s="1">
        <v>2236</v>
      </c>
      <c r="E2242" s="1">
        <v>4</v>
      </c>
    </row>
    <row r="2243" spans="1:5" x14ac:dyDescent="0.25">
      <c r="A2243" s="1">
        <v>2237</v>
      </c>
      <c r="B2243" s="1">
        <v>28</v>
      </c>
      <c r="D2243" s="1">
        <v>2237</v>
      </c>
      <c r="E2243" s="1">
        <v>4</v>
      </c>
    </row>
    <row r="2244" spans="1:5" x14ac:dyDescent="0.25">
      <c r="A2244" s="1">
        <v>2238</v>
      </c>
      <c r="B2244" s="1">
        <v>28</v>
      </c>
      <c r="D2244" s="1">
        <v>2238</v>
      </c>
      <c r="E2244" s="1">
        <v>4</v>
      </c>
    </row>
    <row r="2245" spans="1:5" x14ac:dyDescent="0.25">
      <c r="A2245" s="1">
        <v>2239</v>
      </c>
      <c r="B2245" s="1">
        <v>28</v>
      </c>
      <c r="D2245" s="1">
        <v>2239</v>
      </c>
      <c r="E2245" s="1">
        <v>4</v>
      </c>
    </row>
    <row r="2246" spans="1:5" x14ac:dyDescent="0.25">
      <c r="A2246" s="1">
        <v>2240</v>
      </c>
      <c r="B2246" s="1">
        <v>28</v>
      </c>
      <c r="D2246" s="1">
        <v>2240</v>
      </c>
      <c r="E2246" s="1">
        <v>4</v>
      </c>
    </row>
    <row r="2247" spans="1:5" x14ac:dyDescent="0.25">
      <c r="A2247" s="1">
        <v>2241</v>
      </c>
      <c r="B2247" s="1">
        <v>29</v>
      </c>
      <c r="D2247" s="1">
        <v>2241</v>
      </c>
      <c r="E2247" s="1">
        <v>4</v>
      </c>
    </row>
    <row r="2248" spans="1:5" x14ac:dyDescent="0.25">
      <c r="A2248" s="1">
        <v>2242</v>
      </c>
      <c r="B2248" s="1">
        <v>29</v>
      </c>
      <c r="D2248" s="1">
        <v>2242</v>
      </c>
      <c r="E2248" s="1">
        <v>4</v>
      </c>
    </row>
    <row r="2249" spans="1:5" x14ac:dyDescent="0.25">
      <c r="A2249" s="1">
        <v>2243</v>
      </c>
      <c r="B2249" s="1">
        <v>29</v>
      </c>
      <c r="D2249" s="1">
        <v>2243</v>
      </c>
      <c r="E2249" s="1">
        <v>4</v>
      </c>
    </row>
    <row r="2250" spans="1:5" x14ac:dyDescent="0.25">
      <c r="A2250" s="1">
        <v>2244</v>
      </c>
      <c r="B2250" s="1">
        <v>29</v>
      </c>
      <c r="D2250" s="1">
        <v>2244</v>
      </c>
      <c r="E2250" s="1">
        <v>4</v>
      </c>
    </row>
    <row r="2251" spans="1:5" x14ac:dyDescent="0.25">
      <c r="A2251" s="1">
        <v>2245</v>
      </c>
      <c r="B2251" s="1">
        <v>29</v>
      </c>
      <c r="D2251" s="1">
        <v>2245</v>
      </c>
      <c r="E2251" s="1">
        <v>4</v>
      </c>
    </row>
    <row r="2252" spans="1:5" x14ac:dyDescent="0.25">
      <c r="A2252" s="1">
        <v>2246</v>
      </c>
      <c r="B2252" s="1">
        <v>29</v>
      </c>
      <c r="D2252" s="1">
        <v>2246</v>
      </c>
      <c r="E2252" s="1">
        <v>4</v>
      </c>
    </row>
    <row r="2253" spans="1:5" x14ac:dyDescent="0.25">
      <c r="A2253" s="1">
        <v>2247</v>
      </c>
      <c r="B2253" s="1">
        <v>29</v>
      </c>
      <c r="D2253" s="1">
        <v>2247</v>
      </c>
      <c r="E2253" s="1">
        <v>4</v>
      </c>
    </row>
    <row r="2254" spans="1:5" x14ac:dyDescent="0.25">
      <c r="A2254" s="1">
        <v>2248</v>
      </c>
      <c r="B2254" s="1">
        <v>29</v>
      </c>
      <c r="D2254" s="1">
        <v>2248</v>
      </c>
      <c r="E2254" s="1">
        <v>4</v>
      </c>
    </row>
    <row r="2255" spans="1:5" x14ac:dyDescent="0.25">
      <c r="A2255" s="1">
        <v>2249</v>
      </c>
      <c r="B2255" s="1">
        <v>29</v>
      </c>
      <c r="D2255" s="1">
        <v>2249</v>
      </c>
      <c r="E2255" s="1">
        <v>4</v>
      </c>
    </row>
    <row r="2256" spans="1:5" x14ac:dyDescent="0.25">
      <c r="A2256" s="1">
        <v>2250</v>
      </c>
      <c r="B2256" s="1">
        <v>29</v>
      </c>
      <c r="D2256" s="1">
        <v>2250</v>
      </c>
      <c r="E2256" s="1">
        <v>4</v>
      </c>
    </row>
    <row r="2257" spans="1:5" x14ac:dyDescent="0.25">
      <c r="A2257" s="1">
        <v>2251</v>
      </c>
      <c r="B2257" s="1">
        <v>29</v>
      </c>
      <c r="D2257" s="1">
        <v>2251</v>
      </c>
      <c r="E2257" s="1">
        <v>4</v>
      </c>
    </row>
    <row r="2258" spans="1:5" x14ac:dyDescent="0.25">
      <c r="A2258" s="1">
        <v>2252</v>
      </c>
      <c r="B2258" s="1">
        <v>29</v>
      </c>
      <c r="D2258" s="1">
        <v>2252</v>
      </c>
      <c r="E2258" s="1">
        <v>4</v>
      </c>
    </row>
    <row r="2259" spans="1:5" x14ac:dyDescent="0.25">
      <c r="A2259" s="1">
        <v>2253</v>
      </c>
      <c r="B2259" s="1">
        <v>29</v>
      </c>
      <c r="D2259" s="1">
        <v>2253</v>
      </c>
      <c r="E2259" s="1">
        <v>4</v>
      </c>
    </row>
    <row r="2260" spans="1:5" x14ac:dyDescent="0.25">
      <c r="A2260" s="1">
        <v>2254</v>
      </c>
      <c r="B2260" s="1">
        <v>29</v>
      </c>
      <c r="D2260" s="1">
        <v>2254</v>
      </c>
      <c r="E2260" s="1">
        <v>4</v>
      </c>
    </row>
    <row r="2261" spans="1:5" x14ac:dyDescent="0.25">
      <c r="A2261" s="1">
        <v>2255</v>
      </c>
      <c r="B2261" s="1">
        <v>29</v>
      </c>
      <c r="D2261" s="1">
        <v>2255</v>
      </c>
      <c r="E2261" s="1">
        <v>4</v>
      </c>
    </row>
    <row r="2262" spans="1:5" x14ac:dyDescent="0.25">
      <c r="A2262" s="1">
        <v>2256</v>
      </c>
      <c r="B2262" s="1">
        <v>29</v>
      </c>
      <c r="D2262" s="1">
        <v>2256</v>
      </c>
      <c r="E2262" s="1">
        <v>4</v>
      </c>
    </row>
    <row r="2263" spans="1:5" x14ac:dyDescent="0.25">
      <c r="A2263" s="1">
        <v>2257</v>
      </c>
      <c r="B2263" s="1">
        <v>29</v>
      </c>
      <c r="D2263" s="1">
        <v>2257</v>
      </c>
      <c r="E2263" s="1">
        <v>4</v>
      </c>
    </row>
    <row r="2264" spans="1:5" x14ac:dyDescent="0.25">
      <c r="A2264" s="1">
        <v>2258</v>
      </c>
      <c r="B2264" s="1">
        <v>29</v>
      </c>
      <c r="D2264" s="1">
        <v>2258</v>
      </c>
      <c r="E2264" s="1">
        <v>4</v>
      </c>
    </row>
    <row r="2265" spans="1:5" x14ac:dyDescent="0.25">
      <c r="A2265" s="1">
        <v>2259</v>
      </c>
      <c r="B2265" s="1">
        <v>29</v>
      </c>
      <c r="D2265" s="1">
        <v>2259</v>
      </c>
      <c r="E2265" s="1">
        <v>4</v>
      </c>
    </row>
    <row r="2266" spans="1:5" x14ac:dyDescent="0.25">
      <c r="A2266" s="1">
        <v>2260</v>
      </c>
      <c r="B2266" s="1">
        <v>29</v>
      </c>
      <c r="D2266" s="1">
        <v>2260</v>
      </c>
      <c r="E2266" s="1">
        <v>4</v>
      </c>
    </row>
    <row r="2267" spans="1:5" x14ac:dyDescent="0.25">
      <c r="A2267" s="1">
        <v>2261</v>
      </c>
      <c r="B2267" s="1">
        <v>29</v>
      </c>
      <c r="D2267" s="1">
        <v>2261</v>
      </c>
      <c r="E2267" s="1">
        <v>4</v>
      </c>
    </row>
    <row r="2268" spans="1:5" x14ac:dyDescent="0.25">
      <c r="A2268" s="1">
        <v>2262</v>
      </c>
      <c r="B2268" s="1">
        <v>29</v>
      </c>
      <c r="D2268" s="1">
        <v>2262</v>
      </c>
      <c r="E2268" s="1">
        <v>4</v>
      </c>
    </row>
    <row r="2269" spans="1:5" x14ac:dyDescent="0.25">
      <c r="A2269" s="1">
        <v>2263</v>
      </c>
      <c r="B2269" s="1">
        <v>29</v>
      </c>
      <c r="D2269" s="1">
        <v>2263</v>
      </c>
      <c r="E2269" s="1">
        <v>4</v>
      </c>
    </row>
    <row r="2270" spans="1:5" x14ac:dyDescent="0.25">
      <c r="A2270" s="1">
        <v>2264</v>
      </c>
      <c r="B2270" s="1">
        <v>29</v>
      </c>
      <c r="D2270" s="1">
        <v>2264</v>
      </c>
      <c r="E2270" s="1">
        <v>4</v>
      </c>
    </row>
    <row r="2271" spans="1:5" x14ac:dyDescent="0.25">
      <c r="A2271" s="1">
        <v>2265</v>
      </c>
      <c r="B2271" s="1">
        <v>29</v>
      </c>
      <c r="D2271" s="1">
        <v>2265</v>
      </c>
      <c r="E2271" s="1">
        <v>4</v>
      </c>
    </row>
    <row r="2272" spans="1:5" x14ac:dyDescent="0.25">
      <c r="A2272" s="1">
        <v>2266</v>
      </c>
      <c r="B2272" s="1">
        <v>29</v>
      </c>
      <c r="D2272" s="1">
        <v>2266</v>
      </c>
      <c r="E2272" s="1">
        <v>4</v>
      </c>
    </row>
    <row r="2273" spans="1:5" x14ac:dyDescent="0.25">
      <c r="A2273" s="1">
        <v>2267</v>
      </c>
      <c r="B2273" s="1">
        <v>29</v>
      </c>
      <c r="D2273" s="1">
        <v>2267</v>
      </c>
      <c r="E2273" s="1">
        <v>4</v>
      </c>
    </row>
    <row r="2274" spans="1:5" x14ac:dyDescent="0.25">
      <c r="A2274" s="1">
        <v>2268</v>
      </c>
      <c r="B2274" s="1">
        <v>29</v>
      </c>
      <c r="D2274" s="1">
        <v>2268</v>
      </c>
      <c r="E2274" s="1">
        <v>4</v>
      </c>
    </row>
    <row r="2275" spans="1:5" x14ac:dyDescent="0.25">
      <c r="A2275" s="1">
        <v>2269</v>
      </c>
      <c r="B2275" s="1">
        <v>29</v>
      </c>
      <c r="D2275" s="1">
        <v>2269</v>
      </c>
      <c r="E2275" s="1">
        <v>4</v>
      </c>
    </row>
    <row r="2276" spans="1:5" x14ac:dyDescent="0.25">
      <c r="A2276" s="1">
        <v>2270</v>
      </c>
      <c r="B2276" s="1">
        <v>29</v>
      </c>
      <c r="D2276" s="1">
        <v>2270</v>
      </c>
      <c r="E2276" s="1">
        <v>4</v>
      </c>
    </row>
    <row r="2277" spans="1:5" x14ac:dyDescent="0.25">
      <c r="A2277" s="1">
        <v>2271</v>
      </c>
      <c r="B2277" s="1">
        <v>29</v>
      </c>
      <c r="D2277" s="1">
        <v>2271</v>
      </c>
      <c r="E2277" s="1">
        <v>4</v>
      </c>
    </row>
    <row r="2278" spans="1:5" x14ac:dyDescent="0.25">
      <c r="A2278" s="1">
        <v>2272</v>
      </c>
      <c r="B2278" s="1">
        <v>29</v>
      </c>
      <c r="D2278" s="1">
        <v>2272</v>
      </c>
      <c r="E2278" s="1">
        <v>4</v>
      </c>
    </row>
    <row r="2279" spans="1:5" x14ac:dyDescent="0.25">
      <c r="A2279" s="1">
        <v>2273</v>
      </c>
      <c r="B2279" s="1">
        <v>29</v>
      </c>
      <c r="D2279" s="1">
        <v>2273</v>
      </c>
      <c r="E2279" s="1">
        <v>4</v>
      </c>
    </row>
    <row r="2280" spans="1:5" x14ac:dyDescent="0.25">
      <c r="A2280" s="1">
        <v>2274</v>
      </c>
      <c r="B2280" s="1">
        <v>29</v>
      </c>
      <c r="D2280" s="1">
        <v>2274</v>
      </c>
      <c r="E2280" s="1">
        <v>4</v>
      </c>
    </row>
    <row r="2281" spans="1:5" x14ac:dyDescent="0.25">
      <c r="A2281" s="1">
        <v>2275</v>
      </c>
      <c r="B2281" s="1">
        <v>29</v>
      </c>
      <c r="D2281" s="1">
        <v>2275</v>
      </c>
      <c r="E2281" s="1">
        <v>4</v>
      </c>
    </row>
    <row r="2282" spans="1:5" x14ac:dyDescent="0.25">
      <c r="A2282" s="1">
        <v>2276</v>
      </c>
      <c r="B2282" s="1">
        <v>29</v>
      </c>
      <c r="D2282" s="1">
        <v>2276</v>
      </c>
      <c r="E2282" s="1">
        <v>4</v>
      </c>
    </row>
    <row r="2283" spans="1:5" x14ac:dyDescent="0.25">
      <c r="A2283" s="1">
        <v>2277</v>
      </c>
      <c r="B2283" s="1">
        <v>29</v>
      </c>
      <c r="D2283" s="1">
        <v>2277</v>
      </c>
      <c r="E2283" s="1">
        <v>4</v>
      </c>
    </row>
    <row r="2284" spans="1:5" x14ac:dyDescent="0.25">
      <c r="A2284" s="1">
        <v>2278</v>
      </c>
      <c r="B2284" s="1">
        <v>29</v>
      </c>
      <c r="D2284" s="1">
        <v>2278</v>
      </c>
      <c r="E2284" s="1">
        <v>4</v>
      </c>
    </row>
    <row r="2285" spans="1:5" x14ac:dyDescent="0.25">
      <c r="A2285" s="1">
        <v>2279</v>
      </c>
      <c r="B2285" s="1">
        <v>29</v>
      </c>
      <c r="D2285" s="1">
        <v>2279</v>
      </c>
      <c r="E2285" s="1">
        <v>4</v>
      </c>
    </row>
    <row r="2286" spans="1:5" x14ac:dyDescent="0.25">
      <c r="A2286" s="1">
        <v>2280</v>
      </c>
      <c r="B2286" s="1">
        <v>29</v>
      </c>
      <c r="D2286" s="1">
        <v>2280</v>
      </c>
      <c r="E2286" s="1">
        <v>4</v>
      </c>
    </row>
    <row r="2287" spans="1:5" x14ac:dyDescent="0.25">
      <c r="A2287" s="1">
        <v>2281</v>
      </c>
      <c r="B2287" s="1">
        <v>29</v>
      </c>
      <c r="D2287" s="1">
        <v>2281</v>
      </c>
      <c r="E2287" s="1">
        <v>4</v>
      </c>
    </row>
    <row r="2288" spans="1:5" x14ac:dyDescent="0.25">
      <c r="A2288" s="1">
        <v>2282</v>
      </c>
      <c r="B2288" s="1">
        <v>29</v>
      </c>
      <c r="D2288" s="1">
        <v>2282</v>
      </c>
      <c r="E2288" s="1">
        <v>4</v>
      </c>
    </row>
    <row r="2289" spans="1:5" x14ac:dyDescent="0.25">
      <c r="A2289" s="1">
        <v>2283</v>
      </c>
      <c r="B2289" s="1">
        <v>29</v>
      </c>
      <c r="D2289" s="1">
        <v>2283</v>
      </c>
      <c r="E2289" s="1">
        <v>4</v>
      </c>
    </row>
    <row r="2290" spans="1:5" x14ac:dyDescent="0.25">
      <c r="A2290" s="1">
        <v>2284</v>
      </c>
      <c r="B2290" s="1">
        <v>29</v>
      </c>
      <c r="D2290" s="1">
        <v>2284</v>
      </c>
      <c r="E2290" s="1">
        <v>4</v>
      </c>
    </row>
    <row r="2291" spans="1:5" x14ac:dyDescent="0.25">
      <c r="A2291" s="1">
        <v>2285</v>
      </c>
      <c r="B2291" s="1">
        <v>29</v>
      </c>
      <c r="D2291" s="1">
        <v>2285</v>
      </c>
      <c r="E2291" s="1">
        <v>4</v>
      </c>
    </row>
    <row r="2292" spans="1:5" x14ac:dyDescent="0.25">
      <c r="A2292" s="1">
        <v>2286</v>
      </c>
      <c r="B2292" s="1">
        <v>29</v>
      </c>
      <c r="D2292" s="1">
        <v>2286</v>
      </c>
      <c r="E2292" s="1">
        <v>4</v>
      </c>
    </row>
    <row r="2293" spans="1:5" x14ac:dyDescent="0.25">
      <c r="A2293" s="1">
        <v>2287</v>
      </c>
      <c r="B2293" s="1">
        <v>29</v>
      </c>
      <c r="D2293" s="1">
        <v>2287</v>
      </c>
      <c r="E2293" s="1">
        <v>4</v>
      </c>
    </row>
    <row r="2294" spans="1:5" x14ac:dyDescent="0.25">
      <c r="A2294" s="1">
        <v>2288</v>
      </c>
      <c r="B2294" s="1">
        <v>29</v>
      </c>
      <c r="D2294" s="1">
        <v>2288</v>
      </c>
      <c r="E2294" s="1">
        <v>4</v>
      </c>
    </row>
    <row r="2295" spans="1:5" x14ac:dyDescent="0.25">
      <c r="A2295" s="1">
        <v>2289</v>
      </c>
      <c r="B2295" s="1">
        <v>29</v>
      </c>
      <c r="D2295" s="1">
        <v>2289</v>
      </c>
      <c r="E2295" s="1">
        <v>4</v>
      </c>
    </row>
    <row r="2296" spans="1:5" x14ac:dyDescent="0.25">
      <c r="A2296" s="1">
        <v>2290</v>
      </c>
      <c r="B2296" s="1">
        <v>29</v>
      </c>
      <c r="D2296" s="1">
        <v>2290</v>
      </c>
      <c r="E2296" s="1">
        <v>4</v>
      </c>
    </row>
    <row r="2297" spans="1:5" x14ac:dyDescent="0.25">
      <c r="A2297" s="1">
        <v>2291</v>
      </c>
      <c r="B2297" s="1">
        <v>29</v>
      </c>
      <c r="D2297" s="1">
        <v>2291</v>
      </c>
      <c r="E2297" s="1">
        <v>4</v>
      </c>
    </row>
    <row r="2298" spans="1:5" x14ac:dyDescent="0.25">
      <c r="A2298" s="1">
        <v>2292</v>
      </c>
      <c r="B2298" s="1">
        <v>29</v>
      </c>
      <c r="D2298" s="1">
        <v>2292</v>
      </c>
      <c r="E2298" s="1">
        <v>4</v>
      </c>
    </row>
    <row r="2299" spans="1:5" x14ac:dyDescent="0.25">
      <c r="A2299" s="1">
        <v>2293</v>
      </c>
      <c r="B2299" s="1">
        <v>29</v>
      </c>
      <c r="D2299" s="1">
        <v>2293</v>
      </c>
      <c r="E2299" s="1">
        <v>4</v>
      </c>
    </row>
    <row r="2300" spans="1:5" x14ac:dyDescent="0.25">
      <c r="A2300" s="1">
        <v>2294</v>
      </c>
      <c r="B2300" s="1">
        <v>29</v>
      </c>
      <c r="D2300" s="1">
        <v>2294</v>
      </c>
      <c r="E2300" s="1">
        <v>4</v>
      </c>
    </row>
    <row r="2301" spans="1:5" x14ac:dyDescent="0.25">
      <c r="A2301" s="1">
        <v>2295</v>
      </c>
      <c r="B2301" s="1">
        <v>29</v>
      </c>
      <c r="D2301" s="1">
        <v>2295</v>
      </c>
      <c r="E2301" s="1">
        <v>4</v>
      </c>
    </row>
    <row r="2302" spans="1:5" x14ac:dyDescent="0.25">
      <c r="A2302" s="1">
        <v>2296</v>
      </c>
      <c r="B2302" s="1">
        <v>29</v>
      </c>
      <c r="D2302" s="1">
        <v>2296</v>
      </c>
      <c r="E2302" s="1">
        <v>4</v>
      </c>
    </row>
    <row r="2303" spans="1:5" x14ac:dyDescent="0.25">
      <c r="A2303" s="1">
        <v>2297</v>
      </c>
      <c r="B2303" s="1">
        <v>29</v>
      </c>
      <c r="D2303" s="1">
        <v>2297</v>
      </c>
      <c r="E2303" s="1">
        <v>4</v>
      </c>
    </row>
    <row r="2304" spans="1:5" x14ac:dyDescent="0.25">
      <c r="A2304" s="1">
        <v>2298</v>
      </c>
      <c r="B2304" s="1">
        <v>29</v>
      </c>
      <c r="D2304" s="1">
        <v>2298</v>
      </c>
      <c r="E2304" s="1">
        <v>4</v>
      </c>
    </row>
    <row r="2305" spans="1:5" x14ac:dyDescent="0.25">
      <c r="A2305" s="1">
        <v>2299</v>
      </c>
      <c r="B2305" s="1">
        <v>29</v>
      </c>
      <c r="D2305" s="1">
        <v>2299</v>
      </c>
      <c r="E2305" s="1">
        <v>4</v>
      </c>
    </row>
    <row r="2306" spans="1:5" x14ac:dyDescent="0.25">
      <c r="A2306" s="1">
        <v>2300</v>
      </c>
      <c r="B2306" s="1">
        <v>29</v>
      </c>
      <c r="D2306" s="1">
        <v>2300</v>
      </c>
      <c r="E2306" s="1">
        <v>4</v>
      </c>
    </row>
    <row r="2307" spans="1:5" x14ac:dyDescent="0.25">
      <c r="A2307" s="1">
        <v>2301</v>
      </c>
      <c r="B2307" s="1">
        <v>29</v>
      </c>
      <c r="D2307" s="1">
        <v>2301</v>
      </c>
      <c r="E2307" s="1">
        <v>4</v>
      </c>
    </row>
    <row r="2308" spans="1:5" x14ac:dyDescent="0.25">
      <c r="A2308" s="1">
        <v>2302</v>
      </c>
      <c r="B2308" s="1">
        <v>29</v>
      </c>
      <c r="D2308" s="1">
        <v>2302</v>
      </c>
      <c r="E2308" s="1">
        <v>4</v>
      </c>
    </row>
    <row r="2309" spans="1:5" x14ac:dyDescent="0.25">
      <c r="A2309" s="1">
        <v>2303</v>
      </c>
      <c r="B2309" s="1">
        <v>29</v>
      </c>
      <c r="D2309" s="1">
        <v>2303</v>
      </c>
      <c r="E2309" s="1">
        <v>4</v>
      </c>
    </row>
    <row r="2310" spans="1:5" x14ac:dyDescent="0.25">
      <c r="A2310" s="1">
        <v>2304</v>
      </c>
      <c r="B2310" s="1">
        <v>29</v>
      </c>
      <c r="D2310" s="1">
        <v>2304</v>
      </c>
      <c r="E2310" s="1">
        <v>4</v>
      </c>
    </row>
    <row r="2311" spans="1:5" x14ac:dyDescent="0.25">
      <c r="A2311" s="1">
        <v>2305</v>
      </c>
      <c r="B2311" s="1">
        <v>29</v>
      </c>
      <c r="D2311" s="1">
        <v>2305</v>
      </c>
      <c r="E2311" s="1">
        <v>4</v>
      </c>
    </row>
    <row r="2312" spans="1:5" x14ac:dyDescent="0.25">
      <c r="A2312" s="1">
        <v>2306</v>
      </c>
      <c r="B2312" s="1">
        <v>29</v>
      </c>
      <c r="D2312" s="1">
        <v>2306</v>
      </c>
      <c r="E2312" s="1">
        <v>4</v>
      </c>
    </row>
    <row r="2313" spans="1:5" x14ac:dyDescent="0.25">
      <c r="A2313" s="1">
        <v>2307</v>
      </c>
      <c r="B2313" s="1">
        <v>29</v>
      </c>
      <c r="D2313" s="1">
        <v>2307</v>
      </c>
      <c r="E2313" s="1">
        <v>4</v>
      </c>
    </row>
    <row r="2314" spans="1:5" x14ac:dyDescent="0.25">
      <c r="A2314" s="1">
        <v>2308</v>
      </c>
      <c r="B2314" s="1">
        <v>29</v>
      </c>
      <c r="D2314" s="1">
        <v>2308</v>
      </c>
      <c r="E2314" s="1">
        <v>4</v>
      </c>
    </row>
    <row r="2315" spans="1:5" x14ac:dyDescent="0.25">
      <c r="A2315" s="1">
        <v>2309</v>
      </c>
      <c r="B2315" s="1">
        <v>29</v>
      </c>
      <c r="D2315" s="1">
        <v>2309</v>
      </c>
      <c r="E2315" s="1">
        <v>4</v>
      </c>
    </row>
    <row r="2316" spans="1:5" x14ac:dyDescent="0.25">
      <c r="A2316" s="1">
        <v>2310</v>
      </c>
      <c r="B2316" s="1">
        <v>29</v>
      </c>
      <c r="D2316" s="1">
        <v>2310</v>
      </c>
      <c r="E2316" s="1">
        <v>4</v>
      </c>
    </row>
    <row r="2317" spans="1:5" x14ac:dyDescent="0.25">
      <c r="A2317" s="1">
        <v>2311</v>
      </c>
      <c r="B2317" s="1">
        <v>29</v>
      </c>
      <c r="D2317" s="1">
        <v>2311</v>
      </c>
      <c r="E2317" s="1">
        <v>4</v>
      </c>
    </row>
    <row r="2318" spans="1:5" x14ac:dyDescent="0.25">
      <c r="A2318" s="1">
        <v>2312</v>
      </c>
      <c r="B2318" s="1">
        <v>29</v>
      </c>
      <c r="D2318" s="1">
        <v>2312</v>
      </c>
      <c r="E2318" s="1">
        <v>4</v>
      </c>
    </row>
    <row r="2319" spans="1:5" x14ac:dyDescent="0.25">
      <c r="A2319" s="1">
        <v>2313</v>
      </c>
      <c r="B2319" s="1">
        <v>29</v>
      </c>
      <c r="D2319" s="1">
        <v>2313</v>
      </c>
      <c r="E2319" s="1">
        <v>4</v>
      </c>
    </row>
    <row r="2320" spans="1:5" x14ac:dyDescent="0.25">
      <c r="A2320" s="1">
        <v>2314</v>
      </c>
      <c r="B2320" s="1">
        <v>29</v>
      </c>
      <c r="D2320" s="1">
        <v>2314</v>
      </c>
      <c r="E2320" s="1">
        <v>4</v>
      </c>
    </row>
    <row r="2321" spans="1:5" x14ac:dyDescent="0.25">
      <c r="A2321" s="1">
        <v>2315</v>
      </c>
      <c r="B2321" s="1">
        <v>29</v>
      </c>
      <c r="D2321" s="1">
        <v>2315</v>
      </c>
      <c r="E2321" s="1">
        <v>4</v>
      </c>
    </row>
    <row r="2322" spans="1:5" x14ac:dyDescent="0.25">
      <c r="A2322" s="1">
        <v>2316</v>
      </c>
      <c r="B2322" s="1">
        <v>29</v>
      </c>
      <c r="D2322" s="1">
        <v>2316</v>
      </c>
      <c r="E2322" s="1">
        <v>4</v>
      </c>
    </row>
    <row r="2323" spans="1:5" x14ac:dyDescent="0.25">
      <c r="A2323" s="1">
        <v>2317</v>
      </c>
      <c r="B2323" s="1">
        <v>29</v>
      </c>
      <c r="D2323" s="1">
        <v>2317</v>
      </c>
      <c r="E2323" s="1">
        <v>4</v>
      </c>
    </row>
    <row r="2324" spans="1:5" x14ac:dyDescent="0.25">
      <c r="A2324" s="1">
        <v>2318</v>
      </c>
      <c r="B2324" s="1">
        <v>29</v>
      </c>
      <c r="D2324" s="1">
        <v>2318</v>
      </c>
      <c r="E2324" s="1">
        <v>4</v>
      </c>
    </row>
    <row r="2325" spans="1:5" x14ac:dyDescent="0.25">
      <c r="A2325" s="1">
        <v>2319</v>
      </c>
      <c r="B2325" s="1">
        <v>29</v>
      </c>
      <c r="D2325" s="1">
        <v>2319</v>
      </c>
      <c r="E2325" s="1">
        <v>4</v>
      </c>
    </row>
    <row r="2326" spans="1:5" x14ac:dyDescent="0.25">
      <c r="A2326" s="1">
        <v>2320</v>
      </c>
      <c r="B2326" s="1">
        <v>29</v>
      </c>
      <c r="D2326" s="1">
        <v>2320</v>
      </c>
      <c r="E2326" s="1">
        <v>4</v>
      </c>
    </row>
    <row r="2327" spans="1:5" x14ac:dyDescent="0.25">
      <c r="A2327" s="1">
        <v>2321</v>
      </c>
      <c r="B2327" s="1">
        <v>30</v>
      </c>
      <c r="D2327" s="1">
        <v>2321</v>
      </c>
      <c r="E2327" s="1">
        <v>4</v>
      </c>
    </row>
    <row r="2328" spans="1:5" x14ac:dyDescent="0.25">
      <c r="A2328" s="1">
        <v>2322</v>
      </c>
      <c r="B2328" s="1">
        <v>30</v>
      </c>
      <c r="D2328" s="1">
        <v>2322</v>
      </c>
      <c r="E2328" s="1">
        <v>4</v>
      </c>
    </row>
    <row r="2329" spans="1:5" x14ac:dyDescent="0.25">
      <c r="A2329" s="1">
        <v>2323</v>
      </c>
      <c r="B2329" s="1">
        <v>30</v>
      </c>
      <c r="D2329" s="1">
        <v>2323</v>
      </c>
      <c r="E2329" s="1">
        <v>4</v>
      </c>
    </row>
    <row r="2330" spans="1:5" x14ac:dyDescent="0.25">
      <c r="A2330" s="1">
        <v>2324</v>
      </c>
      <c r="B2330" s="1">
        <v>30</v>
      </c>
      <c r="D2330" s="1">
        <v>2324</v>
      </c>
      <c r="E2330" s="1">
        <v>4</v>
      </c>
    </row>
    <row r="2331" spans="1:5" x14ac:dyDescent="0.25">
      <c r="A2331" s="1">
        <v>2325</v>
      </c>
      <c r="B2331" s="1">
        <v>30</v>
      </c>
      <c r="D2331" s="1">
        <v>2325</v>
      </c>
      <c r="E2331" s="1">
        <v>4</v>
      </c>
    </row>
    <row r="2332" spans="1:5" x14ac:dyDescent="0.25">
      <c r="A2332" s="1">
        <v>2326</v>
      </c>
      <c r="B2332" s="1">
        <v>30</v>
      </c>
      <c r="D2332" s="1">
        <v>2326</v>
      </c>
      <c r="E2332" s="1">
        <v>4</v>
      </c>
    </row>
    <row r="2333" spans="1:5" x14ac:dyDescent="0.25">
      <c r="A2333" s="1">
        <v>2327</v>
      </c>
      <c r="B2333" s="1">
        <v>30</v>
      </c>
      <c r="D2333" s="1">
        <v>2327</v>
      </c>
      <c r="E2333" s="1">
        <v>4</v>
      </c>
    </row>
    <row r="2334" spans="1:5" x14ac:dyDescent="0.25">
      <c r="A2334" s="1">
        <v>2328</v>
      </c>
      <c r="B2334" s="1">
        <v>30</v>
      </c>
      <c r="D2334" s="1">
        <v>2328</v>
      </c>
      <c r="E2334" s="1">
        <v>4</v>
      </c>
    </row>
    <row r="2335" spans="1:5" x14ac:dyDescent="0.25">
      <c r="A2335" s="1">
        <v>2329</v>
      </c>
      <c r="B2335" s="1">
        <v>30</v>
      </c>
      <c r="D2335" s="1">
        <v>2329</v>
      </c>
      <c r="E2335" s="1">
        <v>4</v>
      </c>
    </row>
    <row r="2336" spans="1:5" x14ac:dyDescent="0.25">
      <c r="A2336" s="1">
        <v>2330</v>
      </c>
      <c r="B2336" s="1">
        <v>30</v>
      </c>
      <c r="D2336" s="1">
        <v>2330</v>
      </c>
      <c r="E2336" s="1">
        <v>4</v>
      </c>
    </row>
    <row r="2337" spans="1:5" x14ac:dyDescent="0.25">
      <c r="A2337" s="1">
        <v>2331</v>
      </c>
      <c r="B2337" s="1">
        <v>30</v>
      </c>
      <c r="D2337" s="1">
        <v>2331</v>
      </c>
      <c r="E2337" s="1">
        <v>4</v>
      </c>
    </row>
    <row r="2338" spans="1:5" x14ac:dyDescent="0.25">
      <c r="A2338" s="1">
        <v>2332</v>
      </c>
      <c r="B2338" s="1">
        <v>30</v>
      </c>
      <c r="D2338" s="1">
        <v>2332</v>
      </c>
      <c r="E2338" s="1">
        <v>4</v>
      </c>
    </row>
    <row r="2339" spans="1:5" x14ac:dyDescent="0.25">
      <c r="A2339" s="1">
        <v>2333</v>
      </c>
      <c r="B2339" s="1">
        <v>30</v>
      </c>
      <c r="D2339" s="1">
        <v>2333</v>
      </c>
      <c r="E2339" s="1">
        <v>4</v>
      </c>
    </row>
    <row r="2340" spans="1:5" x14ac:dyDescent="0.25">
      <c r="A2340" s="1">
        <v>2334</v>
      </c>
      <c r="B2340" s="1">
        <v>30</v>
      </c>
      <c r="D2340" s="1">
        <v>2334</v>
      </c>
      <c r="E2340" s="1">
        <v>4</v>
      </c>
    </row>
    <row r="2341" spans="1:5" x14ac:dyDescent="0.25">
      <c r="A2341" s="1">
        <v>2335</v>
      </c>
      <c r="B2341" s="1">
        <v>30</v>
      </c>
      <c r="D2341" s="1">
        <v>2335</v>
      </c>
      <c r="E2341" s="1">
        <v>4</v>
      </c>
    </row>
    <row r="2342" spans="1:5" x14ac:dyDescent="0.25">
      <c r="A2342" s="1">
        <v>2336</v>
      </c>
      <c r="B2342" s="1">
        <v>30</v>
      </c>
      <c r="D2342" s="1">
        <v>2336</v>
      </c>
      <c r="E2342" s="1">
        <v>4</v>
      </c>
    </row>
    <row r="2343" spans="1:5" x14ac:dyDescent="0.25">
      <c r="A2343" s="1">
        <v>2337</v>
      </c>
      <c r="B2343" s="1">
        <v>30</v>
      </c>
      <c r="D2343" s="1">
        <v>2337</v>
      </c>
      <c r="E2343" s="1">
        <v>4</v>
      </c>
    </row>
    <row r="2344" spans="1:5" x14ac:dyDescent="0.25">
      <c r="A2344" s="1">
        <v>2338</v>
      </c>
      <c r="B2344" s="1">
        <v>30</v>
      </c>
      <c r="D2344" s="1">
        <v>2338</v>
      </c>
      <c r="E2344" s="1">
        <v>4</v>
      </c>
    </row>
    <row r="2345" spans="1:5" x14ac:dyDescent="0.25">
      <c r="A2345" s="1">
        <v>2339</v>
      </c>
      <c r="B2345" s="1">
        <v>30</v>
      </c>
      <c r="D2345" s="1">
        <v>2339</v>
      </c>
      <c r="E2345" s="1">
        <v>4</v>
      </c>
    </row>
    <row r="2346" spans="1:5" x14ac:dyDescent="0.25">
      <c r="A2346" s="1">
        <v>2340</v>
      </c>
      <c r="B2346" s="1">
        <v>30</v>
      </c>
      <c r="D2346" s="1">
        <v>2340</v>
      </c>
      <c r="E2346" s="1">
        <v>4</v>
      </c>
    </row>
    <row r="2347" spans="1:5" x14ac:dyDescent="0.25">
      <c r="A2347" s="1">
        <v>2341</v>
      </c>
      <c r="B2347" s="1">
        <v>30</v>
      </c>
      <c r="D2347" s="1">
        <v>2341</v>
      </c>
      <c r="E2347" s="1">
        <v>4</v>
      </c>
    </row>
    <row r="2348" spans="1:5" x14ac:dyDescent="0.25">
      <c r="A2348" s="1">
        <v>2342</v>
      </c>
      <c r="B2348" s="1">
        <v>30</v>
      </c>
      <c r="D2348" s="1">
        <v>2342</v>
      </c>
      <c r="E2348" s="1">
        <v>4</v>
      </c>
    </row>
    <row r="2349" spans="1:5" x14ac:dyDescent="0.25">
      <c r="A2349" s="1">
        <v>2343</v>
      </c>
      <c r="B2349" s="1">
        <v>30</v>
      </c>
      <c r="D2349" s="1">
        <v>2343</v>
      </c>
      <c r="E2349" s="1">
        <v>4</v>
      </c>
    </row>
    <row r="2350" spans="1:5" x14ac:dyDescent="0.25">
      <c r="A2350" s="1">
        <v>2344</v>
      </c>
      <c r="B2350" s="1">
        <v>30</v>
      </c>
      <c r="D2350" s="1">
        <v>2344</v>
      </c>
      <c r="E2350" s="1">
        <v>4</v>
      </c>
    </row>
    <row r="2351" spans="1:5" x14ac:dyDescent="0.25">
      <c r="A2351" s="1">
        <v>2345</v>
      </c>
      <c r="B2351" s="1">
        <v>30</v>
      </c>
      <c r="D2351" s="1">
        <v>2345</v>
      </c>
      <c r="E2351" s="1">
        <v>4</v>
      </c>
    </row>
    <row r="2352" spans="1:5" x14ac:dyDescent="0.25">
      <c r="A2352" s="1">
        <v>2346</v>
      </c>
      <c r="B2352" s="1">
        <v>30</v>
      </c>
      <c r="D2352" s="1">
        <v>2346</v>
      </c>
      <c r="E2352" s="1">
        <v>4</v>
      </c>
    </row>
    <row r="2353" spans="1:5" x14ac:dyDescent="0.25">
      <c r="A2353" s="1">
        <v>2347</v>
      </c>
      <c r="B2353" s="1">
        <v>30</v>
      </c>
      <c r="D2353" s="1">
        <v>2347</v>
      </c>
      <c r="E2353" s="1">
        <v>4</v>
      </c>
    </row>
    <row r="2354" spans="1:5" x14ac:dyDescent="0.25">
      <c r="A2354" s="1">
        <v>2348</v>
      </c>
      <c r="B2354" s="1">
        <v>30</v>
      </c>
      <c r="D2354" s="1">
        <v>2348</v>
      </c>
      <c r="E2354" s="1">
        <v>4</v>
      </c>
    </row>
    <row r="2355" spans="1:5" x14ac:dyDescent="0.25">
      <c r="A2355" s="1">
        <v>2349</v>
      </c>
      <c r="B2355" s="1">
        <v>30</v>
      </c>
      <c r="D2355" s="1">
        <v>2349</v>
      </c>
      <c r="E2355" s="1">
        <v>4</v>
      </c>
    </row>
    <row r="2356" spans="1:5" x14ac:dyDescent="0.25">
      <c r="A2356" s="1">
        <v>2350</v>
      </c>
      <c r="B2356" s="1">
        <v>30</v>
      </c>
      <c r="D2356" s="1">
        <v>2350</v>
      </c>
      <c r="E2356" s="1">
        <v>4</v>
      </c>
    </row>
    <row r="2357" spans="1:5" x14ac:dyDescent="0.25">
      <c r="A2357" s="1">
        <v>2351</v>
      </c>
      <c r="B2357" s="1">
        <v>30</v>
      </c>
      <c r="D2357" s="1">
        <v>2351</v>
      </c>
      <c r="E2357" s="1">
        <v>4</v>
      </c>
    </row>
    <row r="2358" spans="1:5" x14ac:dyDescent="0.25">
      <c r="A2358" s="1">
        <v>2352</v>
      </c>
      <c r="B2358" s="1">
        <v>30</v>
      </c>
      <c r="D2358" s="1">
        <v>2352</v>
      </c>
      <c r="E2358" s="1">
        <v>4</v>
      </c>
    </row>
    <row r="2359" spans="1:5" x14ac:dyDescent="0.25">
      <c r="A2359" s="1">
        <v>2353</v>
      </c>
      <c r="B2359" s="1">
        <v>30</v>
      </c>
      <c r="D2359" s="1">
        <v>2353</v>
      </c>
      <c r="E2359" s="1">
        <v>4</v>
      </c>
    </row>
    <row r="2360" spans="1:5" x14ac:dyDescent="0.25">
      <c r="A2360" s="1">
        <v>2354</v>
      </c>
      <c r="B2360" s="1">
        <v>30</v>
      </c>
      <c r="D2360" s="1">
        <v>2354</v>
      </c>
      <c r="E2360" s="1">
        <v>4</v>
      </c>
    </row>
    <row r="2361" spans="1:5" x14ac:dyDescent="0.25">
      <c r="A2361" s="1">
        <v>2355</v>
      </c>
      <c r="B2361" s="1">
        <v>30</v>
      </c>
      <c r="D2361" s="1">
        <v>2355</v>
      </c>
      <c r="E2361" s="1">
        <v>4</v>
      </c>
    </row>
    <row r="2362" spans="1:5" x14ac:dyDescent="0.25">
      <c r="A2362" s="1">
        <v>2356</v>
      </c>
      <c r="B2362" s="1">
        <v>30</v>
      </c>
      <c r="D2362" s="1">
        <v>2356</v>
      </c>
      <c r="E2362" s="1">
        <v>4</v>
      </c>
    </row>
    <row r="2363" spans="1:5" x14ac:dyDescent="0.25">
      <c r="A2363" s="1">
        <v>2357</v>
      </c>
      <c r="B2363" s="1">
        <v>30</v>
      </c>
      <c r="D2363" s="1">
        <v>2357</v>
      </c>
      <c r="E2363" s="1">
        <v>4</v>
      </c>
    </row>
    <row r="2364" spans="1:5" x14ac:dyDescent="0.25">
      <c r="A2364" s="1">
        <v>2358</v>
      </c>
      <c r="B2364" s="1">
        <v>30</v>
      </c>
      <c r="D2364" s="1">
        <v>2358</v>
      </c>
      <c r="E2364" s="1">
        <v>4</v>
      </c>
    </row>
    <row r="2365" spans="1:5" x14ac:dyDescent="0.25">
      <c r="A2365" s="1">
        <v>2359</v>
      </c>
      <c r="B2365" s="1">
        <v>30</v>
      </c>
      <c r="D2365" s="1">
        <v>2359</v>
      </c>
      <c r="E2365" s="1">
        <v>4</v>
      </c>
    </row>
    <row r="2366" spans="1:5" x14ac:dyDescent="0.25">
      <c r="A2366" s="1">
        <v>2360</v>
      </c>
      <c r="B2366" s="1">
        <v>30</v>
      </c>
      <c r="D2366" s="1">
        <v>2360</v>
      </c>
      <c r="E2366" s="1">
        <v>4</v>
      </c>
    </row>
    <row r="2367" spans="1:5" x14ac:dyDescent="0.25">
      <c r="A2367" s="1">
        <v>2361</v>
      </c>
      <c r="B2367" s="1">
        <v>30</v>
      </c>
      <c r="D2367" s="1">
        <v>2361</v>
      </c>
      <c r="E2367" s="1">
        <v>4</v>
      </c>
    </row>
    <row r="2368" spans="1:5" x14ac:dyDescent="0.25">
      <c r="A2368" s="1">
        <v>2362</v>
      </c>
      <c r="B2368" s="1">
        <v>30</v>
      </c>
      <c r="D2368" s="1">
        <v>2362</v>
      </c>
      <c r="E2368" s="1">
        <v>4</v>
      </c>
    </row>
    <row r="2369" spans="1:5" x14ac:dyDescent="0.25">
      <c r="A2369" s="1">
        <v>2363</v>
      </c>
      <c r="B2369" s="1">
        <v>30</v>
      </c>
      <c r="D2369" s="1">
        <v>2363</v>
      </c>
      <c r="E2369" s="1">
        <v>4</v>
      </c>
    </row>
    <row r="2370" spans="1:5" x14ac:dyDescent="0.25">
      <c r="A2370" s="1">
        <v>2364</v>
      </c>
      <c r="B2370" s="1">
        <v>30</v>
      </c>
      <c r="D2370" s="1">
        <v>2364</v>
      </c>
      <c r="E2370" s="1">
        <v>4</v>
      </c>
    </row>
    <row r="2371" spans="1:5" x14ac:dyDescent="0.25">
      <c r="A2371" s="1">
        <v>2365</v>
      </c>
      <c r="B2371" s="1">
        <v>30</v>
      </c>
      <c r="D2371" s="1">
        <v>2365</v>
      </c>
      <c r="E2371" s="1">
        <v>4</v>
      </c>
    </row>
    <row r="2372" spans="1:5" x14ac:dyDescent="0.25">
      <c r="A2372" s="1">
        <v>2366</v>
      </c>
      <c r="B2372" s="1">
        <v>30</v>
      </c>
      <c r="D2372" s="1">
        <v>2366</v>
      </c>
      <c r="E2372" s="1">
        <v>4</v>
      </c>
    </row>
    <row r="2373" spans="1:5" x14ac:dyDescent="0.25">
      <c r="A2373" s="1">
        <v>2367</v>
      </c>
      <c r="B2373" s="1">
        <v>30</v>
      </c>
      <c r="D2373" s="1">
        <v>2367</v>
      </c>
      <c r="E2373" s="1">
        <v>4</v>
      </c>
    </row>
    <row r="2374" spans="1:5" x14ac:dyDescent="0.25">
      <c r="A2374" s="1">
        <v>2368</v>
      </c>
      <c r="B2374" s="1">
        <v>30</v>
      </c>
      <c r="D2374" s="1">
        <v>2368</v>
      </c>
      <c r="E2374" s="1">
        <v>4</v>
      </c>
    </row>
    <row r="2375" spans="1:5" x14ac:dyDescent="0.25">
      <c r="A2375" s="1">
        <v>2369</v>
      </c>
      <c r="B2375" s="1">
        <v>30</v>
      </c>
      <c r="D2375" s="1">
        <v>2369</v>
      </c>
      <c r="E2375" s="1">
        <v>4</v>
      </c>
    </row>
    <row r="2376" spans="1:5" x14ac:dyDescent="0.25">
      <c r="A2376" s="1">
        <v>2370</v>
      </c>
      <c r="B2376" s="1">
        <v>30</v>
      </c>
      <c r="D2376" s="1">
        <v>2370</v>
      </c>
      <c r="E2376" s="1">
        <v>4</v>
      </c>
    </row>
    <row r="2377" spans="1:5" x14ac:dyDescent="0.25">
      <c r="A2377" s="1">
        <v>2371</v>
      </c>
      <c r="B2377" s="1">
        <v>30</v>
      </c>
      <c r="D2377" s="1">
        <v>2371</v>
      </c>
      <c r="E2377" s="1">
        <v>4</v>
      </c>
    </row>
    <row r="2378" spans="1:5" x14ac:dyDescent="0.25">
      <c r="A2378" s="1">
        <v>2372</v>
      </c>
      <c r="B2378" s="1">
        <v>30</v>
      </c>
      <c r="D2378" s="1">
        <v>2372</v>
      </c>
      <c r="E2378" s="1">
        <v>4</v>
      </c>
    </row>
    <row r="2379" spans="1:5" x14ac:dyDescent="0.25">
      <c r="A2379" s="1">
        <v>2373</v>
      </c>
      <c r="B2379" s="1">
        <v>30</v>
      </c>
      <c r="D2379" s="1">
        <v>2373</v>
      </c>
      <c r="E2379" s="1">
        <v>4</v>
      </c>
    </row>
    <row r="2380" spans="1:5" x14ac:dyDescent="0.25">
      <c r="A2380" s="1">
        <v>2374</v>
      </c>
      <c r="B2380" s="1">
        <v>30</v>
      </c>
      <c r="D2380" s="1">
        <v>2374</v>
      </c>
      <c r="E2380" s="1">
        <v>4</v>
      </c>
    </row>
    <row r="2381" spans="1:5" x14ac:dyDescent="0.25">
      <c r="A2381" s="1">
        <v>2375</v>
      </c>
      <c r="B2381" s="1">
        <v>30</v>
      </c>
      <c r="D2381" s="1">
        <v>2375</v>
      </c>
      <c r="E2381" s="1">
        <v>4</v>
      </c>
    </row>
    <row r="2382" spans="1:5" x14ac:dyDescent="0.25">
      <c r="A2382" s="1">
        <v>2376</v>
      </c>
      <c r="B2382" s="1">
        <v>30</v>
      </c>
      <c r="D2382" s="1">
        <v>2376</v>
      </c>
      <c r="E2382" s="1">
        <v>4</v>
      </c>
    </row>
    <row r="2383" spans="1:5" x14ac:dyDescent="0.25">
      <c r="A2383" s="1">
        <v>2377</v>
      </c>
      <c r="B2383" s="1">
        <v>30</v>
      </c>
      <c r="D2383" s="1">
        <v>2377</v>
      </c>
      <c r="E2383" s="1">
        <v>4</v>
      </c>
    </row>
    <row r="2384" spans="1:5" x14ac:dyDescent="0.25">
      <c r="A2384" s="1">
        <v>2378</v>
      </c>
      <c r="B2384" s="1">
        <v>30</v>
      </c>
      <c r="D2384" s="1">
        <v>2378</v>
      </c>
      <c r="E2384" s="1">
        <v>4</v>
      </c>
    </row>
    <row r="2385" spans="1:5" x14ac:dyDescent="0.25">
      <c r="A2385" s="1">
        <v>2379</v>
      </c>
      <c r="B2385" s="1">
        <v>30</v>
      </c>
      <c r="D2385" s="1">
        <v>2379</v>
      </c>
      <c r="E2385" s="1">
        <v>4</v>
      </c>
    </row>
    <row r="2386" spans="1:5" x14ac:dyDescent="0.25">
      <c r="A2386" s="1">
        <v>2380</v>
      </c>
      <c r="B2386" s="1">
        <v>30</v>
      </c>
      <c r="D2386" s="1">
        <v>2380</v>
      </c>
      <c r="E2386" s="1">
        <v>4</v>
      </c>
    </row>
    <row r="2387" spans="1:5" x14ac:dyDescent="0.25">
      <c r="A2387" s="1">
        <v>2381</v>
      </c>
      <c r="B2387" s="1">
        <v>30</v>
      </c>
      <c r="D2387" s="1">
        <v>2381</v>
      </c>
      <c r="E2387" s="1">
        <v>4</v>
      </c>
    </row>
    <row r="2388" spans="1:5" x14ac:dyDescent="0.25">
      <c r="A2388" s="1">
        <v>2382</v>
      </c>
      <c r="B2388" s="1">
        <v>30</v>
      </c>
      <c r="D2388" s="1">
        <v>2382</v>
      </c>
      <c r="E2388" s="1">
        <v>4</v>
      </c>
    </row>
    <row r="2389" spans="1:5" x14ac:dyDescent="0.25">
      <c r="A2389" s="1">
        <v>2383</v>
      </c>
      <c r="B2389" s="1">
        <v>30</v>
      </c>
      <c r="D2389" s="1">
        <v>2383</v>
      </c>
      <c r="E2389" s="1">
        <v>4</v>
      </c>
    </row>
    <row r="2390" spans="1:5" x14ac:dyDescent="0.25">
      <c r="A2390" s="1">
        <v>2384</v>
      </c>
      <c r="B2390" s="1">
        <v>30</v>
      </c>
      <c r="D2390" s="1">
        <v>2384</v>
      </c>
      <c r="E2390" s="1">
        <v>4</v>
      </c>
    </row>
    <row r="2391" spans="1:5" x14ac:dyDescent="0.25">
      <c r="A2391" s="1">
        <v>2385</v>
      </c>
      <c r="B2391" s="1">
        <v>30</v>
      </c>
      <c r="D2391" s="1">
        <v>2385</v>
      </c>
      <c r="E2391" s="1">
        <v>4</v>
      </c>
    </row>
    <row r="2392" spans="1:5" x14ac:dyDescent="0.25">
      <c r="A2392" s="1">
        <v>2386</v>
      </c>
      <c r="B2392" s="1">
        <v>30</v>
      </c>
      <c r="D2392" s="1">
        <v>2386</v>
      </c>
      <c r="E2392" s="1">
        <v>4</v>
      </c>
    </row>
    <row r="2393" spans="1:5" x14ac:dyDescent="0.25">
      <c r="A2393" s="1">
        <v>2387</v>
      </c>
      <c r="B2393" s="1">
        <v>30</v>
      </c>
      <c r="D2393" s="1">
        <v>2387</v>
      </c>
      <c r="E2393" s="1">
        <v>4</v>
      </c>
    </row>
    <row r="2394" spans="1:5" x14ac:dyDescent="0.25">
      <c r="A2394" s="1">
        <v>2388</v>
      </c>
      <c r="B2394" s="1">
        <v>30</v>
      </c>
      <c r="D2394" s="1">
        <v>2388</v>
      </c>
      <c r="E2394" s="1">
        <v>4</v>
      </c>
    </row>
    <row r="2395" spans="1:5" x14ac:dyDescent="0.25">
      <c r="A2395" s="1">
        <v>2389</v>
      </c>
      <c r="B2395" s="1">
        <v>30</v>
      </c>
      <c r="D2395" s="1">
        <v>2389</v>
      </c>
      <c r="E2395" s="1">
        <v>4</v>
      </c>
    </row>
    <row r="2396" spans="1:5" x14ac:dyDescent="0.25">
      <c r="A2396" s="1">
        <v>2390</v>
      </c>
      <c r="B2396" s="1">
        <v>30</v>
      </c>
      <c r="D2396" s="1">
        <v>2390</v>
      </c>
      <c r="E2396" s="1">
        <v>4</v>
      </c>
    </row>
    <row r="2397" spans="1:5" x14ac:dyDescent="0.25">
      <c r="A2397" s="1">
        <v>2391</v>
      </c>
      <c r="B2397" s="1">
        <v>30</v>
      </c>
      <c r="D2397" s="1">
        <v>2391</v>
      </c>
      <c r="E2397" s="1">
        <v>4</v>
      </c>
    </row>
    <row r="2398" spans="1:5" x14ac:dyDescent="0.25">
      <c r="A2398" s="1">
        <v>2392</v>
      </c>
      <c r="B2398" s="1">
        <v>30</v>
      </c>
      <c r="D2398" s="1">
        <v>2392</v>
      </c>
      <c r="E2398" s="1">
        <v>4</v>
      </c>
    </row>
    <row r="2399" spans="1:5" x14ac:dyDescent="0.25">
      <c r="A2399" s="1">
        <v>2393</v>
      </c>
      <c r="B2399" s="1">
        <v>30</v>
      </c>
      <c r="D2399" s="1">
        <v>2393</v>
      </c>
      <c r="E2399" s="1">
        <v>4</v>
      </c>
    </row>
    <row r="2400" spans="1:5" x14ac:dyDescent="0.25">
      <c r="A2400" s="1">
        <v>2394</v>
      </c>
      <c r="B2400" s="1">
        <v>30</v>
      </c>
      <c r="D2400" s="1">
        <v>2394</v>
      </c>
      <c r="E2400" s="1">
        <v>4</v>
      </c>
    </row>
    <row r="2401" spans="1:5" x14ac:dyDescent="0.25">
      <c r="A2401" s="1">
        <v>2395</v>
      </c>
      <c r="B2401" s="1">
        <v>30</v>
      </c>
      <c r="D2401" s="1">
        <v>2395</v>
      </c>
      <c r="E2401" s="1">
        <v>4</v>
      </c>
    </row>
    <row r="2402" spans="1:5" x14ac:dyDescent="0.25">
      <c r="A2402" s="1">
        <v>2396</v>
      </c>
      <c r="B2402" s="1">
        <v>30</v>
      </c>
      <c r="D2402" s="1">
        <v>2396</v>
      </c>
      <c r="E2402" s="1">
        <v>4</v>
      </c>
    </row>
    <row r="2403" spans="1:5" x14ac:dyDescent="0.25">
      <c r="A2403" s="1">
        <v>2397</v>
      </c>
      <c r="B2403" s="1">
        <v>30</v>
      </c>
      <c r="D2403" s="1">
        <v>2397</v>
      </c>
      <c r="E2403" s="1">
        <v>4</v>
      </c>
    </row>
    <row r="2404" spans="1:5" x14ac:dyDescent="0.25">
      <c r="A2404" s="1">
        <v>2398</v>
      </c>
      <c r="B2404" s="1">
        <v>30</v>
      </c>
      <c r="D2404" s="1">
        <v>2398</v>
      </c>
      <c r="E2404" s="1">
        <v>4</v>
      </c>
    </row>
    <row r="2405" spans="1:5" x14ac:dyDescent="0.25">
      <c r="A2405" s="1">
        <v>2399</v>
      </c>
      <c r="B2405" s="1">
        <v>30</v>
      </c>
      <c r="D2405" s="1">
        <v>2399</v>
      </c>
      <c r="E2405" s="1">
        <v>4</v>
      </c>
    </row>
    <row r="2406" spans="1:5" x14ac:dyDescent="0.25">
      <c r="A2406" s="1">
        <v>2400</v>
      </c>
      <c r="B2406" s="1">
        <v>30</v>
      </c>
      <c r="D2406" s="1">
        <v>2400</v>
      </c>
      <c r="E2406" s="1">
        <v>4</v>
      </c>
    </row>
    <row r="2407" spans="1:5" x14ac:dyDescent="0.25">
      <c r="A2407" s="1">
        <v>2401</v>
      </c>
      <c r="B2407" s="1">
        <v>31</v>
      </c>
      <c r="D2407" s="1">
        <v>2401</v>
      </c>
      <c r="E2407" s="1">
        <v>4</v>
      </c>
    </row>
    <row r="2408" spans="1:5" x14ac:dyDescent="0.25">
      <c r="A2408" s="1">
        <v>2402</v>
      </c>
      <c r="B2408" s="1">
        <v>31</v>
      </c>
      <c r="D2408" s="1">
        <v>2402</v>
      </c>
      <c r="E2408" s="1">
        <v>4</v>
      </c>
    </row>
    <row r="2409" spans="1:5" x14ac:dyDescent="0.25">
      <c r="A2409" s="1">
        <v>2403</v>
      </c>
      <c r="B2409" s="1">
        <v>31</v>
      </c>
      <c r="D2409" s="1">
        <v>2403</v>
      </c>
      <c r="E2409" s="1">
        <v>4</v>
      </c>
    </row>
    <row r="2410" spans="1:5" x14ac:dyDescent="0.25">
      <c r="A2410" s="1">
        <v>2404</v>
      </c>
      <c r="B2410" s="1">
        <v>31</v>
      </c>
      <c r="D2410" s="1">
        <v>2404</v>
      </c>
      <c r="E2410" s="1">
        <v>4</v>
      </c>
    </row>
    <row r="2411" spans="1:5" x14ac:dyDescent="0.25">
      <c r="A2411" s="1">
        <v>2405</v>
      </c>
      <c r="B2411" s="1">
        <v>31</v>
      </c>
      <c r="D2411" s="1">
        <v>2405</v>
      </c>
      <c r="E2411" s="1">
        <v>4</v>
      </c>
    </row>
    <row r="2412" spans="1:5" x14ac:dyDescent="0.25">
      <c r="A2412" s="1">
        <v>2406</v>
      </c>
      <c r="B2412" s="1">
        <v>31</v>
      </c>
      <c r="D2412" s="1">
        <v>2406</v>
      </c>
      <c r="E2412" s="1">
        <v>4</v>
      </c>
    </row>
    <row r="2413" spans="1:5" x14ac:dyDescent="0.25">
      <c r="A2413" s="1">
        <v>2407</v>
      </c>
      <c r="B2413" s="1">
        <v>31</v>
      </c>
      <c r="D2413" s="1">
        <v>2407</v>
      </c>
      <c r="E2413" s="1">
        <v>4</v>
      </c>
    </row>
    <row r="2414" spans="1:5" x14ac:dyDescent="0.25">
      <c r="A2414" s="1">
        <v>2408</v>
      </c>
      <c r="B2414" s="1">
        <v>31</v>
      </c>
      <c r="D2414" s="1">
        <v>2408</v>
      </c>
      <c r="E2414" s="1">
        <v>4</v>
      </c>
    </row>
    <row r="2415" spans="1:5" x14ac:dyDescent="0.25">
      <c r="A2415" s="1">
        <v>2409</v>
      </c>
      <c r="B2415" s="1">
        <v>31</v>
      </c>
      <c r="D2415" s="1">
        <v>2409</v>
      </c>
      <c r="E2415" s="1">
        <v>4</v>
      </c>
    </row>
    <row r="2416" spans="1:5" x14ac:dyDescent="0.25">
      <c r="A2416" s="1">
        <v>2410</v>
      </c>
      <c r="B2416" s="1">
        <v>31</v>
      </c>
      <c r="D2416" s="1">
        <v>2410</v>
      </c>
      <c r="E2416" s="1">
        <v>4</v>
      </c>
    </row>
    <row r="2417" spans="1:5" x14ac:dyDescent="0.25">
      <c r="A2417" s="1">
        <v>2411</v>
      </c>
      <c r="B2417" s="1">
        <v>31</v>
      </c>
      <c r="D2417" s="1">
        <v>2411</v>
      </c>
      <c r="E2417" s="1">
        <v>4</v>
      </c>
    </row>
    <row r="2418" spans="1:5" x14ac:dyDescent="0.25">
      <c r="A2418" s="1">
        <v>2412</v>
      </c>
      <c r="B2418" s="1">
        <v>31</v>
      </c>
      <c r="D2418" s="1">
        <v>2412</v>
      </c>
      <c r="E2418" s="1">
        <v>4</v>
      </c>
    </row>
    <row r="2419" spans="1:5" x14ac:dyDescent="0.25">
      <c r="A2419" s="1">
        <v>2413</v>
      </c>
      <c r="B2419" s="1">
        <v>31</v>
      </c>
      <c r="D2419" s="1">
        <v>2413</v>
      </c>
      <c r="E2419" s="1">
        <v>4</v>
      </c>
    </row>
    <row r="2420" spans="1:5" x14ac:dyDescent="0.25">
      <c r="A2420" s="1">
        <v>2414</v>
      </c>
      <c r="B2420" s="1">
        <v>31</v>
      </c>
      <c r="D2420" s="1">
        <v>2414</v>
      </c>
      <c r="E2420" s="1">
        <v>4</v>
      </c>
    </row>
    <row r="2421" spans="1:5" x14ac:dyDescent="0.25">
      <c r="A2421" s="1">
        <v>2415</v>
      </c>
      <c r="B2421" s="1">
        <v>31</v>
      </c>
      <c r="D2421" s="1">
        <v>2415</v>
      </c>
      <c r="E2421" s="1">
        <v>4</v>
      </c>
    </row>
    <row r="2422" spans="1:5" x14ac:dyDescent="0.25">
      <c r="A2422" s="1">
        <v>2416</v>
      </c>
      <c r="B2422" s="1">
        <v>31</v>
      </c>
      <c r="D2422" s="1">
        <v>2416</v>
      </c>
      <c r="E2422" s="1">
        <v>4</v>
      </c>
    </row>
    <row r="2423" spans="1:5" x14ac:dyDescent="0.25">
      <c r="A2423" s="1">
        <v>2417</v>
      </c>
      <c r="B2423" s="1">
        <v>31</v>
      </c>
      <c r="D2423" s="1">
        <v>2417</v>
      </c>
      <c r="E2423" s="1">
        <v>4</v>
      </c>
    </row>
    <row r="2424" spans="1:5" x14ac:dyDescent="0.25">
      <c r="A2424" s="1">
        <v>2418</v>
      </c>
      <c r="B2424" s="1">
        <v>31</v>
      </c>
      <c r="D2424" s="1">
        <v>2418</v>
      </c>
      <c r="E2424" s="1">
        <v>4</v>
      </c>
    </row>
    <row r="2425" spans="1:5" x14ac:dyDescent="0.25">
      <c r="A2425" s="1">
        <v>2419</v>
      </c>
      <c r="B2425" s="1">
        <v>31</v>
      </c>
      <c r="D2425" s="1">
        <v>2419</v>
      </c>
      <c r="E2425" s="1">
        <v>4</v>
      </c>
    </row>
    <row r="2426" spans="1:5" x14ac:dyDescent="0.25">
      <c r="A2426" s="1">
        <v>2420</v>
      </c>
      <c r="B2426" s="1">
        <v>31</v>
      </c>
      <c r="D2426" s="1">
        <v>2420</v>
      </c>
      <c r="E2426" s="1">
        <v>4</v>
      </c>
    </row>
    <row r="2427" spans="1:5" x14ac:dyDescent="0.25">
      <c r="A2427" s="1">
        <v>2421</v>
      </c>
      <c r="B2427" s="1">
        <v>31</v>
      </c>
      <c r="D2427" s="1">
        <v>2421</v>
      </c>
      <c r="E2427" s="1">
        <v>4</v>
      </c>
    </row>
    <row r="2428" spans="1:5" x14ac:dyDescent="0.25">
      <c r="A2428" s="1">
        <v>2422</v>
      </c>
      <c r="B2428" s="1">
        <v>31</v>
      </c>
      <c r="D2428" s="1">
        <v>2422</v>
      </c>
      <c r="E2428" s="1">
        <v>4</v>
      </c>
    </row>
    <row r="2429" spans="1:5" x14ac:dyDescent="0.25">
      <c r="A2429" s="1">
        <v>2423</v>
      </c>
      <c r="B2429" s="1">
        <v>31</v>
      </c>
      <c r="D2429" s="1">
        <v>2423</v>
      </c>
      <c r="E2429" s="1">
        <v>4</v>
      </c>
    </row>
    <row r="2430" spans="1:5" x14ac:dyDescent="0.25">
      <c r="A2430" s="1">
        <v>2424</v>
      </c>
      <c r="B2430" s="1">
        <v>31</v>
      </c>
      <c r="D2430" s="1">
        <v>2424</v>
      </c>
      <c r="E2430" s="1">
        <v>4</v>
      </c>
    </row>
    <row r="2431" spans="1:5" x14ac:dyDescent="0.25">
      <c r="A2431" s="1">
        <v>2425</v>
      </c>
      <c r="B2431" s="1">
        <v>31</v>
      </c>
      <c r="D2431" s="1">
        <v>2425</v>
      </c>
      <c r="E2431" s="1">
        <v>4</v>
      </c>
    </row>
    <row r="2432" spans="1:5" x14ac:dyDescent="0.25">
      <c r="A2432" s="1">
        <v>2426</v>
      </c>
      <c r="B2432" s="1">
        <v>31</v>
      </c>
      <c r="D2432" s="1">
        <v>2426</v>
      </c>
      <c r="E2432" s="1">
        <v>4</v>
      </c>
    </row>
    <row r="2433" spans="1:5" x14ac:dyDescent="0.25">
      <c r="A2433" s="1">
        <v>2427</v>
      </c>
      <c r="B2433" s="1">
        <v>31</v>
      </c>
      <c r="D2433" s="1">
        <v>2427</v>
      </c>
      <c r="E2433" s="1">
        <v>4</v>
      </c>
    </row>
    <row r="2434" spans="1:5" x14ac:dyDescent="0.25">
      <c r="A2434" s="1">
        <v>2428</v>
      </c>
      <c r="B2434" s="1">
        <v>31</v>
      </c>
      <c r="D2434" s="1">
        <v>2428</v>
      </c>
      <c r="E2434" s="1">
        <v>4</v>
      </c>
    </row>
    <row r="2435" spans="1:5" x14ac:dyDescent="0.25">
      <c r="A2435" s="1">
        <v>2429</v>
      </c>
      <c r="B2435" s="1">
        <v>31</v>
      </c>
      <c r="D2435" s="1">
        <v>2429</v>
      </c>
      <c r="E2435" s="1">
        <v>4</v>
      </c>
    </row>
    <row r="2436" spans="1:5" x14ac:dyDescent="0.25">
      <c r="A2436" s="1">
        <v>2430</v>
      </c>
      <c r="B2436" s="1">
        <v>31</v>
      </c>
      <c r="D2436" s="1">
        <v>2430</v>
      </c>
      <c r="E2436" s="1">
        <v>4</v>
      </c>
    </row>
    <row r="2437" spans="1:5" x14ac:dyDescent="0.25">
      <c r="A2437" s="1">
        <v>2431</v>
      </c>
      <c r="B2437" s="1">
        <v>31</v>
      </c>
      <c r="D2437" s="1">
        <v>2431</v>
      </c>
      <c r="E2437" s="1">
        <v>4</v>
      </c>
    </row>
    <row r="2438" spans="1:5" x14ac:dyDescent="0.25">
      <c r="A2438" s="1">
        <v>2432</v>
      </c>
      <c r="B2438" s="1">
        <v>31</v>
      </c>
      <c r="D2438" s="1">
        <v>2432</v>
      </c>
      <c r="E2438" s="1">
        <v>4</v>
      </c>
    </row>
    <row r="2439" spans="1:5" x14ac:dyDescent="0.25">
      <c r="A2439" s="1">
        <v>2433</v>
      </c>
      <c r="B2439" s="1">
        <v>31</v>
      </c>
      <c r="D2439" s="1">
        <v>2433</v>
      </c>
      <c r="E2439" s="1">
        <v>4</v>
      </c>
    </row>
    <row r="2440" spans="1:5" x14ac:dyDescent="0.25">
      <c r="A2440" s="1">
        <v>2434</v>
      </c>
      <c r="B2440" s="1">
        <v>31</v>
      </c>
      <c r="D2440" s="1">
        <v>2434</v>
      </c>
      <c r="E2440" s="1">
        <v>4</v>
      </c>
    </row>
    <row r="2441" spans="1:5" x14ac:dyDescent="0.25">
      <c r="A2441" s="1">
        <v>2435</v>
      </c>
      <c r="B2441" s="1">
        <v>31</v>
      </c>
      <c r="D2441" s="1">
        <v>2435</v>
      </c>
      <c r="E2441" s="1">
        <v>4</v>
      </c>
    </row>
    <row r="2442" spans="1:5" x14ac:dyDescent="0.25">
      <c r="A2442" s="1">
        <v>2436</v>
      </c>
      <c r="B2442" s="1">
        <v>31</v>
      </c>
      <c r="D2442" s="1">
        <v>2436</v>
      </c>
      <c r="E2442" s="1">
        <v>4</v>
      </c>
    </row>
    <row r="2443" spans="1:5" x14ac:dyDescent="0.25">
      <c r="A2443" s="1">
        <v>2437</v>
      </c>
      <c r="B2443" s="1">
        <v>31</v>
      </c>
      <c r="D2443" s="1">
        <v>2437</v>
      </c>
      <c r="E2443" s="1">
        <v>4</v>
      </c>
    </row>
    <row r="2444" spans="1:5" x14ac:dyDescent="0.25">
      <c r="A2444" s="1">
        <v>2438</v>
      </c>
      <c r="B2444" s="1">
        <v>31</v>
      </c>
      <c r="D2444" s="1">
        <v>2438</v>
      </c>
      <c r="E2444" s="1">
        <v>4</v>
      </c>
    </row>
    <row r="2445" spans="1:5" x14ac:dyDescent="0.25">
      <c r="A2445" s="1">
        <v>2439</v>
      </c>
      <c r="B2445" s="1">
        <v>31</v>
      </c>
      <c r="D2445" s="1">
        <v>2439</v>
      </c>
      <c r="E2445" s="1">
        <v>4</v>
      </c>
    </row>
    <row r="2446" spans="1:5" x14ac:dyDescent="0.25">
      <c r="A2446" s="1">
        <v>2440</v>
      </c>
      <c r="B2446" s="1">
        <v>31</v>
      </c>
      <c r="D2446" s="1">
        <v>2440</v>
      </c>
      <c r="E2446" s="1">
        <v>4</v>
      </c>
    </row>
    <row r="2447" spans="1:5" x14ac:dyDescent="0.25">
      <c r="A2447" s="1">
        <v>2441</v>
      </c>
      <c r="B2447" s="1">
        <v>31</v>
      </c>
      <c r="D2447" s="1">
        <v>2441</v>
      </c>
      <c r="E2447" s="1">
        <v>4</v>
      </c>
    </row>
    <row r="2448" spans="1:5" x14ac:dyDescent="0.25">
      <c r="A2448" s="1">
        <v>2442</v>
      </c>
      <c r="B2448" s="1">
        <v>31</v>
      </c>
      <c r="D2448" s="1">
        <v>2442</v>
      </c>
      <c r="E2448" s="1">
        <v>4</v>
      </c>
    </row>
    <row r="2449" spans="1:5" x14ac:dyDescent="0.25">
      <c r="A2449" s="1">
        <v>2443</v>
      </c>
      <c r="B2449" s="1">
        <v>31</v>
      </c>
      <c r="D2449" s="1">
        <v>2443</v>
      </c>
      <c r="E2449" s="1">
        <v>4</v>
      </c>
    </row>
    <row r="2450" spans="1:5" x14ac:dyDescent="0.25">
      <c r="A2450" s="1">
        <v>2444</v>
      </c>
      <c r="B2450" s="1">
        <v>31</v>
      </c>
      <c r="D2450" s="1">
        <v>2444</v>
      </c>
      <c r="E2450" s="1">
        <v>4</v>
      </c>
    </row>
    <row r="2451" spans="1:5" x14ac:dyDescent="0.25">
      <c r="A2451" s="1">
        <v>2445</v>
      </c>
      <c r="B2451" s="1">
        <v>31</v>
      </c>
      <c r="D2451" s="1">
        <v>2445</v>
      </c>
      <c r="E2451" s="1">
        <v>4</v>
      </c>
    </row>
    <row r="2452" spans="1:5" x14ac:dyDescent="0.25">
      <c r="A2452" s="1">
        <v>2446</v>
      </c>
      <c r="B2452" s="1">
        <v>31</v>
      </c>
      <c r="D2452" s="1">
        <v>2446</v>
      </c>
      <c r="E2452" s="1">
        <v>4</v>
      </c>
    </row>
    <row r="2453" spans="1:5" x14ac:dyDescent="0.25">
      <c r="A2453" s="1">
        <v>2447</v>
      </c>
      <c r="B2453" s="1">
        <v>31</v>
      </c>
      <c r="D2453" s="1">
        <v>2447</v>
      </c>
      <c r="E2453" s="1">
        <v>4</v>
      </c>
    </row>
    <row r="2454" spans="1:5" x14ac:dyDescent="0.25">
      <c r="A2454" s="1">
        <v>2448</v>
      </c>
      <c r="B2454" s="1">
        <v>31</v>
      </c>
      <c r="D2454" s="1">
        <v>2448</v>
      </c>
      <c r="E2454" s="1">
        <v>4</v>
      </c>
    </row>
    <row r="2455" spans="1:5" x14ac:dyDescent="0.25">
      <c r="A2455" s="1">
        <v>2449</v>
      </c>
      <c r="B2455" s="1">
        <v>31</v>
      </c>
      <c r="D2455" s="1">
        <v>2449</v>
      </c>
      <c r="E2455" s="1">
        <v>4</v>
      </c>
    </row>
    <row r="2456" spans="1:5" x14ac:dyDescent="0.25">
      <c r="A2456" s="1">
        <v>2450</v>
      </c>
      <c r="B2456" s="1">
        <v>31</v>
      </c>
      <c r="D2456" s="1">
        <v>2450</v>
      </c>
      <c r="E2456" s="1">
        <v>4</v>
      </c>
    </row>
    <row r="2457" spans="1:5" x14ac:dyDescent="0.25">
      <c r="A2457" s="1">
        <v>2451</v>
      </c>
      <c r="B2457" s="1">
        <v>31</v>
      </c>
      <c r="D2457" s="1">
        <v>2451</v>
      </c>
      <c r="E2457" s="1">
        <v>4</v>
      </c>
    </row>
    <row r="2458" spans="1:5" x14ac:dyDescent="0.25">
      <c r="A2458" s="1">
        <v>2452</v>
      </c>
      <c r="B2458" s="1">
        <v>31</v>
      </c>
      <c r="D2458" s="1">
        <v>2452</v>
      </c>
      <c r="E2458" s="1">
        <v>4</v>
      </c>
    </row>
    <row r="2459" spans="1:5" x14ac:dyDescent="0.25">
      <c r="A2459" s="1">
        <v>2453</v>
      </c>
      <c r="B2459" s="1">
        <v>31</v>
      </c>
      <c r="D2459" s="1">
        <v>2453</v>
      </c>
      <c r="E2459" s="1">
        <v>4</v>
      </c>
    </row>
    <row r="2460" spans="1:5" x14ac:dyDescent="0.25">
      <c r="A2460" s="1">
        <v>2454</v>
      </c>
      <c r="B2460" s="1">
        <v>31</v>
      </c>
      <c r="D2460" s="1">
        <v>2454</v>
      </c>
      <c r="E2460" s="1">
        <v>4</v>
      </c>
    </row>
    <row r="2461" spans="1:5" x14ac:dyDescent="0.25">
      <c r="A2461" s="1">
        <v>2455</v>
      </c>
      <c r="B2461" s="1">
        <v>31</v>
      </c>
      <c r="D2461" s="1">
        <v>2455</v>
      </c>
      <c r="E2461" s="1">
        <v>4</v>
      </c>
    </row>
    <row r="2462" spans="1:5" x14ac:dyDescent="0.25">
      <c r="A2462" s="1">
        <v>2456</v>
      </c>
      <c r="B2462" s="1">
        <v>31</v>
      </c>
      <c r="D2462" s="1">
        <v>2456</v>
      </c>
      <c r="E2462" s="1">
        <v>4</v>
      </c>
    </row>
    <row r="2463" spans="1:5" x14ac:dyDescent="0.25">
      <c r="A2463" s="1">
        <v>2457</v>
      </c>
      <c r="B2463" s="1">
        <v>31</v>
      </c>
      <c r="D2463" s="1">
        <v>2457</v>
      </c>
      <c r="E2463" s="1">
        <v>4</v>
      </c>
    </row>
    <row r="2464" spans="1:5" x14ac:dyDescent="0.25">
      <c r="A2464" s="1">
        <v>2458</v>
      </c>
      <c r="B2464" s="1">
        <v>31</v>
      </c>
      <c r="D2464" s="1">
        <v>2458</v>
      </c>
      <c r="E2464" s="1">
        <v>4</v>
      </c>
    </row>
    <row r="2465" spans="1:5" x14ac:dyDescent="0.25">
      <c r="A2465" s="1">
        <v>2459</v>
      </c>
      <c r="B2465" s="1">
        <v>31</v>
      </c>
      <c r="D2465" s="1">
        <v>2459</v>
      </c>
      <c r="E2465" s="1">
        <v>4</v>
      </c>
    </row>
    <row r="2466" spans="1:5" x14ac:dyDescent="0.25">
      <c r="A2466" s="1">
        <v>2460</v>
      </c>
      <c r="B2466" s="1">
        <v>31</v>
      </c>
      <c r="D2466" s="1">
        <v>2460</v>
      </c>
      <c r="E2466" s="1">
        <v>4</v>
      </c>
    </row>
    <row r="2467" spans="1:5" x14ac:dyDescent="0.25">
      <c r="A2467" s="1">
        <v>2461</v>
      </c>
      <c r="B2467" s="1">
        <v>31</v>
      </c>
      <c r="D2467" s="1">
        <v>2461</v>
      </c>
      <c r="E2467" s="1">
        <v>4</v>
      </c>
    </row>
    <row r="2468" spans="1:5" x14ac:dyDescent="0.25">
      <c r="A2468" s="1">
        <v>2462</v>
      </c>
      <c r="B2468" s="1">
        <v>31</v>
      </c>
      <c r="D2468" s="1">
        <v>2462</v>
      </c>
      <c r="E2468" s="1">
        <v>4</v>
      </c>
    </row>
    <row r="2469" spans="1:5" x14ac:dyDescent="0.25">
      <c r="A2469" s="1">
        <v>2463</v>
      </c>
      <c r="B2469" s="1">
        <v>31</v>
      </c>
      <c r="D2469" s="1">
        <v>2463</v>
      </c>
      <c r="E2469" s="1">
        <v>4</v>
      </c>
    </row>
    <row r="2470" spans="1:5" x14ac:dyDescent="0.25">
      <c r="A2470" s="1">
        <v>2464</v>
      </c>
      <c r="B2470" s="1">
        <v>31</v>
      </c>
      <c r="D2470" s="1">
        <v>2464</v>
      </c>
      <c r="E2470" s="1">
        <v>4</v>
      </c>
    </row>
    <row r="2471" spans="1:5" x14ac:dyDescent="0.25">
      <c r="A2471" s="1">
        <v>2465</v>
      </c>
      <c r="B2471" s="1">
        <v>31</v>
      </c>
      <c r="D2471" s="1">
        <v>2465</v>
      </c>
      <c r="E2471" s="1">
        <v>4</v>
      </c>
    </row>
    <row r="2472" spans="1:5" x14ac:dyDescent="0.25">
      <c r="A2472" s="1">
        <v>2466</v>
      </c>
      <c r="B2472" s="1">
        <v>31</v>
      </c>
      <c r="D2472" s="1">
        <v>2466</v>
      </c>
      <c r="E2472" s="1">
        <v>4</v>
      </c>
    </row>
    <row r="2473" spans="1:5" x14ac:dyDescent="0.25">
      <c r="A2473" s="1">
        <v>2467</v>
      </c>
      <c r="B2473" s="1">
        <v>31</v>
      </c>
      <c r="D2473" s="1">
        <v>2467</v>
      </c>
      <c r="E2473" s="1">
        <v>4</v>
      </c>
    </row>
    <row r="2474" spans="1:5" x14ac:dyDescent="0.25">
      <c r="A2474" s="1">
        <v>2468</v>
      </c>
      <c r="B2474" s="1">
        <v>31</v>
      </c>
      <c r="D2474" s="1">
        <v>2468</v>
      </c>
      <c r="E2474" s="1">
        <v>4</v>
      </c>
    </row>
    <row r="2475" spans="1:5" x14ac:dyDescent="0.25">
      <c r="A2475" s="1">
        <v>2469</v>
      </c>
      <c r="B2475" s="1">
        <v>31</v>
      </c>
      <c r="D2475" s="1">
        <v>2469</v>
      </c>
      <c r="E2475" s="1">
        <v>4</v>
      </c>
    </row>
    <row r="2476" spans="1:5" x14ac:dyDescent="0.25">
      <c r="A2476" s="1">
        <v>2470</v>
      </c>
      <c r="B2476" s="1">
        <v>31</v>
      </c>
      <c r="D2476" s="1">
        <v>2470</v>
      </c>
      <c r="E2476" s="1">
        <v>4</v>
      </c>
    </row>
    <row r="2477" spans="1:5" x14ac:dyDescent="0.25">
      <c r="A2477" s="1">
        <v>2471</v>
      </c>
      <c r="B2477" s="1">
        <v>31</v>
      </c>
      <c r="D2477" s="1">
        <v>2471</v>
      </c>
      <c r="E2477" s="1">
        <v>4</v>
      </c>
    </row>
    <row r="2478" spans="1:5" x14ac:dyDescent="0.25">
      <c r="A2478" s="1">
        <v>2472</v>
      </c>
      <c r="B2478" s="1">
        <v>31</v>
      </c>
      <c r="D2478" s="1">
        <v>2472</v>
      </c>
      <c r="E2478" s="1">
        <v>4</v>
      </c>
    </row>
    <row r="2479" spans="1:5" x14ac:dyDescent="0.25">
      <c r="A2479" s="1">
        <v>2473</v>
      </c>
      <c r="B2479" s="1">
        <v>31</v>
      </c>
      <c r="D2479" s="1">
        <v>2473</v>
      </c>
      <c r="E2479" s="1">
        <v>4</v>
      </c>
    </row>
    <row r="2480" spans="1:5" x14ac:dyDescent="0.25">
      <c r="A2480" s="1">
        <v>2474</v>
      </c>
      <c r="B2480" s="1">
        <v>31</v>
      </c>
      <c r="D2480" s="1">
        <v>2474</v>
      </c>
      <c r="E2480" s="1">
        <v>4</v>
      </c>
    </row>
    <row r="2481" spans="1:5" x14ac:dyDescent="0.25">
      <c r="A2481" s="1">
        <v>2475</v>
      </c>
      <c r="B2481" s="1">
        <v>31</v>
      </c>
      <c r="D2481" s="1">
        <v>2475</v>
      </c>
      <c r="E2481" s="1">
        <v>4</v>
      </c>
    </row>
    <row r="2482" spans="1:5" x14ac:dyDescent="0.25">
      <c r="A2482" s="1">
        <v>2476</v>
      </c>
      <c r="B2482" s="1">
        <v>31</v>
      </c>
      <c r="D2482" s="1">
        <v>2476</v>
      </c>
      <c r="E2482" s="1">
        <v>5</v>
      </c>
    </row>
    <row r="2483" spans="1:5" x14ac:dyDescent="0.25">
      <c r="A2483" s="1">
        <v>2477</v>
      </c>
      <c r="B2483" s="1">
        <v>31</v>
      </c>
      <c r="D2483" s="1">
        <v>2477</v>
      </c>
      <c r="E2483" s="1">
        <v>5</v>
      </c>
    </row>
    <row r="2484" spans="1:5" x14ac:dyDescent="0.25">
      <c r="A2484" s="1">
        <v>2478</v>
      </c>
      <c r="B2484" s="1">
        <v>31</v>
      </c>
      <c r="D2484" s="1">
        <v>2478</v>
      </c>
      <c r="E2484" s="1">
        <v>5</v>
      </c>
    </row>
    <row r="2485" spans="1:5" x14ac:dyDescent="0.25">
      <c r="A2485" s="1">
        <v>2479</v>
      </c>
      <c r="B2485" s="1">
        <v>31</v>
      </c>
      <c r="D2485" s="1">
        <v>2479</v>
      </c>
      <c r="E2485" s="1">
        <v>5</v>
      </c>
    </row>
    <row r="2486" spans="1:5" x14ac:dyDescent="0.25">
      <c r="A2486" s="1">
        <v>2480</v>
      </c>
      <c r="B2486" s="1">
        <v>31</v>
      </c>
      <c r="D2486" s="1">
        <v>2480</v>
      </c>
      <c r="E2486" s="1">
        <v>5</v>
      </c>
    </row>
    <row r="2487" spans="1:5" x14ac:dyDescent="0.25">
      <c r="A2487" s="1">
        <v>2481</v>
      </c>
      <c r="B2487" s="1">
        <v>32</v>
      </c>
      <c r="D2487" s="1">
        <v>2481</v>
      </c>
      <c r="E2487" s="1">
        <v>5</v>
      </c>
    </row>
    <row r="2488" spans="1:5" x14ac:dyDescent="0.25">
      <c r="A2488" s="1">
        <v>2482</v>
      </c>
      <c r="B2488" s="1">
        <v>32</v>
      </c>
      <c r="D2488" s="1">
        <v>2482</v>
      </c>
      <c r="E2488" s="1">
        <v>5</v>
      </c>
    </row>
    <row r="2489" spans="1:5" x14ac:dyDescent="0.25">
      <c r="A2489" s="1">
        <v>2483</v>
      </c>
      <c r="B2489" s="1">
        <v>32</v>
      </c>
      <c r="D2489" s="1">
        <v>2483</v>
      </c>
      <c r="E2489" s="1">
        <v>5</v>
      </c>
    </row>
    <row r="2490" spans="1:5" x14ac:dyDescent="0.25">
      <c r="A2490" s="1">
        <v>2484</v>
      </c>
      <c r="B2490" s="1">
        <v>32</v>
      </c>
      <c r="D2490" s="1">
        <v>2484</v>
      </c>
      <c r="E2490" s="1">
        <v>5</v>
      </c>
    </row>
    <row r="2491" spans="1:5" x14ac:dyDescent="0.25">
      <c r="A2491" s="1">
        <v>2485</v>
      </c>
      <c r="B2491" s="1">
        <v>32</v>
      </c>
      <c r="D2491" s="1">
        <v>2485</v>
      </c>
      <c r="E2491" s="1">
        <v>5</v>
      </c>
    </row>
    <row r="2492" spans="1:5" x14ac:dyDescent="0.25">
      <c r="A2492" s="1">
        <v>2486</v>
      </c>
      <c r="B2492" s="1">
        <v>32</v>
      </c>
      <c r="D2492" s="1">
        <v>2486</v>
      </c>
      <c r="E2492" s="1">
        <v>5</v>
      </c>
    </row>
    <row r="2493" spans="1:5" x14ac:dyDescent="0.25">
      <c r="A2493" s="1">
        <v>2487</v>
      </c>
      <c r="B2493" s="1">
        <v>32</v>
      </c>
      <c r="D2493" s="1">
        <v>2487</v>
      </c>
      <c r="E2493" s="1">
        <v>5</v>
      </c>
    </row>
    <row r="2494" spans="1:5" x14ac:dyDescent="0.25">
      <c r="A2494" s="1">
        <v>2488</v>
      </c>
      <c r="B2494" s="1">
        <v>32</v>
      </c>
      <c r="D2494" s="1">
        <v>2488</v>
      </c>
      <c r="E2494" s="1">
        <v>5</v>
      </c>
    </row>
    <row r="2495" spans="1:5" x14ac:dyDescent="0.25">
      <c r="A2495" s="1">
        <v>2489</v>
      </c>
      <c r="B2495" s="1">
        <v>32</v>
      </c>
      <c r="D2495" s="1">
        <v>2489</v>
      </c>
      <c r="E2495" s="1">
        <v>5</v>
      </c>
    </row>
    <row r="2496" spans="1:5" x14ac:dyDescent="0.25">
      <c r="A2496" s="1">
        <v>2490</v>
      </c>
      <c r="B2496" s="1">
        <v>32</v>
      </c>
      <c r="D2496" s="1">
        <v>2490</v>
      </c>
      <c r="E2496" s="1">
        <v>5</v>
      </c>
    </row>
    <row r="2497" spans="1:5" x14ac:dyDescent="0.25">
      <c r="A2497" s="1">
        <v>2491</v>
      </c>
      <c r="B2497" s="1">
        <v>32</v>
      </c>
      <c r="D2497" s="1">
        <v>2491</v>
      </c>
      <c r="E2497" s="1">
        <v>5</v>
      </c>
    </row>
    <row r="2498" spans="1:5" x14ac:dyDescent="0.25">
      <c r="A2498" s="1">
        <v>2492</v>
      </c>
      <c r="B2498" s="1">
        <v>32</v>
      </c>
      <c r="D2498" s="1">
        <v>2492</v>
      </c>
      <c r="E2498" s="1">
        <v>5</v>
      </c>
    </row>
    <row r="2499" spans="1:5" x14ac:dyDescent="0.25">
      <c r="A2499" s="1">
        <v>2493</v>
      </c>
      <c r="B2499" s="1">
        <v>32</v>
      </c>
      <c r="D2499" s="1">
        <v>2493</v>
      </c>
      <c r="E2499" s="1">
        <v>5</v>
      </c>
    </row>
    <row r="2500" spans="1:5" x14ac:dyDescent="0.25">
      <c r="A2500" s="1">
        <v>2494</v>
      </c>
      <c r="B2500" s="1">
        <v>32</v>
      </c>
      <c r="D2500" s="1">
        <v>2494</v>
      </c>
      <c r="E2500" s="1">
        <v>5</v>
      </c>
    </row>
    <row r="2501" spans="1:5" x14ac:dyDescent="0.25">
      <c r="A2501" s="1">
        <v>2495</v>
      </c>
      <c r="B2501" s="1">
        <v>32</v>
      </c>
      <c r="D2501" s="1">
        <v>2495</v>
      </c>
      <c r="E2501" s="1">
        <v>5</v>
      </c>
    </row>
    <row r="2502" spans="1:5" x14ac:dyDescent="0.25">
      <c r="A2502" s="1">
        <v>2496</v>
      </c>
      <c r="B2502" s="1">
        <v>32</v>
      </c>
      <c r="D2502" s="1">
        <v>2496</v>
      </c>
      <c r="E2502" s="1">
        <v>5</v>
      </c>
    </row>
    <row r="2503" spans="1:5" x14ac:dyDescent="0.25">
      <c r="A2503" s="1">
        <v>2497</v>
      </c>
      <c r="B2503" s="1">
        <v>32</v>
      </c>
      <c r="D2503" s="1">
        <v>2497</v>
      </c>
      <c r="E2503" s="1">
        <v>5</v>
      </c>
    </row>
    <row r="2504" spans="1:5" x14ac:dyDescent="0.25">
      <c r="A2504" s="1">
        <v>2498</v>
      </c>
      <c r="B2504" s="1">
        <v>32</v>
      </c>
      <c r="D2504" s="1">
        <v>2498</v>
      </c>
      <c r="E2504" s="1">
        <v>5</v>
      </c>
    </row>
    <row r="2505" spans="1:5" x14ac:dyDescent="0.25">
      <c r="A2505" s="1">
        <v>2499</v>
      </c>
      <c r="B2505" s="1">
        <v>32</v>
      </c>
      <c r="D2505" s="1">
        <v>2499</v>
      </c>
      <c r="E2505" s="1">
        <v>5</v>
      </c>
    </row>
    <row r="2506" spans="1:5" x14ac:dyDescent="0.25">
      <c r="A2506" s="1">
        <v>2500</v>
      </c>
      <c r="B2506" s="1">
        <v>32</v>
      </c>
      <c r="D2506" s="1">
        <v>2500</v>
      </c>
      <c r="E2506" s="1">
        <v>5</v>
      </c>
    </row>
    <row r="2507" spans="1:5" x14ac:dyDescent="0.25">
      <c r="A2507" s="1">
        <v>2501</v>
      </c>
      <c r="B2507" s="1">
        <v>32</v>
      </c>
      <c r="D2507" s="1">
        <v>2501</v>
      </c>
      <c r="E2507" s="1">
        <v>5</v>
      </c>
    </row>
    <row r="2508" spans="1:5" x14ac:dyDescent="0.25">
      <c r="A2508" s="1">
        <v>2502</v>
      </c>
      <c r="B2508" s="1">
        <v>32</v>
      </c>
      <c r="D2508" s="1">
        <v>2502</v>
      </c>
      <c r="E2508" s="1">
        <v>5</v>
      </c>
    </row>
    <row r="2509" spans="1:5" x14ac:dyDescent="0.25">
      <c r="A2509" s="1">
        <v>2503</v>
      </c>
      <c r="B2509" s="1">
        <v>32</v>
      </c>
      <c r="D2509" s="1">
        <v>2503</v>
      </c>
      <c r="E2509" s="1">
        <v>5</v>
      </c>
    </row>
    <row r="2510" spans="1:5" x14ac:dyDescent="0.25">
      <c r="A2510" s="1">
        <v>2504</v>
      </c>
      <c r="B2510" s="1">
        <v>32</v>
      </c>
      <c r="D2510" s="1">
        <v>2504</v>
      </c>
      <c r="E2510" s="1">
        <v>5</v>
      </c>
    </row>
    <row r="2511" spans="1:5" x14ac:dyDescent="0.25">
      <c r="A2511" s="1">
        <v>2505</v>
      </c>
      <c r="B2511" s="1">
        <v>32</v>
      </c>
      <c r="D2511" s="1">
        <v>2505</v>
      </c>
      <c r="E2511" s="1">
        <v>5</v>
      </c>
    </row>
    <row r="2512" spans="1:5" x14ac:dyDescent="0.25">
      <c r="A2512" s="1">
        <v>2506</v>
      </c>
      <c r="B2512" s="1">
        <v>32</v>
      </c>
      <c r="D2512" s="1">
        <v>2506</v>
      </c>
      <c r="E2512" s="1">
        <v>5</v>
      </c>
    </row>
    <row r="2513" spans="1:5" x14ac:dyDescent="0.25">
      <c r="A2513" s="1">
        <v>2507</v>
      </c>
      <c r="B2513" s="1">
        <v>32</v>
      </c>
      <c r="D2513" s="1">
        <v>2507</v>
      </c>
      <c r="E2513" s="1">
        <v>5</v>
      </c>
    </row>
    <row r="2514" spans="1:5" x14ac:dyDescent="0.25">
      <c r="A2514" s="1">
        <v>2508</v>
      </c>
      <c r="B2514" s="1">
        <v>32</v>
      </c>
      <c r="D2514" s="1">
        <v>2508</v>
      </c>
      <c r="E2514" s="1">
        <v>5</v>
      </c>
    </row>
    <row r="2515" spans="1:5" x14ac:dyDescent="0.25">
      <c r="A2515" s="1">
        <v>2509</v>
      </c>
      <c r="B2515" s="1">
        <v>32</v>
      </c>
      <c r="D2515" s="1">
        <v>2509</v>
      </c>
      <c r="E2515" s="1">
        <v>5</v>
      </c>
    </row>
    <row r="2516" spans="1:5" x14ac:dyDescent="0.25">
      <c r="A2516" s="1">
        <v>2510</v>
      </c>
      <c r="B2516" s="1">
        <v>32</v>
      </c>
      <c r="D2516" s="1">
        <v>2510</v>
      </c>
      <c r="E2516" s="1">
        <v>5</v>
      </c>
    </row>
    <row r="2517" spans="1:5" x14ac:dyDescent="0.25">
      <c r="A2517" s="1">
        <v>2511</v>
      </c>
      <c r="B2517" s="1">
        <v>32</v>
      </c>
      <c r="D2517" s="1">
        <v>2511</v>
      </c>
      <c r="E2517" s="1">
        <v>5</v>
      </c>
    </row>
    <row r="2518" spans="1:5" x14ac:dyDescent="0.25">
      <c r="A2518" s="1">
        <v>2512</v>
      </c>
      <c r="B2518" s="1">
        <v>32</v>
      </c>
      <c r="D2518" s="1">
        <v>2512</v>
      </c>
      <c r="E2518" s="1">
        <v>5</v>
      </c>
    </row>
    <row r="2519" spans="1:5" x14ac:dyDescent="0.25">
      <c r="A2519" s="1">
        <v>2513</v>
      </c>
      <c r="B2519" s="1">
        <v>32</v>
      </c>
      <c r="D2519" s="1">
        <v>2513</v>
      </c>
      <c r="E2519" s="1">
        <v>5</v>
      </c>
    </row>
    <row r="2520" spans="1:5" x14ac:dyDescent="0.25">
      <c r="A2520" s="1">
        <v>2514</v>
      </c>
      <c r="B2520" s="1">
        <v>32</v>
      </c>
      <c r="D2520" s="1">
        <v>2514</v>
      </c>
      <c r="E2520" s="1">
        <v>5</v>
      </c>
    </row>
    <row r="2521" spans="1:5" x14ac:dyDescent="0.25">
      <c r="A2521" s="1">
        <v>2515</v>
      </c>
      <c r="B2521" s="1">
        <v>32</v>
      </c>
      <c r="D2521" s="1">
        <v>2515</v>
      </c>
      <c r="E2521" s="1">
        <v>5</v>
      </c>
    </row>
    <row r="2522" spans="1:5" x14ac:dyDescent="0.25">
      <c r="A2522" s="1">
        <v>2516</v>
      </c>
      <c r="B2522" s="1">
        <v>32</v>
      </c>
      <c r="D2522" s="1">
        <v>2516</v>
      </c>
      <c r="E2522" s="1">
        <v>5</v>
      </c>
    </row>
    <row r="2523" spans="1:5" x14ac:dyDescent="0.25">
      <c r="A2523" s="1">
        <v>2517</v>
      </c>
      <c r="B2523" s="1">
        <v>32</v>
      </c>
      <c r="D2523" s="1">
        <v>2517</v>
      </c>
      <c r="E2523" s="1">
        <v>5</v>
      </c>
    </row>
    <row r="2524" spans="1:5" x14ac:dyDescent="0.25">
      <c r="A2524" s="1">
        <v>2518</v>
      </c>
      <c r="B2524" s="1">
        <v>32</v>
      </c>
      <c r="D2524" s="1">
        <v>2518</v>
      </c>
      <c r="E2524" s="1">
        <v>5</v>
      </c>
    </row>
    <row r="2525" spans="1:5" x14ac:dyDescent="0.25">
      <c r="A2525" s="1">
        <v>2519</v>
      </c>
      <c r="B2525" s="1">
        <v>32</v>
      </c>
      <c r="D2525" s="1">
        <v>2519</v>
      </c>
      <c r="E2525" s="1">
        <v>5</v>
      </c>
    </row>
    <row r="2526" spans="1:5" x14ac:dyDescent="0.25">
      <c r="A2526" s="1">
        <v>2520</v>
      </c>
      <c r="B2526" s="1">
        <v>32</v>
      </c>
      <c r="D2526" s="1">
        <v>2520</v>
      </c>
      <c r="E2526" s="1">
        <v>5</v>
      </c>
    </row>
    <row r="2527" spans="1:5" x14ac:dyDescent="0.25">
      <c r="A2527" s="1">
        <v>2521</v>
      </c>
      <c r="B2527" s="1">
        <v>32</v>
      </c>
      <c r="D2527" s="1">
        <v>2521</v>
      </c>
      <c r="E2527" s="1">
        <v>5</v>
      </c>
    </row>
    <row r="2528" spans="1:5" x14ac:dyDescent="0.25">
      <c r="A2528" s="1">
        <v>2522</v>
      </c>
      <c r="B2528" s="1">
        <v>32</v>
      </c>
      <c r="D2528" s="1">
        <v>2522</v>
      </c>
      <c r="E2528" s="1">
        <v>5</v>
      </c>
    </row>
    <row r="2529" spans="1:5" x14ac:dyDescent="0.25">
      <c r="A2529" s="1">
        <v>2523</v>
      </c>
      <c r="B2529" s="1">
        <v>32</v>
      </c>
      <c r="D2529" s="1">
        <v>2523</v>
      </c>
      <c r="E2529" s="1">
        <v>5</v>
      </c>
    </row>
    <row r="2530" spans="1:5" x14ac:dyDescent="0.25">
      <c r="A2530" s="1">
        <v>2524</v>
      </c>
      <c r="B2530" s="1">
        <v>32</v>
      </c>
      <c r="D2530" s="1">
        <v>2524</v>
      </c>
      <c r="E2530" s="1">
        <v>5</v>
      </c>
    </row>
    <row r="2531" spans="1:5" x14ac:dyDescent="0.25">
      <c r="A2531" s="1">
        <v>2525</v>
      </c>
      <c r="B2531" s="1">
        <v>32</v>
      </c>
      <c r="D2531" s="1">
        <v>2525</v>
      </c>
      <c r="E2531" s="1">
        <v>5</v>
      </c>
    </row>
    <row r="2532" spans="1:5" x14ac:dyDescent="0.25">
      <c r="A2532" s="1">
        <v>2526</v>
      </c>
      <c r="B2532" s="1">
        <v>32</v>
      </c>
      <c r="D2532" s="1">
        <v>2526</v>
      </c>
      <c r="E2532" s="1">
        <v>5</v>
      </c>
    </row>
    <row r="2533" spans="1:5" x14ac:dyDescent="0.25">
      <c r="A2533" s="1">
        <v>2527</v>
      </c>
      <c r="B2533" s="1">
        <v>32</v>
      </c>
      <c r="D2533" s="1">
        <v>2527</v>
      </c>
      <c r="E2533" s="1">
        <v>5</v>
      </c>
    </row>
    <row r="2534" spans="1:5" x14ac:dyDescent="0.25">
      <c r="A2534" s="1">
        <v>2528</v>
      </c>
      <c r="B2534" s="1">
        <v>32</v>
      </c>
      <c r="D2534" s="1">
        <v>2528</v>
      </c>
      <c r="E2534" s="1">
        <v>5</v>
      </c>
    </row>
    <row r="2535" spans="1:5" x14ac:dyDescent="0.25">
      <c r="A2535" s="1">
        <v>2529</v>
      </c>
      <c r="B2535" s="1">
        <v>32</v>
      </c>
      <c r="D2535" s="1">
        <v>2529</v>
      </c>
      <c r="E2535" s="1">
        <v>5</v>
      </c>
    </row>
    <row r="2536" spans="1:5" x14ac:dyDescent="0.25">
      <c r="A2536" s="1">
        <v>2530</v>
      </c>
      <c r="B2536" s="1">
        <v>32</v>
      </c>
      <c r="D2536" s="1">
        <v>2530</v>
      </c>
      <c r="E2536" s="1">
        <v>5</v>
      </c>
    </row>
    <row r="2537" spans="1:5" x14ac:dyDescent="0.25">
      <c r="A2537" s="1">
        <v>2531</v>
      </c>
      <c r="B2537" s="1">
        <v>32</v>
      </c>
      <c r="D2537" s="1">
        <v>2531</v>
      </c>
      <c r="E2537" s="1">
        <v>5</v>
      </c>
    </row>
    <row r="2538" spans="1:5" x14ac:dyDescent="0.25">
      <c r="A2538" s="1">
        <v>2532</v>
      </c>
      <c r="B2538" s="1">
        <v>32</v>
      </c>
      <c r="D2538" s="1">
        <v>2532</v>
      </c>
      <c r="E2538" s="1">
        <v>5</v>
      </c>
    </row>
    <row r="2539" spans="1:5" x14ac:dyDescent="0.25">
      <c r="A2539" s="1">
        <v>2533</v>
      </c>
      <c r="B2539" s="1">
        <v>32</v>
      </c>
      <c r="D2539" s="1">
        <v>2533</v>
      </c>
      <c r="E2539" s="1">
        <v>5</v>
      </c>
    </row>
    <row r="2540" spans="1:5" x14ac:dyDescent="0.25">
      <c r="A2540" s="1">
        <v>2534</v>
      </c>
      <c r="B2540" s="1">
        <v>32</v>
      </c>
      <c r="D2540" s="1">
        <v>2534</v>
      </c>
      <c r="E2540" s="1">
        <v>5</v>
      </c>
    </row>
    <row r="2541" spans="1:5" x14ac:dyDescent="0.25">
      <c r="A2541" s="1">
        <v>2535</v>
      </c>
      <c r="B2541" s="1">
        <v>32</v>
      </c>
      <c r="D2541" s="1">
        <v>2535</v>
      </c>
      <c r="E2541" s="1">
        <v>5</v>
      </c>
    </row>
    <row r="2542" spans="1:5" x14ac:dyDescent="0.25">
      <c r="A2542" s="1">
        <v>2536</v>
      </c>
      <c r="B2542" s="1">
        <v>32</v>
      </c>
      <c r="D2542" s="1">
        <v>2536</v>
      </c>
      <c r="E2542" s="1">
        <v>5</v>
      </c>
    </row>
    <row r="2543" spans="1:5" x14ac:dyDescent="0.25">
      <c r="A2543" s="1">
        <v>2537</v>
      </c>
      <c r="B2543" s="1">
        <v>32</v>
      </c>
      <c r="D2543" s="1">
        <v>2537</v>
      </c>
      <c r="E2543" s="1">
        <v>5</v>
      </c>
    </row>
    <row r="2544" spans="1:5" x14ac:dyDescent="0.25">
      <c r="A2544" s="1">
        <v>2538</v>
      </c>
      <c r="B2544" s="1">
        <v>32</v>
      </c>
      <c r="D2544" s="1">
        <v>2538</v>
      </c>
      <c r="E2544" s="1">
        <v>5</v>
      </c>
    </row>
    <row r="2545" spans="1:5" x14ac:dyDescent="0.25">
      <c r="A2545" s="1">
        <v>2539</v>
      </c>
      <c r="B2545" s="1">
        <v>32</v>
      </c>
      <c r="D2545" s="1">
        <v>2539</v>
      </c>
      <c r="E2545" s="1">
        <v>5</v>
      </c>
    </row>
    <row r="2546" spans="1:5" x14ac:dyDescent="0.25">
      <c r="A2546" s="1">
        <v>2540</v>
      </c>
      <c r="B2546" s="1">
        <v>32</v>
      </c>
      <c r="D2546" s="1">
        <v>2540</v>
      </c>
      <c r="E2546" s="1">
        <v>5</v>
      </c>
    </row>
    <row r="2547" spans="1:5" x14ac:dyDescent="0.25">
      <c r="A2547" s="1">
        <v>2541</v>
      </c>
      <c r="B2547" s="1">
        <v>32</v>
      </c>
      <c r="D2547" s="1">
        <v>2541</v>
      </c>
      <c r="E2547" s="1">
        <v>5</v>
      </c>
    </row>
    <row r="2548" spans="1:5" x14ac:dyDescent="0.25">
      <c r="A2548" s="1">
        <v>2542</v>
      </c>
      <c r="B2548" s="1">
        <v>32</v>
      </c>
      <c r="D2548" s="1">
        <v>2542</v>
      </c>
      <c r="E2548" s="1">
        <v>5</v>
      </c>
    </row>
    <row r="2549" spans="1:5" x14ac:dyDescent="0.25">
      <c r="A2549" s="1">
        <v>2543</v>
      </c>
      <c r="B2549" s="1">
        <v>32</v>
      </c>
      <c r="D2549" s="1">
        <v>2543</v>
      </c>
      <c r="E2549" s="1">
        <v>5</v>
      </c>
    </row>
    <row r="2550" spans="1:5" x14ac:dyDescent="0.25">
      <c r="A2550" s="1">
        <v>2544</v>
      </c>
      <c r="B2550" s="1">
        <v>32</v>
      </c>
      <c r="D2550" s="1">
        <v>2544</v>
      </c>
      <c r="E2550" s="1">
        <v>5</v>
      </c>
    </row>
    <row r="2551" spans="1:5" x14ac:dyDescent="0.25">
      <c r="A2551" s="1">
        <v>2545</v>
      </c>
      <c r="B2551" s="1">
        <v>32</v>
      </c>
      <c r="D2551" s="1">
        <v>2545</v>
      </c>
      <c r="E2551" s="1">
        <v>5</v>
      </c>
    </row>
    <row r="2552" spans="1:5" x14ac:dyDescent="0.25">
      <c r="A2552" s="1">
        <v>2546</v>
      </c>
      <c r="B2552" s="1">
        <v>32</v>
      </c>
      <c r="D2552" s="1">
        <v>2546</v>
      </c>
      <c r="E2552" s="1">
        <v>5</v>
      </c>
    </row>
    <row r="2553" spans="1:5" x14ac:dyDescent="0.25">
      <c r="A2553" s="1">
        <v>2547</v>
      </c>
      <c r="B2553" s="1">
        <v>32</v>
      </c>
      <c r="D2553" s="1">
        <v>2547</v>
      </c>
      <c r="E2553" s="1">
        <v>5</v>
      </c>
    </row>
    <row r="2554" spans="1:5" x14ac:dyDescent="0.25">
      <c r="A2554" s="1">
        <v>2548</v>
      </c>
      <c r="B2554" s="1">
        <v>32</v>
      </c>
      <c r="D2554" s="1">
        <v>2548</v>
      </c>
      <c r="E2554" s="1">
        <v>5</v>
      </c>
    </row>
    <row r="2555" spans="1:5" x14ac:dyDescent="0.25">
      <c r="A2555" s="1">
        <v>2549</v>
      </c>
      <c r="B2555" s="1">
        <v>32</v>
      </c>
      <c r="D2555" s="1">
        <v>2549</v>
      </c>
      <c r="E2555" s="1">
        <v>5</v>
      </c>
    </row>
    <row r="2556" spans="1:5" x14ac:dyDescent="0.25">
      <c r="A2556" s="1">
        <v>2550</v>
      </c>
      <c r="B2556" s="1">
        <v>32</v>
      </c>
      <c r="D2556" s="1">
        <v>2550</v>
      </c>
      <c r="E2556" s="1">
        <v>5</v>
      </c>
    </row>
    <row r="2557" spans="1:5" x14ac:dyDescent="0.25">
      <c r="A2557" s="1">
        <v>2551</v>
      </c>
      <c r="B2557" s="1">
        <v>32</v>
      </c>
      <c r="D2557" s="1">
        <v>2551</v>
      </c>
      <c r="E2557" s="1">
        <v>5</v>
      </c>
    </row>
    <row r="2558" spans="1:5" x14ac:dyDescent="0.25">
      <c r="A2558" s="1">
        <v>2552</v>
      </c>
      <c r="B2558" s="1">
        <v>32</v>
      </c>
      <c r="D2558" s="1">
        <v>2552</v>
      </c>
      <c r="E2558" s="1">
        <v>5</v>
      </c>
    </row>
    <row r="2559" spans="1:5" x14ac:dyDescent="0.25">
      <c r="A2559" s="1">
        <v>2553</v>
      </c>
      <c r="B2559" s="1">
        <v>32</v>
      </c>
      <c r="D2559" s="1">
        <v>2553</v>
      </c>
      <c r="E2559" s="1">
        <v>5</v>
      </c>
    </row>
    <row r="2560" spans="1:5" x14ac:dyDescent="0.25">
      <c r="A2560" s="1">
        <v>2554</v>
      </c>
      <c r="B2560" s="1">
        <v>32</v>
      </c>
      <c r="D2560" s="1">
        <v>2554</v>
      </c>
      <c r="E2560" s="1">
        <v>5</v>
      </c>
    </row>
    <row r="2561" spans="1:5" x14ac:dyDescent="0.25">
      <c r="A2561" s="1">
        <v>2555</v>
      </c>
      <c r="B2561" s="1">
        <v>32</v>
      </c>
      <c r="D2561" s="1">
        <v>2555</v>
      </c>
      <c r="E2561" s="1">
        <v>5</v>
      </c>
    </row>
    <row r="2562" spans="1:5" x14ac:dyDescent="0.25">
      <c r="A2562" s="1">
        <v>2556</v>
      </c>
      <c r="B2562" s="1">
        <v>32</v>
      </c>
      <c r="D2562" s="1">
        <v>2556</v>
      </c>
      <c r="E2562" s="1">
        <v>5</v>
      </c>
    </row>
    <row r="2563" spans="1:5" x14ac:dyDescent="0.25">
      <c r="A2563" s="1">
        <v>2557</v>
      </c>
      <c r="B2563" s="1">
        <v>32</v>
      </c>
      <c r="D2563" s="1">
        <v>2557</v>
      </c>
      <c r="E2563" s="1">
        <v>5</v>
      </c>
    </row>
    <row r="2564" spans="1:5" x14ac:dyDescent="0.25">
      <c r="A2564" s="1">
        <v>2558</v>
      </c>
      <c r="B2564" s="1">
        <v>32</v>
      </c>
      <c r="D2564" s="1">
        <v>2558</v>
      </c>
      <c r="E2564" s="1">
        <v>5</v>
      </c>
    </row>
    <row r="2565" spans="1:5" x14ac:dyDescent="0.25">
      <c r="A2565" s="1">
        <v>2559</v>
      </c>
      <c r="B2565" s="1">
        <v>32</v>
      </c>
      <c r="D2565" s="1">
        <v>2559</v>
      </c>
      <c r="E2565" s="1">
        <v>5</v>
      </c>
    </row>
    <row r="2566" spans="1:5" x14ac:dyDescent="0.25">
      <c r="A2566" s="1">
        <v>2560</v>
      </c>
      <c r="B2566" s="1">
        <v>32</v>
      </c>
      <c r="D2566" s="1">
        <v>2560</v>
      </c>
      <c r="E2566" s="1">
        <v>5</v>
      </c>
    </row>
    <row r="2567" spans="1:5" x14ac:dyDescent="0.25">
      <c r="A2567" s="1">
        <v>2561</v>
      </c>
      <c r="B2567" s="1">
        <v>33</v>
      </c>
      <c r="D2567" s="1">
        <v>2561</v>
      </c>
      <c r="E2567" s="1">
        <v>5</v>
      </c>
    </row>
    <row r="2568" spans="1:5" x14ac:dyDescent="0.25">
      <c r="A2568" s="1">
        <v>2562</v>
      </c>
      <c r="B2568" s="1">
        <v>33</v>
      </c>
      <c r="D2568" s="1">
        <v>2562</v>
      </c>
      <c r="E2568" s="1">
        <v>5</v>
      </c>
    </row>
    <row r="2569" spans="1:5" x14ac:dyDescent="0.25">
      <c r="A2569" s="1">
        <v>2563</v>
      </c>
      <c r="B2569" s="1">
        <v>33</v>
      </c>
      <c r="D2569" s="1">
        <v>2563</v>
      </c>
      <c r="E2569" s="1">
        <v>5</v>
      </c>
    </row>
    <row r="2570" spans="1:5" x14ac:dyDescent="0.25">
      <c r="A2570" s="1">
        <v>2564</v>
      </c>
      <c r="B2570" s="1">
        <v>33</v>
      </c>
      <c r="D2570" s="1">
        <v>2564</v>
      </c>
      <c r="E2570" s="1">
        <v>5</v>
      </c>
    </row>
    <row r="2571" spans="1:5" x14ac:dyDescent="0.25">
      <c r="A2571" s="1">
        <v>2565</v>
      </c>
      <c r="B2571" s="1">
        <v>33</v>
      </c>
      <c r="D2571" s="1">
        <v>2565</v>
      </c>
      <c r="E2571" s="1">
        <v>5</v>
      </c>
    </row>
    <row r="2572" spans="1:5" x14ac:dyDescent="0.25">
      <c r="A2572" s="1">
        <v>2566</v>
      </c>
      <c r="B2572" s="1">
        <v>33</v>
      </c>
      <c r="D2572" s="1">
        <v>2566</v>
      </c>
      <c r="E2572" s="1">
        <v>5</v>
      </c>
    </row>
    <row r="2573" spans="1:5" x14ac:dyDescent="0.25">
      <c r="A2573" s="1">
        <v>2567</v>
      </c>
      <c r="B2573" s="1">
        <v>33</v>
      </c>
      <c r="D2573" s="1">
        <v>2567</v>
      </c>
      <c r="E2573" s="1">
        <v>5</v>
      </c>
    </row>
    <row r="2574" spans="1:5" x14ac:dyDescent="0.25">
      <c r="A2574" s="1">
        <v>2568</v>
      </c>
      <c r="B2574" s="1">
        <v>33</v>
      </c>
      <c r="D2574" s="1">
        <v>2568</v>
      </c>
      <c r="E2574" s="1">
        <v>5</v>
      </c>
    </row>
    <row r="2575" spans="1:5" x14ac:dyDescent="0.25">
      <c r="A2575" s="1">
        <v>2569</v>
      </c>
      <c r="B2575" s="1">
        <v>33</v>
      </c>
      <c r="D2575" s="1">
        <v>2569</v>
      </c>
      <c r="E2575" s="1">
        <v>5</v>
      </c>
    </row>
    <row r="2576" spans="1:5" x14ac:dyDescent="0.25">
      <c r="A2576" s="1">
        <v>2570</v>
      </c>
      <c r="B2576" s="1">
        <v>33</v>
      </c>
      <c r="D2576" s="1">
        <v>2570</v>
      </c>
      <c r="E2576" s="1">
        <v>5</v>
      </c>
    </row>
    <row r="2577" spans="1:5" x14ac:dyDescent="0.25">
      <c r="A2577" s="1">
        <v>2571</v>
      </c>
      <c r="B2577" s="1">
        <v>33</v>
      </c>
      <c r="D2577" s="1">
        <v>2571</v>
      </c>
      <c r="E2577" s="1">
        <v>5</v>
      </c>
    </row>
    <row r="2578" spans="1:5" x14ac:dyDescent="0.25">
      <c r="A2578" s="1">
        <v>2572</v>
      </c>
      <c r="B2578" s="1">
        <v>33</v>
      </c>
      <c r="D2578" s="1">
        <v>2572</v>
      </c>
      <c r="E2578" s="1">
        <v>5</v>
      </c>
    </row>
    <row r="2579" spans="1:5" x14ac:dyDescent="0.25">
      <c r="A2579" s="1">
        <v>2573</v>
      </c>
      <c r="B2579" s="1">
        <v>33</v>
      </c>
      <c r="D2579" s="1">
        <v>2573</v>
      </c>
      <c r="E2579" s="1">
        <v>5</v>
      </c>
    </row>
    <row r="2580" spans="1:5" x14ac:dyDescent="0.25">
      <c r="A2580" s="1">
        <v>2574</v>
      </c>
      <c r="B2580" s="1">
        <v>33</v>
      </c>
      <c r="D2580" s="1">
        <v>2574</v>
      </c>
      <c r="E2580" s="1">
        <v>5</v>
      </c>
    </row>
    <row r="2581" spans="1:5" x14ac:dyDescent="0.25">
      <c r="A2581" s="1">
        <v>2575</v>
      </c>
      <c r="B2581" s="1">
        <v>33</v>
      </c>
      <c r="D2581" s="1">
        <v>2575</v>
      </c>
      <c r="E2581" s="1">
        <v>5</v>
      </c>
    </row>
    <row r="2582" spans="1:5" x14ac:dyDescent="0.25">
      <c r="A2582" s="1">
        <v>2576</v>
      </c>
      <c r="B2582" s="1">
        <v>33</v>
      </c>
      <c r="D2582" s="1">
        <v>2576</v>
      </c>
      <c r="E2582" s="1">
        <v>5</v>
      </c>
    </row>
    <row r="2583" spans="1:5" x14ac:dyDescent="0.25">
      <c r="A2583" s="1">
        <v>2577</v>
      </c>
      <c r="B2583" s="1">
        <v>33</v>
      </c>
      <c r="D2583" s="1">
        <v>2577</v>
      </c>
      <c r="E2583" s="1">
        <v>5</v>
      </c>
    </row>
    <row r="2584" spans="1:5" x14ac:dyDescent="0.25">
      <c r="A2584" s="1">
        <v>2578</v>
      </c>
      <c r="B2584" s="1">
        <v>33</v>
      </c>
      <c r="D2584" s="1">
        <v>2578</v>
      </c>
      <c r="E2584" s="1">
        <v>5</v>
      </c>
    </row>
    <row r="2585" spans="1:5" x14ac:dyDescent="0.25">
      <c r="A2585" s="1">
        <v>2579</v>
      </c>
      <c r="B2585" s="1">
        <v>33</v>
      </c>
      <c r="D2585" s="1">
        <v>2579</v>
      </c>
      <c r="E2585" s="1">
        <v>5</v>
      </c>
    </row>
    <row r="2586" spans="1:5" x14ac:dyDescent="0.25">
      <c r="A2586" s="1">
        <v>2580</v>
      </c>
      <c r="B2586" s="1">
        <v>33</v>
      </c>
      <c r="D2586" s="1">
        <v>2580</v>
      </c>
      <c r="E2586" s="1">
        <v>5</v>
      </c>
    </row>
    <row r="2587" spans="1:5" x14ac:dyDescent="0.25">
      <c r="A2587" s="1">
        <v>2581</v>
      </c>
      <c r="B2587" s="1">
        <v>33</v>
      </c>
      <c r="D2587" s="1">
        <v>2581</v>
      </c>
      <c r="E2587" s="1">
        <v>5</v>
      </c>
    </row>
    <row r="2588" spans="1:5" x14ac:dyDescent="0.25">
      <c r="A2588" s="1">
        <v>2582</v>
      </c>
      <c r="B2588" s="1">
        <v>33</v>
      </c>
      <c r="D2588" s="1">
        <v>2582</v>
      </c>
      <c r="E2588" s="1">
        <v>5</v>
      </c>
    </row>
    <row r="2589" spans="1:5" x14ac:dyDescent="0.25">
      <c r="A2589" s="1">
        <v>2583</v>
      </c>
      <c r="B2589" s="1">
        <v>33</v>
      </c>
      <c r="D2589" s="1">
        <v>2583</v>
      </c>
      <c r="E2589" s="1">
        <v>5</v>
      </c>
    </row>
    <row r="2590" spans="1:5" x14ac:dyDescent="0.25">
      <c r="A2590" s="1">
        <v>2584</v>
      </c>
      <c r="B2590" s="1">
        <v>33</v>
      </c>
      <c r="D2590" s="1">
        <v>2584</v>
      </c>
      <c r="E2590" s="1">
        <v>5</v>
      </c>
    </row>
    <row r="2591" spans="1:5" x14ac:dyDescent="0.25">
      <c r="A2591" s="1">
        <v>2585</v>
      </c>
      <c r="B2591" s="1">
        <v>33</v>
      </c>
      <c r="D2591" s="1">
        <v>2585</v>
      </c>
      <c r="E2591" s="1">
        <v>5</v>
      </c>
    </row>
    <row r="2592" spans="1:5" x14ac:dyDescent="0.25">
      <c r="A2592" s="1">
        <v>2586</v>
      </c>
      <c r="B2592" s="1">
        <v>33</v>
      </c>
      <c r="D2592" s="1">
        <v>2586</v>
      </c>
      <c r="E2592" s="1">
        <v>5</v>
      </c>
    </row>
    <row r="2593" spans="1:5" x14ac:dyDescent="0.25">
      <c r="A2593" s="1">
        <v>2587</v>
      </c>
      <c r="B2593" s="1">
        <v>33</v>
      </c>
      <c r="D2593" s="1">
        <v>2587</v>
      </c>
      <c r="E2593" s="1">
        <v>5</v>
      </c>
    </row>
    <row r="2594" spans="1:5" x14ac:dyDescent="0.25">
      <c r="A2594" s="1">
        <v>2588</v>
      </c>
      <c r="B2594" s="1">
        <v>33</v>
      </c>
      <c r="D2594" s="1">
        <v>2588</v>
      </c>
      <c r="E2594" s="1">
        <v>5</v>
      </c>
    </row>
    <row r="2595" spans="1:5" x14ac:dyDescent="0.25">
      <c r="A2595" s="1">
        <v>2589</v>
      </c>
      <c r="B2595" s="1">
        <v>33</v>
      </c>
      <c r="D2595" s="1">
        <v>2589</v>
      </c>
      <c r="E2595" s="1">
        <v>5</v>
      </c>
    </row>
    <row r="2596" spans="1:5" x14ac:dyDescent="0.25">
      <c r="A2596" s="1">
        <v>2590</v>
      </c>
      <c r="B2596" s="1">
        <v>33</v>
      </c>
      <c r="D2596" s="1">
        <v>2590</v>
      </c>
      <c r="E2596" s="1">
        <v>5</v>
      </c>
    </row>
    <row r="2597" spans="1:5" x14ac:dyDescent="0.25">
      <c r="A2597" s="1">
        <v>2591</v>
      </c>
      <c r="B2597" s="1">
        <v>33</v>
      </c>
      <c r="D2597" s="1">
        <v>2591</v>
      </c>
      <c r="E2597" s="1">
        <v>5</v>
      </c>
    </row>
    <row r="2598" spans="1:5" x14ac:dyDescent="0.25">
      <c r="A2598" s="1">
        <v>2592</v>
      </c>
      <c r="B2598" s="1">
        <v>33</v>
      </c>
      <c r="D2598" s="1">
        <v>2592</v>
      </c>
      <c r="E2598" s="1">
        <v>5</v>
      </c>
    </row>
    <row r="2599" spans="1:5" x14ac:dyDescent="0.25">
      <c r="A2599" s="1">
        <v>2593</v>
      </c>
      <c r="B2599" s="1">
        <v>33</v>
      </c>
      <c r="D2599" s="1">
        <v>2593</v>
      </c>
      <c r="E2599" s="1">
        <v>5</v>
      </c>
    </row>
    <row r="2600" spans="1:5" x14ac:dyDescent="0.25">
      <c r="A2600" s="1">
        <v>2594</v>
      </c>
      <c r="B2600" s="1">
        <v>33</v>
      </c>
      <c r="D2600" s="1">
        <v>2594</v>
      </c>
      <c r="E2600" s="1">
        <v>5</v>
      </c>
    </row>
    <row r="2601" spans="1:5" x14ac:dyDescent="0.25">
      <c r="A2601" s="1">
        <v>2595</v>
      </c>
      <c r="B2601" s="1">
        <v>33</v>
      </c>
      <c r="D2601" s="1">
        <v>2595</v>
      </c>
      <c r="E2601" s="1">
        <v>5</v>
      </c>
    </row>
    <row r="2602" spans="1:5" x14ac:dyDescent="0.25">
      <c r="A2602" s="1">
        <v>2596</v>
      </c>
      <c r="B2602" s="1">
        <v>33</v>
      </c>
      <c r="D2602" s="1">
        <v>2596</v>
      </c>
      <c r="E2602" s="1">
        <v>5</v>
      </c>
    </row>
    <row r="2603" spans="1:5" x14ac:dyDescent="0.25">
      <c r="A2603" s="1">
        <v>2597</v>
      </c>
      <c r="B2603" s="1">
        <v>33</v>
      </c>
      <c r="D2603" s="1">
        <v>2597</v>
      </c>
      <c r="E2603" s="1">
        <v>5</v>
      </c>
    </row>
    <row r="2604" spans="1:5" x14ac:dyDescent="0.25">
      <c r="A2604" s="1">
        <v>2598</v>
      </c>
      <c r="B2604" s="1">
        <v>33</v>
      </c>
      <c r="D2604" s="1">
        <v>2598</v>
      </c>
      <c r="E2604" s="1">
        <v>5</v>
      </c>
    </row>
    <row r="2605" spans="1:5" x14ac:dyDescent="0.25">
      <c r="A2605" s="1">
        <v>2599</v>
      </c>
      <c r="B2605" s="1">
        <v>33</v>
      </c>
      <c r="D2605" s="1">
        <v>2599</v>
      </c>
      <c r="E2605" s="1">
        <v>5</v>
      </c>
    </row>
    <row r="2606" spans="1:5" x14ac:dyDescent="0.25">
      <c r="A2606" s="1">
        <v>2600</v>
      </c>
      <c r="B2606" s="1">
        <v>33</v>
      </c>
      <c r="D2606" s="1">
        <v>2600</v>
      </c>
      <c r="E2606" s="1">
        <v>5</v>
      </c>
    </row>
    <row r="2607" spans="1:5" x14ac:dyDescent="0.25">
      <c r="A2607" s="1">
        <v>2601</v>
      </c>
      <c r="B2607" s="1">
        <v>33</v>
      </c>
      <c r="D2607" s="1">
        <v>2601</v>
      </c>
      <c r="E2607" s="1">
        <v>5</v>
      </c>
    </row>
    <row r="2608" spans="1:5" x14ac:dyDescent="0.25">
      <c r="A2608" s="1">
        <v>2602</v>
      </c>
      <c r="B2608" s="1">
        <v>33</v>
      </c>
      <c r="D2608" s="1">
        <v>2602</v>
      </c>
      <c r="E2608" s="1">
        <v>5</v>
      </c>
    </row>
    <row r="2609" spans="1:5" x14ac:dyDescent="0.25">
      <c r="A2609" s="1">
        <v>2603</v>
      </c>
      <c r="B2609" s="1">
        <v>33</v>
      </c>
      <c r="D2609" s="1">
        <v>2603</v>
      </c>
      <c r="E2609" s="1">
        <v>5</v>
      </c>
    </row>
    <row r="2610" spans="1:5" x14ac:dyDescent="0.25">
      <c r="A2610" s="1">
        <v>2604</v>
      </c>
      <c r="B2610" s="1">
        <v>33</v>
      </c>
      <c r="D2610" s="1">
        <v>2604</v>
      </c>
      <c r="E2610" s="1">
        <v>5</v>
      </c>
    </row>
    <row r="2611" spans="1:5" x14ac:dyDescent="0.25">
      <c r="A2611" s="1">
        <v>2605</v>
      </c>
      <c r="B2611" s="1">
        <v>33</v>
      </c>
      <c r="D2611" s="1">
        <v>2605</v>
      </c>
      <c r="E2611" s="1">
        <v>5</v>
      </c>
    </row>
    <row r="2612" spans="1:5" x14ac:dyDescent="0.25">
      <c r="A2612" s="1">
        <v>2606</v>
      </c>
      <c r="B2612" s="1">
        <v>33</v>
      </c>
      <c r="D2612" s="1">
        <v>2606</v>
      </c>
      <c r="E2612" s="1">
        <v>5</v>
      </c>
    </row>
    <row r="2613" spans="1:5" x14ac:dyDescent="0.25">
      <c r="A2613" s="1">
        <v>2607</v>
      </c>
      <c r="B2613" s="1">
        <v>33</v>
      </c>
      <c r="D2613" s="1">
        <v>2607</v>
      </c>
      <c r="E2613" s="1">
        <v>5</v>
      </c>
    </row>
    <row r="2614" spans="1:5" x14ac:dyDescent="0.25">
      <c r="A2614" s="1">
        <v>2608</v>
      </c>
      <c r="B2614" s="1">
        <v>33</v>
      </c>
      <c r="D2614" s="1">
        <v>2608</v>
      </c>
      <c r="E2614" s="1">
        <v>5</v>
      </c>
    </row>
    <row r="2615" spans="1:5" x14ac:dyDescent="0.25">
      <c r="A2615" s="1">
        <v>2609</v>
      </c>
      <c r="B2615" s="1">
        <v>33</v>
      </c>
      <c r="D2615" s="1">
        <v>2609</v>
      </c>
      <c r="E2615" s="1">
        <v>5</v>
      </c>
    </row>
    <row r="2616" spans="1:5" x14ac:dyDescent="0.25">
      <c r="A2616" s="1">
        <v>2610</v>
      </c>
      <c r="B2616" s="1">
        <v>33</v>
      </c>
      <c r="D2616" s="1">
        <v>2610</v>
      </c>
      <c r="E2616" s="1">
        <v>5</v>
      </c>
    </row>
    <row r="2617" spans="1:5" x14ac:dyDescent="0.25">
      <c r="A2617" s="1">
        <v>2611</v>
      </c>
      <c r="B2617" s="1">
        <v>33</v>
      </c>
      <c r="D2617" s="1">
        <v>2611</v>
      </c>
      <c r="E2617" s="1">
        <v>5</v>
      </c>
    </row>
    <row r="2618" spans="1:5" x14ac:dyDescent="0.25">
      <c r="A2618" s="1">
        <v>2612</v>
      </c>
      <c r="B2618" s="1">
        <v>33</v>
      </c>
      <c r="D2618" s="1">
        <v>2612</v>
      </c>
      <c r="E2618" s="1">
        <v>5</v>
      </c>
    </row>
    <row r="2619" spans="1:5" x14ac:dyDescent="0.25">
      <c r="A2619" s="1">
        <v>2613</v>
      </c>
      <c r="B2619" s="1">
        <v>33</v>
      </c>
      <c r="D2619" s="1">
        <v>2613</v>
      </c>
      <c r="E2619" s="1">
        <v>5</v>
      </c>
    </row>
    <row r="2620" spans="1:5" x14ac:dyDescent="0.25">
      <c r="A2620" s="1">
        <v>2614</v>
      </c>
      <c r="B2620" s="1">
        <v>33</v>
      </c>
      <c r="D2620" s="1">
        <v>2614</v>
      </c>
      <c r="E2620" s="1">
        <v>5</v>
      </c>
    </row>
    <row r="2621" spans="1:5" x14ac:dyDescent="0.25">
      <c r="A2621" s="1">
        <v>2615</v>
      </c>
      <c r="B2621" s="1">
        <v>33</v>
      </c>
      <c r="D2621" s="1">
        <v>2615</v>
      </c>
      <c r="E2621" s="1">
        <v>5</v>
      </c>
    </row>
    <row r="2622" spans="1:5" x14ac:dyDescent="0.25">
      <c r="A2622" s="1">
        <v>2616</v>
      </c>
      <c r="B2622" s="1">
        <v>33</v>
      </c>
      <c r="D2622" s="1">
        <v>2616</v>
      </c>
      <c r="E2622" s="1">
        <v>5</v>
      </c>
    </row>
    <row r="2623" spans="1:5" x14ac:dyDescent="0.25">
      <c r="A2623" s="1">
        <v>2617</v>
      </c>
      <c r="B2623" s="1">
        <v>33</v>
      </c>
      <c r="D2623" s="1">
        <v>2617</v>
      </c>
      <c r="E2623" s="1">
        <v>5</v>
      </c>
    </row>
    <row r="2624" spans="1:5" x14ac:dyDescent="0.25">
      <c r="A2624" s="1">
        <v>2618</v>
      </c>
      <c r="B2624" s="1">
        <v>33</v>
      </c>
      <c r="D2624" s="1">
        <v>2618</v>
      </c>
      <c r="E2624" s="1">
        <v>5</v>
      </c>
    </row>
    <row r="2625" spans="1:5" x14ac:dyDescent="0.25">
      <c r="A2625" s="1">
        <v>2619</v>
      </c>
      <c r="B2625" s="1">
        <v>33</v>
      </c>
      <c r="D2625" s="1">
        <v>2619</v>
      </c>
      <c r="E2625" s="1">
        <v>5</v>
      </c>
    </row>
    <row r="2626" spans="1:5" x14ac:dyDescent="0.25">
      <c r="A2626" s="1">
        <v>2620</v>
      </c>
      <c r="B2626" s="1">
        <v>33</v>
      </c>
      <c r="D2626" s="1">
        <v>2620</v>
      </c>
      <c r="E2626" s="1">
        <v>5</v>
      </c>
    </row>
    <row r="2627" spans="1:5" x14ac:dyDescent="0.25">
      <c r="A2627" s="1">
        <v>2621</v>
      </c>
      <c r="B2627" s="1">
        <v>33</v>
      </c>
      <c r="D2627" s="1">
        <v>2621</v>
      </c>
      <c r="E2627" s="1">
        <v>5</v>
      </c>
    </row>
    <row r="2628" spans="1:5" x14ac:dyDescent="0.25">
      <c r="A2628" s="1">
        <v>2622</v>
      </c>
      <c r="B2628" s="1">
        <v>33</v>
      </c>
      <c r="D2628" s="1">
        <v>2622</v>
      </c>
      <c r="E2628" s="1">
        <v>5</v>
      </c>
    </row>
    <row r="2629" spans="1:5" x14ac:dyDescent="0.25">
      <c r="A2629" s="1">
        <v>2623</v>
      </c>
      <c r="B2629" s="1">
        <v>33</v>
      </c>
      <c r="D2629" s="1">
        <v>2623</v>
      </c>
      <c r="E2629" s="1">
        <v>5</v>
      </c>
    </row>
    <row r="2630" spans="1:5" x14ac:dyDescent="0.25">
      <c r="A2630" s="1">
        <v>2624</v>
      </c>
      <c r="B2630" s="1">
        <v>33</v>
      </c>
      <c r="D2630" s="1">
        <v>2624</v>
      </c>
      <c r="E2630" s="1">
        <v>5</v>
      </c>
    </row>
    <row r="2631" spans="1:5" x14ac:dyDescent="0.25">
      <c r="A2631" s="1">
        <v>2625</v>
      </c>
      <c r="B2631" s="1">
        <v>33</v>
      </c>
      <c r="D2631" s="1">
        <v>2625</v>
      </c>
      <c r="E2631" s="1">
        <v>5</v>
      </c>
    </row>
    <row r="2632" spans="1:5" x14ac:dyDescent="0.25">
      <c r="A2632" s="1">
        <v>2626</v>
      </c>
      <c r="B2632" s="1">
        <v>33</v>
      </c>
      <c r="D2632" s="1">
        <v>2626</v>
      </c>
      <c r="E2632" s="1">
        <v>5</v>
      </c>
    </row>
    <row r="2633" spans="1:5" x14ac:dyDescent="0.25">
      <c r="A2633" s="1">
        <v>2627</v>
      </c>
      <c r="B2633" s="1">
        <v>33</v>
      </c>
      <c r="D2633" s="1">
        <v>2627</v>
      </c>
      <c r="E2633" s="1">
        <v>5</v>
      </c>
    </row>
    <row r="2634" spans="1:5" x14ac:dyDescent="0.25">
      <c r="A2634" s="1">
        <v>2628</v>
      </c>
      <c r="B2634" s="1">
        <v>33</v>
      </c>
      <c r="D2634" s="1">
        <v>2628</v>
      </c>
      <c r="E2634" s="1">
        <v>5</v>
      </c>
    </row>
    <row r="2635" spans="1:5" x14ac:dyDescent="0.25">
      <c r="A2635" s="1">
        <v>2629</v>
      </c>
      <c r="B2635" s="1">
        <v>33</v>
      </c>
      <c r="D2635" s="1">
        <v>2629</v>
      </c>
      <c r="E2635" s="1">
        <v>5</v>
      </c>
    </row>
    <row r="2636" spans="1:5" x14ac:dyDescent="0.25">
      <c r="A2636" s="1">
        <v>2630</v>
      </c>
      <c r="B2636" s="1">
        <v>33</v>
      </c>
      <c r="D2636" s="1">
        <v>2630</v>
      </c>
      <c r="E2636" s="1">
        <v>5</v>
      </c>
    </row>
    <row r="2637" spans="1:5" x14ac:dyDescent="0.25">
      <c r="A2637" s="1">
        <v>2631</v>
      </c>
      <c r="B2637" s="1">
        <v>33</v>
      </c>
      <c r="D2637" s="1">
        <v>2631</v>
      </c>
      <c r="E2637" s="1">
        <v>5</v>
      </c>
    </row>
    <row r="2638" spans="1:5" x14ac:dyDescent="0.25">
      <c r="A2638" s="1">
        <v>2632</v>
      </c>
      <c r="B2638" s="1">
        <v>33</v>
      </c>
      <c r="D2638" s="1">
        <v>2632</v>
      </c>
      <c r="E2638" s="1">
        <v>5</v>
      </c>
    </row>
    <row r="2639" spans="1:5" x14ac:dyDescent="0.25">
      <c r="A2639" s="1">
        <v>2633</v>
      </c>
      <c r="B2639" s="1">
        <v>33</v>
      </c>
      <c r="D2639" s="1">
        <v>2633</v>
      </c>
      <c r="E2639" s="1">
        <v>5</v>
      </c>
    </row>
    <row r="2640" spans="1:5" x14ac:dyDescent="0.25">
      <c r="A2640" s="1">
        <v>2634</v>
      </c>
      <c r="B2640" s="1">
        <v>33</v>
      </c>
      <c r="D2640" s="1">
        <v>2634</v>
      </c>
      <c r="E2640" s="1">
        <v>5</v>
      </c>
    </row>
    <row r="2641" spans="1:5" x14ac:dyDescent="0.25">
      <c r="A2641" s="1">
        <v>2635</v>
      </c>
      <c r="B2641" s="1">
        <v>33</v>
      </c>
      <c r="D2641" s="1">
        <v>2635</v>
      </c>
      <c r="E2641" s="1">
        <v>5</v>
      </c>
    </row>
    <row r="2642" spans="1:5" x14ac:dyDescent="0.25">
      <c r="A2642" s="1">
        <v>2636</v>
      </c>
      <c r="B2642" s="1">
        <v>33</v>
      </c>
      <c r="D2642" s="1">
        <v>2636</v>
      </c>
      <c r="E2642" s="1">
        <v>5</v>
      </c>
    </row>
    <row r="2643" spans="1:5" x14ac:dyDescent="0.25">
      <c r="A2643" s="1">
        <v>2637</v>
      </c>
      <c r="B2643" s="1">
        <v>33</v>
      </c>
      <c r="D2643" s="1">
        <v>2637</v>
      </c>
      <c r="E2643" s="1">
        <v>5</v>
      </c>
    </row>
    <row r="2644" spans="1:5" x14ac:dyDescent="0.25">
      <c r="A2644" s="1">
        <v>2638</v>
      </c>
      <c r="B2644" s="1">
        <v>33</v>
      </c>
      <c r="D2644" s="1">
        <v>2638</v>
      </c>
      <c r="E2644" s="1">
        <v>5</v>
      </c>
    </row>
    <row r="2645" spans="1:5" x14ac:dyDescent="0.25">
      <c r="A2645" s="1">
        <v>2639</v>
      </c>
      <c r="B2645" s="1">
        <v>33</v>
      </c>
      <c r="D2645" s="1">
        <v>2639</v>
      </c>
      <c r="E2645" s="1">
        <v>5</v>
      </c>
    </row>
    <row r="2646" spans="1:5" x14ac:dyDescent="0.25">
      <c r="A2646" s="1">
        <v>2640</v>
      </c>
      <c r="B2646" s="1">
        <v>33</v>
      </c>
      <c r="D2646" s="1">
        <v>2640</v>
      </c>
      <c r="E2646" s="1">
        <v>5</v>
      </c>
    </row>
    <row r="2647" spans="1:5" x14ac:dyDescent="0.25">
      <c r="A2647" s="1">
        <v>2641</v>
      </c>
      <c r="B2647" s="1">
        <v>34</v>
      </c>
      <c r="D2647" s="1">
        <v>2641</v>
      </c>
      <c r="E2647" s="1">
        <v>5</v>
      </c>
    </row>
    <row r="2648" spans="1:5" x14ac:dyDescent="0.25">
      <c r="A2648" s="1">
        <v>2642</v>
      </c>
      <c r="B2648" s="1">
        <v>34</v>
      </c>
      <c r="D2648" s="1">
        <v>2642</v>
      </c>
      <c r="E2648" s="1">
        <v>5</v>
      </c>
    </row>
    <row r="2649" spans="1:5" x14ac:dyDescent="0.25">
      <c r="A2649" s="1">
        <v>2643</v>
      </c>
      <c r="B2649" s="1">
        <v>34</v>
      </c>
      <c r="D2649" s="1">
        <v>2643</v>
      </c>
      <c r="E2649" s="1">
        <v>5</v>
      </c>
    </row>
    <row r="2650" spans="1:5" x14ac:dyDescent="0.25">
      <c r="A2650" s="1">
        <v>2644</v>
      </c>
      <c r="B2650" s="1">
        <v>34</v>
      </c>
      <c r="D2650" s="1">
        <v>2644</v>
      </c>
      <c r="E2650" s="1">
        <v>5</v>
      </c>
    </row>
    <row r="2651" spans="1:5" x14ac:dyDescent="0.25">
      <c r="A2651" s="1">
        <v>2645</v>
      </c>
      <c r="B2651" s="1">
        <v>34</v>
      </c>
      <c r="D2651" s="1">
        <v>2645</v>
      </c>
      <c r="E2651" s="1">
        <v>5</v>
      </c>
    </row>
    <row r="2652" spans="1:5" x14ac:dyDescent="0.25">
      <c r="A2652" s="1">
        <v>2646</v>
      </c>
      <c r="B2652" s="1">
        <v>34</v>
      </c>
      <c r="D2652" s="1">
        <v>2646</v>
      </c>
      <c r="E2652" s="1">
        <v>5</v>
      </c>
    </row>
    <row r="2653" spans="1:5" x14ac:dyDescent="0.25">
      <c r="A2653" s="1">
        <v>2647</v>
      </c>
      <c r="B2653" s="1">
        <v>34</v>
      </c>
      <c r="D2653" s="1">
        <v>2647</v>
      </c>
      <c r="E2653" s="1">
        <v>5</v>
      </c>
    </row>
    <row r="2654" spans="1:5" x14ac:dyDescent="0.25">
      <c r="A2654" s="1">
        <v>2648</v>
      </c>
      <c r="B2654" s="1">
        <v>34</v>
      </c>
      <c r="D2654" s="1">
        <v>2648</v>
      </c>
      <c r="E2654" s="1">
        <v>5</v>
      </c>
    </row>
    <row r="2655" spans="1:5" x14ac:dyDescent="0.25">
      <c r="A2655" s="1">
        <v>2649</v>
      </c>
      <c r="B2655" s="1">
        <v>34</v>
      </c>
      <c r="D2655" s="1">
        <v>2649</v>
      </c>
      <c r="E2655" s="1">
        <v>5</v>
      </c>
    </row>
    <row r="2656" spans="1:5" x14ac:dyDescent="0.25">
      <c r="A2656" s="1">
        <v>2650</v>
      </c>
      <c r="B2656" s="1">
        <v>34</v>
      </c>
      <c r="D2656" s="1">
        <v>2650</v>
      </c>
      <c r="E2656" s="1">
        <v>5</v>
      </c>
    </row>
    <row r="2657" spans="1:5" x14ac:dyDescent="0.25">
      <c r="A2657" s="1">
        <v>2651</v>
      </c>
      <c r="B2657" s="1">
        <v>34</v>
      </c>
      <c r="D2657" s="1">
        <v>2651</v>
      </c>
      <c r="E2657" s="1">
        <v>5</v>
      </c>
    </row>
    <row r="2658" spans="1:5" x14ac:dyDescent="0.25">
      <c r="A2658" s="1">
        <v>2652</v>
      </c>
      <c r="B2658" s="1">
        <v>34</v>
      </c>
      <c r="D2658" s="1">
        <v>2652</v>
      </c>
      <c r="E2658" s="1">
        <v>5</v>
      </c>
    </row>
    <row r="2659" spans="1:5" x14ac:dyDescent="0.25">
      <c r="A2659" s="1">
        <v>2653</v>
      </c>
      <c r="B2659" s="1">
        <v>34</v>
      </c>
      <c r="D2659" s="1">
        <v>2653</v>
      </c>
      <c r="E2659" s="1">
        <v>5</v>
      </c>
    </row>
    <row r="2660" spans="1:5" x14ac:dyDescent="0.25">
      <c r="A2660" s="1">
        <v>2654</v>
      </c>
      <c r="B2660" s="1">
        <v>34</v>
      </c>
      <c r="D2660" s="1">
        <v>2654</v>
      </c>
      <c r="E2660" s="1">
        <v>5</v>
      </c>
    </row>
    <row r="2661" spans="1:5" x14ac:dyDescent="0.25">
      <c r="A2661" s="1">
        <v>2655</v>
      </c>
      <c r="B2661" s="1">
        <v>34</v>
      </c>
      <c r="D2661" s="1">
        <v>2655</v>
      </c>
      <c r="E2661" s="1">
        <v>5</v>
      </c>
    </row>
    <row r="2662" spans="1:5" x14ac:dyDescent="0.25">
      <c r="A2662" s="1">
        <v>2656</v>
      </c>
      <c r="B2662" s="1">
        <v>34</v>
      </c>
      <c r="D2662" s="1">
        <v>2656</v>
      </c>
      <c r="E2662" s="1">
        <v>5</v>
      </c>
    </row>
    <row r="2663" spans="1:5" x14ac:dyDescent="0.25">
      <c r="A2663" s="1">
        <v>2657</v>
      </c>
      <c r="B2663" s="1">
        <v>34</v>
      </c>
      <c r="D2663" s="1">
        <v>2657</v>
      </c>
      <c r="E2663" s="1">
        <v>5</v>
      </c>
    </row>
    <row r="2664" spans="1:5" x14ac:dyDescent="0.25">
      <c r="A2664" s="1">
        <v>2658</v>
      </c>
      <c r="B2664" s="1">
        <v>34</v>
      </c>
      <c r="D2664" s="1">
        <v>2658</v>
      </c>
      <c r="E2664" s="1">
        <v>5</v>
      </c>
    </row>
    <row r="2665" spans="1:5" x14ac:dyDescent="0.25">
      <c r="A2665" s="1">
        <v>2659</v>
      </c>
      <c r="B2665" s="1">
        <v>34</v>
      </c>
      <c r="D2665" s="1">
        <v>2659</v>
      </c>
      <c r="E2665" s="1">
        <v>5</v>
      </c>
    </row>
    <row r="2666" spans="1:5" x14ac:dyDescent="0.25">
      <c r="A2666" s="1">
        <v>2660</v>
      </c>
      <c r="B2666" s="1">
        <v>34</v>
      </c>
      <c r="D2666" s="1">
        <v>2660</v>
      </c>
      <c r="E2666" s="1">
        <v>5</v>
      </c>
    </row>
    <row r="2667" spans="1:5" x14ac:dyDescent="0.25">
      <c r="A2667" s="1">
        <v>2661</v>
      </c>
      <c r="B2667" s="1">
        <v>34</v>
      </c>
      <c r="D2667" s="1">
        <v>2661</v>
      </c>
      <c r="E2667" s="1">
        <v>5</v>
      </c>
    </row>
    <row r="2668" spans="1:5" x14ac:dyDescent="0.25">
      <c r="A2668" s="1">
        <v>2662</v>
      </c>
      <c r="B2668" s="1">
        <v>34</v>
      </c>
      <c r="D2668" s="1">
        <v>2662</v>
      </c>
      <c r="E2668" s="1">
        <v>5</v>
      </c>
    </row>
    <row r="2669" spans="1:5" x14ac:dyDescent="0.25">
      <c r="A2669" s="1">
        <v>2663</v>
      </c>
      <c r="B2669" s="1">
        <v>34</v>
      </c>
      <c r="D2669" s="1">
        <v>2663</v>
      </c>
      <c r="E2669" s="1">
        <v>5</v>
      </c>
    </row>
    <row r="2670" spans="1:5" x14ac:dyDescent="0.25">
      <c r="A2670" s="1">
        <v>2664</v>
      </c>
      <c r="B2670" s="1">
        <v>34</v>
      </c>
      <c r="D2670" s="1">
        <v>2664</v>
      </c>
      <c r="E2670" s="1">
        <v>5</v>
      </c>
    </row>
    <row r="2671" spans="1:5" x14ac:dyDescent="0.25">
      <c r="A2671" s="1">
        <v>2665</v>
      </c>
      <c r="B2671" s="1">
        <v>34</v>
      </c>
      <c r="D2671" s="1">
        <v>2665</v>
      </c>
      <c r="E2671" s="1">
        <v>5</v>
      </c>
    </row>
    <row r="2672" spans="1:5" x14ac:dyDescent="0.25">
      <c r="A2672" s="1">
        <v>2666</v>
      </c>
      <c r="B2672" s="1">
        <v>34</v>
      </c>
      <c r="D2672" s="1">
        <v>2666</v>
      </c>
      <c r="E2672" s="1">
        <v>5</v>
      </c>
    </row>
    <row r="2673" spans="1:5" x14ac:dyDescent="0.25">
      <c r="A2673" s="1">
        <v>2667</v>
      </c>
      <c r="B2673" s="1">
        <v>34</v>
      </c>
      <c r="D2673" s="1">
        <v>2667</v>
      </c>
      <c r="E2673" s="1">
        <v>5</v>
      </c>
    </row>
    <row r="2674" spans="1:5" x14ac:dyDescent="0.25">
      <c r="A2674" s="1">
        <v>2668</v>
      </c>
      <c r="B2674" s="1">
        <v>34</v>
      </c>
      <c r="D2674" s="1">
        <v>2668</v>
      </c>
      <c r="E2674" s="1">
        <v>5</v>
      </c>
    </row>
    <row r="2675" spans="1:5" x14ac:dyDescent="0.25">
      <c r="A2675" s="1">
        <v>2669</v>
      </c>
      <c r="B2675" s="1">
        <v>34</v>
      </c>
      <c r="D2675" s="1">
        <v>2669</v>
      </c>
      <c r="E2675" s="1">
        <v>5</v>
      </c>
    </row>
    <row r="2676" spans="1:5" x14ac:dyDescent="0.25">
      <c r="A2676" s="1">
        <v>2670</v>
      </c>
      <c r="B2676" s="1">
        <v>34</v>
      </c>
      <c r="D2676" s="1">
        <v>2670</v>
      </c>
      <c r="E2676" s="1">
        <v>5</v>
      </c>
    </row>
    <row r="2677" spans="1:5" x14ac:dyDescent="0.25">
      <c r="A2677" s="1">
        <v>2671</v>
      </c>
      <c r="B2677" s="1">
        <v>34</v>
      </c>
      <c r="D2677" s="1">
        <v>2671</v>
      </c>
      <c r="E2677" s="1">
        <v>5</v>
      </c>
    </row>
    <row r="2678" spans="1:5" x14ac:dyDescent="0.25">
      <c r="A2678" s="1">
        <v>2672</v>
      </c>
      <c r="B2678" s="1">
        <v>34</v>
      </c>
      <c r="D2678" s="1">
        <v>2672</v>
      </c>
      <c r="E2678" s="1">
        <v>5</v>
      </c>
    </row>
    <row r="2679" spans="1:5" x14ac:dyDescent="0.25">
      <c r="A2679" s="1">
        <v>2673</v>
      </c>
      <c r="B2679" s="1">
        <v>34</v>
      </c>
      <c r="D2679" s="1">
        <v>2673</v>
      </c>
      <c r="E2679" s="1">
        <v>5</v>
      </c>
    </row>
    <row r="2680" spans="1:5" x14ac:dyDescent="0.25">
      <c r="A2680" s="1">
        <v>2674</v>
      </c>
      <c r="B2680" s="1">
        <v>34</v>
      </c>
      <c r="D2680" s="1">
        <v>2674</v>
      </c>
      <c r="E2680" s="1">
        <v>5</v>
      </c>
    </row>
    <row r="2681" spans="1:5" x14ac:dyDescent="0.25">
      <c r="A2681" s="1">
        <v>2675</v>
      </c>
      <c r="B2681" s="1">
        <v>34</v>
      </c>
      <c r="D2681" s="1">
        <v>2675</v>
      </c>
      <c r="E2681" s="1">
        <v>5</v>
      </c>
    </row>
    <row r="2682" spans="1:5" x14ac:dyDescent="0.25">
      <c r="A2682" s="1">
        <v>2676</v>
      </c>
      <c r="B2682" s="1">
        <v>34</v>
      </c>
      <c r="D2682" s="1">
        <v>2676</v>
      </c>
      <c r="E2682" s="1">
        <v>5</v>
      </c>
    </row>
    <row r="2683" spans="1:5" x14ac:dyDescent="0.25">
      <c r="A2683" s="1">
        <v>2677</v>
      </c>
      <c r="B2683" s="1">
        <v>34</v>
      </c>
      <c r="D2683" s="1">
        <v>2677</v>
      </c>
      <c r="E2683" s="1">
        <v>5</v>
      </c>
    </row>
    <row r="2684" spans="1:5" x14ac:dyDescent="0.25">
      <c r="A2684" s="1">
        <v>2678</v>
      </c>
      <c r="B2684" s="1">
        <v>34</v>
      </c>
      <c r="D2684" s="1">
        <v>2678</v>
      </c>
      <c r="E2684" s="1">
        <v>5</v>
      </c>
    </row>
    <row r="2685" spans="1:5" x14ac:dyDescent="0.25">
      <c r="A2685" s="1">
        <v>2679</v>
      </c>
      <c r="B2685" s="1">
        <v>34</v>
      </c>
      <c r="D2685" s="1">
        <v>2679</v>
      </c>
      <c r="E2685" s="1">
        <v>5</v>
      </c>
    </row>
    <row r="2686" spans="1:5" x14ac:dyDescent="0.25">
      <c r="A2686" s="1">
        <v>2680</v>
      </c>
      <c r="B2686" s="1">
        <v>34</v>
      </c>
      <c r="D2686" s="1">
        <v>2680</v>
      </c>
      <c r="E2686" s="1">
        <v>5</v>
      </c>
    </row>
    <row r="2687" spans="1:5" x14ac:dyDescent="0.25">
      <c r="A2687" s="1">
        <v>2681</v>
      </c>
      <c r="B2687" s="1">
        <v>34</v>
      </c>
      <c r="D2687" s="1">
        <v>2681</v>
      </c>
      <c r="E2687" s="1">
        <v>5</v>
      </c>
    </row>
    <row r="2688" spans="1:5" x14ac:dyDescent="0.25">
      <c r="A2688" s="1">
        <v>2682</v>
      </c>
      <c r="B2688" s="1">
        <v>34</v>
      </c>
      <c r="D2688" s="1">
        <v>2682</v>
      </c>
      <c r="E2688" s="1">
        <v>5</v>
      </c>
    </row>
    <row r="2689" spans="1:5" x14ac:dyDescent="0.25">
      <c r="A2689" s="1">
        <v>2683</v>
      </c>
      <c r="B2689" s="1">
        <v>34</v>
      </c>
      <c r="D2689" s="1">
        <v>2683</v>
      </c>
      <c r="E2689" s="1">
        <v>5</v>
      </c>
    </row>
    <row r="2690" spans="1:5" x14ac:dyDescent="0.25">
      <c r="A2690" s="1">
        <v>2684</v>
      </c>
      <c r="B2690" s="1">
        <v>34</v>
      </c>
      <c r="D2690" s="1">
        <v>2684</v>
      </c>
      <c r="E2690" s="1">
        <v>5</v>
      </c>
    </row>
    <row r="2691" spans="1:5" x14ac:dyDescent="0.25">
      <c r="A2691" s="1">
        <v>2685</v>
      </c>
      <c r="B2691" s="1">
        <v>34</v>
      </c>
      <c r="D2691" s="1">
        <v>2685</v>
      </c>
      <c r="E2691" s="1">
        <v>5</v>
      </c>
    </row>
    <row r="2692" spans="1:5" x14ac:dyDescent="0.25">
      <c r="A2692" s="1">
        <v>2686</v>
      </c>
      <c r="B2692" s="1">
        <v>34</v>
      </c>
      <c r="D2692" s="1">
        <v>2686</v>
      </c>
      <c r="E2692" s="1">
        <v>5</v>
      </c>
    </row>
    <row r="2693" spans="1:5" x14ac:dyDescent="0.25">
      <c r="A2693" s="1">
        <v>2687</v>
      </c>
      <c r="B2693" s="1">
        <v>34</v>
      </c>
      <c r="D2693" s="1">
        <v>2687</v>
      </c>
      <c r="E2693" s="1">
        <v>5</v>
      </c>
    </row>
    <row r="2694" spans="1:5" x14ac:dyDescent="0.25">
      <c r="A2694" s="1">
        <v>2688</v>
      </c>
      <c r="B2694" s="1">
        <v>34</v>
      </c>
      <c r="D2694" s="1">
        <v>2688</v>
      </c>
      <c r="E2694" s="1">
        <v>5</v>
      </c>
    </row>
    <row r="2695" spans="1:5" x14ac:dyDescent="0.25">
      <c r="A2695" s="1">
        <v>2689</v>
      </c>
      <c r="B2695" s="1">
        <v>34</v>
      </c>
      <c r="D2695" s="1">
        <v>2689</v>
      </c>
      <c r="E2695" s="1">
        <v>5</v>
      </c>
    </row>
    <row r="2696" spans="1:5" x14ac:dyDescent="0.25">
      <c r="A2696" s="1">
        <v>2690</v>
      </c>
      <c r="B2696" s="1">
        <v>34</v>
      </c>
      <c r="D2696" s="1">
        <v>2690</v>
      </c>
      <c r="E2696" s="1">
        <v>5</v>
      </c>
    </row>
    <row r="2697" spans="1:5" x14ac:dyDescent="0.25">
      <c r="A2697" s="1">
        <v>2691</v>
      </c>
      <c r="B2697" s="1">
        <v>34</v>
      </c>
      <c r="D2697" s="1">
        <v>2691</v>
      </c>
      <c r="E2697" s="1">
        <v>5</v>
      </c>
    </row>
    <row r="2698" spans="1:5" x14ac:dyDescent="0.25">
      <c r="A2698" s="1">
        <v>2692</v>
      </c>
      <c r="B2698" s="1">
        <v>34</v>
      </c>
      <c r="D2698" s="1">
        <v>2692</v>
      </c>
      <c r="E2698" s="1">
        <v>5</v>
      </c>
    </row>
    <row r="2699" spans="1:5" x14ac:dyDescent="0.25">
      <c r="A2699" s="1">
        <v>2693</v>
      </c>
      <c r="B2699" s="1">
        <v>34</v>
      </c>
      <c r="D2699" s="1">
        <v>2693</v>
      </c>
      <c r="E2699" s="1">
        <v>5</v>
      </c>
    </row>
    <row r="2700" spans="1:5" x14ac:dyDescent="0.25">
      <c r="A2700" s="1">
        <v>2694</v>
      </c>
      <c r="B2700" s="1">
        <v>34</v>
      </c>
      <c r="D2700" s="1">
        <v>2694</v>
      </c>
      <c r="E2700" s="1">
        <v>5</v>
      </c>
    </row>
    <row r="2701" spans="1:5" x14ac:dyDescent="0.25">
      <c r="A2701" s="1">
        <v>2695</v>
      </c>
      <c r="B2701" s="1">
        <v>34</v>
      </c>
      <c r="D2701" s="1">
        <v>2695</v>
      </c>
      <c r="E2701" s="1">
        <v>5</v>
      </c>
    </row>
    <row r="2702" spans="1:5" x14ac:dyDescent="0.25">
      <c r="A2702" s="1">
        <v>2696</v>
      </c>
      <c r="B2702" s="1">
        <v>34</v>
      </c>
      <c r="D2702" s="1">
        <v>2696</v>
      </c>
      <c r="E2702" s="1">
        <v>5</v>
      </c>
    </row>
    <row r="2703" spans="1:5" x14ac:dyDescent="0.25">
      <c r="A2703" s="1">
        <v>2697</v>
      </c>
      <c r="B2703" s="1">
        <v>34</v>
      </c>
      <c r="D2703" s="1">
        <v>2697</v>
      </c>
      <c r="E2703" s="1">
        <v>5</v>
      </c>
    </row>
    <row r="2704" spans="1:5" x14ac:dyDescent="0.25">
      <c r="A2704" s="1">
        <v>2698</v>
      </c>
      <c r="B2704" s="1">
        <v>34</v>
      </c>
      <c r="D2704" s="1">
        <v>2698</v>
      </c>
      <c r="E2704" s="1">
        <v>5</v>
      </c>
    </row>
    <row r="2705" spans="1:5" x14ac:dyDescent="0.25">
      <c r="A2705" s="1">
        <v>2699</v>
      </c>
      <c r="B2705" s="1">
        <v>34</v>
      </c>
      <c r="D2705" s="1">
        <v>2699</v>
      </c>
      <c r="E2705" s="1">
        <v>5</v>
      </c>
    </row>
    <row r="2706" spans="1:5" x14ac:dyDescent="0.25">
      <c r="A2706" s="1">
        <v>2700</v>
      </c>
      <c r="B2706" s="1">
        <v>34</v>
      </c>
      <c r="D2706" s="1">
        <v>2700</v>
      </c>
      <c r="E2706" s="1">
        <v>5</v>
      </c>
    </row>
    <row r="2707" spans="1:5" x14ac:dyDescent="0.25">
      <c r="A2707" s="1">
        <v>2701</v>
      </c>
      <c r="B2707" s="1">
        <v>34</v>
      </c>
      <c r="D2707" s="1">
        <v>2701</v>
      </c>
      <c r="E2707" s="1">
        <v>5</v>
      </c>
    </row>
    <row r="2708" spans="1:5" x14ac:dyDescent="0.25">
      <c r="A2708" s="1">
        <v>2702</v>
      </c>
      <c r="B2708" s="1">
        <v>34</v>
      </c>
      <c r="D2708" s="1">
        <v>2702</v>
      </c>
      <c r="E2708" s="1">
        <v>5</v>
      </c>
    </row>
    <row r="2709" spans="1:5" x14ac:dyDescent="0.25">
      <c r="A2709" s="1">
        <v>2703</v>
      </c>
      <c r="B2709" s="1">
        <v>34</v>
      </c>
      <c r="D2709" s="1">
        <v>2703</v>
      </c>
      <c r="E2709" s="1">
        <v>5</v>
      </c>
    </row>
    <row r="2710" spans="1:5" x14ac:dyDescent="0.25">
      <c r="A2710" s="1">
        <v>2704</v>
      </c>
      <c r="B2710" s="1">
        <v>34</v>
      </c>
      <c r="D2710" s="1">
        <v>2704</v>
      </c>
      <c r="E2710" s="1">
        <v>5</v>
      </c>
    </row>
    <row r="2711" spans="1:5" x14ac:dyDescent="0.25">
      <c r="A2711" s="1">
        <v>2705</v>
      </c>
      <c r="B2711" s="1">
        <v>34</v>
      </c>
      <c r="D2711" s="1">
        <v>2705</v>
      </c>
      <c r="E2711" s="1">
        <v>5</v>
      </c>
    </row>
    <row r="2712" spans="1:5" x14ac:dyDescent="0.25">
      <c r="A2712" s="1">
        <v>2706</v>
      </c>
      <c r="B2712" s="1">
        <v>34</v>
      </c>
      <c r="D2712" s="1">
        <v>2706</v>
      </c>
      <c r="E2712" s="1">
        <v>5</v>
      </c>
    </row>
    <row r="2713" spans="1:5" x14ac:dyDescent="0.25">
      <c r="A2713" s="1">
        <v>2707</v>
      </c>
      <c r="B2713" s="1">
        <v>34</v>
      </c>
      <c r="D2713" s="1">
        <v>2707</v>
      </c>
      <c r="E2713" s="1">
        <v>5</v>
      </c>
    </row>
    <row r="2714" spans="1:5" x14ac:dyDescent="0.25">
      <c r="A2714" s="1">
        <v>2708</v>
      </c>
      <c r="B2714" s="1">
        <v>34</v>
      </c>
      <c r="D2714" s="1">
        <v>2708</v>
      </c>
      <c r="E2714" s="1">
        <v>5</v>
      </c>
    </row>
    <row r="2715" spans="1:5" x14ac:dyDescent="0.25">
      <c r="A2715" s="1">
        <v>2709</v>
      </c>
      <c r="B2715" s="1">
        <v>34</v>
      </c>
      <c r="D2715" s="1">
        <v>2709</v>
      </c>
      <c r="E2715" s="1">
        <v>5</v>
      </c>
    </row>
    <row r="2716" spans="1:5" x14ac:dyDescent="0.25">
      <c r="A2716" s="1">
        <v>2710</v>
      </c>
      <c r="B2716" s="1">
        <v>34</v>
      </c>
      <c r="D2716" s="1">
        <v>2710</v>
      </c>
      <c r="E2716" s="1">
        <v>5</v>
      </c>
    </row>
    <row r="2717" spans="1:5" x14ac:dyDescent="0.25">
      <c r="A2717" s="1">
        <v>2711</v>
      </c>
      <c r="B2717" s="1">
        <v>34</v>
      </c>
      <c r="D2717" s="1">
        <v>2711</v>
      </c>
      <c r="E2717" s="1">
        <v>5</v>
      </c>
    </row>
    <row r="2718" spans="1:5" x14ac:dyDescent="0.25">
      <c r="A2718" s="1">
        <v>2712</v>
      </c>
      <c r="B2718" s="1">
        <v>34</v>
      </c>
      <c r="D2718" s="1">
        <v>2712</v>
      </c>
      <c r="E2718" s="1">
        <v>5</v>
      </c>
    </row>
    <row r="2719" spans="1:5" x14ac:dyDescent="0.25">
      <c r="A2719" s="1">
        <v>2713</v>
      </c>
      <c r="B2719" s="1">
        <v>34</v>
      </c>
      <c r="D2719" s="1">
        <v>2713</v>
      </c>
      <c r="E2719" s="1">
        <v>5</v>
      </c>
    </row>
    <row r="2720" spans="1:5" x14ac:dyDescent="0.25">
      <c r="A2720" s="1">
        <v>2714</v>
      </c>
      <c r="B2720" s="1">
        <v>34</v>
      </c>
      <c r="D2720" s="1">
        <v>2714</v>
      </c>
      <c r="E2720" s="1">
        <v>5</v>
      </c>
    </row>
    <row r="2721" spans="1:5" x14ac:dyDescent="0.25">
      <c r="A2721" s="1">
        <v>2715</v>
      </c>
      <c r="B2721" s="1">
        <v>34</v>
      </c>
      <c r="D2721" s="1">
        <v>2715</v>
      </c>
      <c r="E2721" s="1">
        <v>5</v>
      </c>
    </row>
    <row r="2722" spans="1:5" x14ac:dyDescent="0.25">
      <c r="A2722" s="1">
        <v>2716</v>
      </c>
      <c r="B2722" s="1">
        <v>34</v>
      </c>
      <c r="D2722" s="1">
        <v>2716</v>
      </c>
      <c r="E2722" s="1">
        <v>5</v>
      </c>
    </row>
    <row r="2723" spans="1:5" x14ac:dyDescent="0.25">
      <c r="A2723" s="1">
        <v>2717</v>
      </c>
      <c r="B2723" s="1">
        <v>34</v>
      </c>
      <c r="D2723" s="1">
        <v>2717</v>
      </c>
      <c r="E2723" s="1">
        <v>5</v>
      </c>
    </row>
    <row r="2724" spans="1:5" x14ac:dyDescent="0.25">
      <c r="A2724" s="1">
        <v>2718</v>
      </c>
      <c r="B2724" s="1">
        <v>34</v>
      </c>
      <c r="D2724" s="1">
        <v>2718</v>
      </c>
      <c r="E2724" s="1">
        <v>5</v>
      </c>
    </row>
    <row r="2725" spans="1:5" x14ac:dyDescent="0.25">
      <c r="A2725" s="1">
        <v>2719</v>
      </c>
      <c r="B2725" s="1">
        <v>34</v>
      </c>
      <c r="D2725" s="1">
        <v>2719</v>
      </c>
      <c r="E2725" s="1">
        <v>5</v>
      </c>
    </row>
    <row r="2726" spans="1:5" x14ac:dyDescent="0.25">
      <c r="A2726" s="1">
        <v>2720</v>
      </c>
      <c r="B2726" s="1">
        <v>34</v>
      </c>
      <c r="D2726" s="1">
        <v>2720</v>
      </c>
      <c r="E2726" s="1">
        <v>5</v>
      </c>
    </row>
    <row r="2727" spans="1:5" x14ac:dyDescent="0.25">
      <c r="A2727" s="1">
        <v>2721</v>
      </c>
      <c r="B2727" s="1">
        <v>35</v>
      </c>
      <c r="D2727" s="1">
        <v>2721</v>
      </c>
      <c r="E2727" s="1">
        <v>5</v>
      </c>
    </row>
    <row r="2728" spans="1:5" x14ac:dyDescent="0.25">
      <c r="A2728" s="1">
        <v>2722</v>
      </c>
      <c r="B2728" s="1">
        <v>35</v>
      </c>
      <c r="D2728" s="1">
        <v>2722</v>
      </c>
      <c r="E2728" s="1">
        <v>5</v>
      </c>
    </row>
    <row r="2729" spans="1:5" x14ac:dyDescent="0.25">
      <c r="A2729" s="1">
        <v>2723</v>
      </c>
      <c r="B2729" s="1">
        <v>35</v>
      </c>
      <c r="D2729" s="1">
        <v>2723</v>
      </c>
      <c r="E2729" s="1">
        <v>5</v>
      </c>
    </row>
    <row r="2730" spans="1:5" x14ac:dyDescent="0.25">
      <c r="A2730" s="1">
        <v>2724</v>
      </c>
      <c r="B2730" s="1">
        <v>35</v>
      </c>
      <c r="D2730" s="1">
        <v>2724</v>
      </c>
      <c r="E2730" s="1">
        <v>5</v>
      </c>
    </row>
    <row r="2731" spans="1:5" x14ac:dyDescent="0.25">
      <c r="A2731" s="1">
        <v>2725</v>
      </c>
      <c r="B2731" s="1">
        <v>35</v>
      </c>
      <c r="D2731" s="1">
        <v>2725</v>
      </c>
      <c r="E2731" s="1">
        <v>5</v>
      </c>
    </row>
    <row r="2732" spans="1:5" x14ac:dyDescent="0.25">
      <c r="A2732" s="1">
        <v>2726</v>
      </c>
      <c r="B2732" s="1">
        <v>35</v>
      </c>
      <c r="D2732" s="1">
        <v>2726</v>
      </c>
      <c r="E2732" s="1">
        <v>5</v>
      </c>
    </row>
    <row r="2733" spans="1:5" x14ac:dyDescent="0.25">
      <c r="A2733" s="1">
        <v>2727</v>
      </c>
      <c r="B2733" s="1">
        <v>35</v>
      </c>
      <c r="D2733" s="1">
        <v>2727</v>
      </c>
      <c r="E2733" s="1">
        <v>5</v>
      </c>
    </row>
    <row r="2734" spans="1:5" x14ac:dyDescent="0.25">
      <c r="A2734" s="1">
        <v>2728</v>
      </c>
      <c r="B2734" s="1">
        <v>35</v>
      </c>
      <c r="D2734" s="1">
        <v>2728</v>
      </c>
      <c r="E2734" s="1">
        <v>5</v>
      </c>
    </row>
    <row r="2735" spans="1:5" x14ac:dyDescent="0.25">
      <c r="A2735" s="1">
        <v>2729</v>
      </c>
      <c r="B2735" s="1">
        <v>35</v>
      </c>
      <c r="D2735" s="1">
        <v>2729</v>
      </c>
      <c r="E2735" s="1">
        <v>5</v>
      </c>
    </row>
    <row r="2736" spans="1:5" x14ac:dyDescent="0.25">
      <c r="A2736" s="1">
        <v>2730</v>
      </c>
      <c r="B2736" s="1">
        <v>35</v>
      </c>
      <c r="D2736" s="1">
        <v>2730</v>
      </c>
      <c r="E2736" s="1">
        <v>5</v>
      </c>
    </row>
    <row r="2737" spans="1:5" x14ac:dyDescent="0.25">
      <c r="A2737" s="1">
        <v>2731</v>
      </c>
      <c r="B2737" s="1">
        <v>35</v>
      </c>
      <c r="D2737" s="1">
        <v>2731</v>
      </c>
      <c r="E2737" s="1">
        <v>5</v>
      </c>
    </row>
    <row r="2738" spans="1:5" x14ac:dyDescent="0.25">
      <c r="A2738" s="1">
        <v>2732</v>
      </c>
      <c r="B2738" s="1">
        <v>35</v>
      </c>
      <c r="D2738" s="1">
        <v>2732</v>
      </c>
      <c r="E2738" s="1">
        <v>5</v>
      </c>
    </row>
    <row r="2739" spans="1:5" x14ac:dyDescent="0.25">
      <c r="A2739" s="1">
        <v>2733</v>
      </c>
      <c r="B2739" s="1">
        <v>35</v>
      </c>
      <c r="D2739" s="1">
        <v>2733</v>
      </c>
      <c r="E2739" s="1">
        <v>5</v>
      </c>
    </row>
    <row r="2740" spans="1:5" x14ac:dyDescent="0.25">
      <c r="A2740" s="1">
        <v>2734</v>
      </c>
      <c r="B2740" s="1">
        <v>35</v>
      </c>
      <c r="D2740" s="1">
        <v>2734</v>
      </c>
      <c r="E2740" s="1">
        <v>5</v>
      </c>
    </row>
    <row r="2741" spans="1:5" x14ac:dyDescent="0.25">
      <c r="A2741" s="1">
        <v>2735</v>
      </c>
      <c r="B2741" s="1">
        <v>35</v>
      </c>
      <c r="D2741" s="1">
        <v>2735</v>
      </c>
      <c r="E2741" s="1">
        <v>5</v>
      </c>
    </row>
    <row r="2742" spans="1:5" x14ac:dyDescent="0.25">
      <c r="A2742" s="1">
        <v>2736</v>
      </c>
      <c r="B2742" s="1">
        <v>35</v>
      </c>
      <c r="D2742" s="1">
        <v>2736</v>
      </c>
      <c r="E2742" s="1">
        <v>5</v>
      </c>
    </row>
    <row r="2743" spans="1:5" x14ac:dyDescent="0.25">
      <c r="A2743" s="1">
        <v>2737</v>
      </c>
      <c r="B2743" s="1">
        <v>35</v>
      </c>
      <c r="D2743" s="1">
        <v>2737</v>
      </c>
      <c r="E2743" s="1">
        <v>5</v>
      </c>
    </row>
    <row r="2744" spans="1:5" x14ac:dyDescent="0.25">
      <c r="A2744" s="1">
        <v>2738</v>
      </c>
      <c r="B2744" s="1">
        <v>35</v>
      </c>
      <c r="D2744" s="1">
        <v>2738</v>
      </c>
      <c r="E2744" s="1">
        <v>5</v>
      </c>
    </row>
    <row r="2745" spans="1:5" x14ac:dyDescent="0.25">
      <c r="A2745" s="1">
        <v>2739</v>
      </c>
      <c r="B2745" s="1">
        <v>35</v>
      </c>
      <c r="D2745" s="1">
        <v>2739</v>
      </c>
      <c r="E2745" s="1">
        <v>5</v>
      </c>
    </row>
    <row r="2746" spans="1:5" x14ac:dyDescent="0.25">
      <c r="A2746" s="1">
        <v>2740</v>
      </c>
      <c r="B2746" s="1">
        <v>35</v>
      </c>
      <c r="D2746" s="1">
        <v>2740</v>
      </c>
      <c r="E2746" s="1">
        <v>5</v>
      </c>
    </row>
    <row r="2747" spans="1:5" x14ac:dyDescent="0.25">
      <c r="A2747" s="1">
        <v>2741</v>
      </c>
      <c r="B2747" s="1">
        <v>35</v>
      </c>
      <c r="D2747" s="1">
        <v>2741</v>
      </c>
      <c r="E2747" s="1">
        <v>5</v>
      </c>
    </row>
    <row r="2748" spans="1:5" x14ac:dyDescent="0.25">
      <c r="A2748" s="1">
        <v>2742</v>
      </c>
      <c r="B2748" s="1">
        <v>35</v>
      </c>
      <c r="D2748" s="1">
        <v>2742</v>
      </c>
      <c r="E2748" s="1">
        <v>5</v>
      </c>
    </row>
    <row r="2749" spans="1:5" x14ac:dyDescent="0.25">
      <c r="A2749" s="1">
        <v>2743</v>
      </c>
      <c r="B2749" s="1">
        <v>35</v>
      </c>
      <c r="D2749" s="1">
        <v>2743</v>
      </c>
      <c r="E2749" s="1">
        <v>5</v>
      </c>
    </row>
    <row r="2750" spans="1:5" x14ac:dyDescent="0.25">
      <c r="A2750" s="1">
        <v>2744</v>
      </c>
      <c r="B2750" s="1">
        <v>35</v>
      </c>
      <c r="D2750" s="1">
        <v>2744</v>
      </c>
      <c r="E2750" s="1">
        <v>5</v>
      </c>
    </row>
    <row r="2751" spans="1:5" x14ac:dyDescent="0.25">
      <c r="A2751" s="1">
        <v>2745</v>
      </c>
      <c r="B2751" s="1">
        <v>35</v>
      </c>
      <c r="D2751" s="1">
        <v>2745</v>
      </c>
      <c r="E2751" s="1">
        <v>5</v>
      </c>
    </row>
    <row r="2752" spans="1:5" x14ac:dyDescent="0.25">
      <c r="A2752" s="1">
        <v>2746</v>
      </c>
      <c r="B2752" s="1">
        <v>35</v>
      </c>
      <c r="D2752" s="1">
        <v>2746</v>
      </c>
      <c r="E2752" s="1">
        <v>5</v>
      </c>
    </row>
    <row r="2753" spans="1:5" x14ac:dyDescent="0.25">
      <c r="A2753" s="1">
        <v>2747</v>
      </c>
      <c r="B2753" s="1">
        <v>35</v>
      </c>
      <c r="D2753" s="1">
        <v>2747</v>
      </c>
      <c r="E2753" s="1">
        <v>5</v>
      </c>
    </row>
    <row r="2754" spans="1:5" x14ac:dyDescent="0.25">
      <c r="A2754" s="1">
        <v>2748</v>
      </c>
      <c r="B2754" s="1">
        <v>35</v>
      </c>
      <c r="D2754" s="1">
        <v>2748</v>
      </c>
      <c r="E2754" s="1">
        <v>5</v>
      </c>
    </row>
    <row r="2755" spans="1:5" x14ac:dyDescent="0.25">
      <c r="A2755" s="1">
        <v>2749</v>
      </c>
      <c r="B2755" s="1">
        <v>35</v>
      </c>
      <c r="D2755" s="1">
        <v>2749</v>
      </c>
      <c r="E2755" s="1">
        <v>5</v>
      </c>
    </row>
    <row r="2756" spans="1:5" x14ac:dyDescent="0.25">
      <c r="A2756" s="1">
        <v>2750</v>
      </c>
      <c r="B2756" s="1">
        <v>35</v>
      </c>
      <c r="D2756" s="1">
        <v>2750</v>
      </c>
      <c r="E2756" s="1">
        <v>5</v>
      </c>
    </row>
    <row r="2757" spans="1:5" x14ac:dyDescent="0.25">
      <c r="A2757" s="1">
        <v>2751</v>
      </c>
      <c r="B2757" s="1">
        <v>35</v>
      </c>
      <c r="D2757" s="1">
        <v>2751</v>
      </c>
      <c r="E2757" s="1">
        <v>5</v>
      </c>
    </row>
    <row r="2758" spans="1:5" x14ac:dyDescent="0.25">
      <c r="A2758" s="1">
        <v>2752</v>
      </c>
      <c r="B2758" s="1">
        <v>35</v>
      </c>
      <c r="D2758" s="1">
        <v>2752</v>
      </c>
      <c r="E2758" s="1">
        <v>5</v>
      </c>
    </row>
    <row r="2759" spans="1:5" x14ac:dyDescent="0.25">
      <c r="A2759" s="1">
        <v>2753</v>
      </c>
      <c r="B2759" s="1">
        <v>35</v>
      </c>
      <c r="D2759" s="1">
        <v>2753</v>
      </c>
      <c r="E2759" s="1">
        <v>5</v>
      </c>
    </row>
    <row r="2760" spans="1:5" x14ac:dyDescent="0.25">
      <c r="A2760" s="1">
        <v>2754</v>
      </c>
      <c r="B2760" s="1">
        <v>35</v>
      </c>
      <c r="D2760" s="1">
        <v>2754</v>
      </c>
      <c r="E2760" s="1">
        <v>5</v>
      </c>
    </row>
    <row r="2761" spans="1:5" x14ac:dyDescent="0.25">
      <c r="A2761" s="1">
        <v>2755</v>
      </c>
      <c r="B2761" s="1">
        <v>35</v>
      </c>
      <c r="D2761" s="1">
        <v>2755</v>
      </c>
      <c r="E2761" s="1">
        <v>5</v>
      </c>
    </row>
    <row r="2762" spans="1:5" x14ac:dyDescent="0.25">
      <c r="A2762" s="1">
        <v>2756</v>
      </c>
      <c r="B2762" s="1">
        <v>35</v>
      </c>
      <c r="D2762" s="1">
        <v>2756</v>
      </c>
      <c r="E2762" s="1">
        <v>5</v>
      </c>
    </row>
    <row r="2763" spans="1:5" x14ac:dyDescent="0.25">
      <c r="A2763" s="1">
        <v>2757</v>
      </c>
      <c r="B2763" s="1">
        <v>35</v>
      </c>
      <c r="D2763" s="1">
        <v>2757</v>
      </c>
      <c r="E2763" s="1">
        <v>5</v>
      </c>
    </row>
    <row r="2764" spans="1:5" x14ac:dyDescent="0.25">
      <c r="A2764" s="1">
        <v>2758</v>
      </c>
      <c r="B2764" s="1">
        <v>35</v>
      </c>
      <c r="D2764" s="1">
        <v>2758</v>
      </c>
      <c r="E2764" s="1">
        <v>5</v>
      </c>
    </row>
    <row r="2765" spans="1:5" x14ac:dyDescent="0.25">
      <c r="A2765" s="1">
        <v>2759</v>
      </c>
      <c r="B2765" s="1">
        <v>35</v>
      </c>
      <c r="D2765" s="1">
        <v>2759</v>
      </c>
      <c r="E2765" s="1">
        <v>5</v>
      </c>
    </row>
    <row r="2766" spans="1:5" x14ac:dyDescent="0.25">
      <c r="A2766" s="1">
        <v>2760</v>
      </c>
      <c r="B2766" s="1">
        <v>35</v>
      </c>
      <c r="D2766" s="1">
        <v>2760</v>
      </c>
      <c r="E2766" s="1">
        <v>5</v>
      </c>
    </row>
    <row r="2767" spans="1:5" x14ac:dyDescent="0.25">
      <c r="A2767" s="1">
        <v>2761</v>
      </c>
      <c r="B2767" s="1">
        <v>35</v>
      </c>
      <c r="D2767" s="1">
        <v>2761</v>
      </c>
      <c r="E2767" s="1">
        <v>5</v>
      </c>
    </row>
    <row r="2768" spans="1:5" x14ac:dyDescent="0.25">
      <c r="A2768" s="1">
        <v>2762</v>
      </c>
      <c r="B2768" s="1">
        <v>35</v>
      </c>
      <c r="D2768" s="1">
        <v>2762</v>
      </c>
      <c r="E2768" s="1">
        <v>5</v>
      </c>
    </row>
    <row r="2769" spans="1:5" x14ac:dyDescent="0.25">
      <c r="A2769" s="1">
        <v>2763</v>
      </c>
      <c r="B2769" s="1">
        <v>35</v>
      </c>
      <c r="D2769" s="1">
        <v>2763</v>
      </c>
      <c r="E2769" s="1">
        <v>5</v>
      </c>
    </row>
    <row r="2770" spans="1:5" x14ac:dyDescent="0.25">
      <c r="A2770" s="1">
        <v>2764</v>
      </c>
      <c r="B2770" s="1">
        <v>35</v>
      </c>
      <c r="D2770" s="1">
        <v>2764</v>
      </c>
      <c r="E2770" s="1">
        <v>5</v>
      </c>
    </row>
    <row r="2771" spans="1:5" x14ac:dyDescent="0.25">
      <c r="A2771" s="1">
        <v>2765</v>
      </c>
      <c r="B2771" s="1">
        <v>35</v>
      </c>
      <c r="D2771" s="1">
        <v>2765</v>
      </c>
      <c r="E2771" s="1">
        <v>5</v>
      </c>
    </row>
    <row r="2772" spans="1:5" x14ac:dyDescent="0.25">
      <c r="A2772" s="1">
        <v>2766</v>
      </c>
      <c r="B2772" s="1">
        <v>35</v>
      </c>
      <c r="D2772" s="1">
        <v>2766</v>
      </c>
      <c r="E2772" s="1">
        <v>5</v>
      </c>
    </row>
    <row r="2773" spans="1:5" x14ac:dyDescent="0.25">
      <c r="A2773" s="1">
        <v>2767</v>
      </c>
      <c r="B2773" s="1">
        <v>35</v>
      </c>
      <c r="D2773" s="1">
        <v>2767</v>
      </c>
      <c r="E2773" s="1">
        <v>5</v>
      </c>
    </row>
    <row r="2774" spans="1:5" x14ac:dyDescent="0.25">
      <c r="A2774" s="1">
        <v>2768</v>
      </c>
      <c r="B2774" s="1">
        <v>35</v>
      </c>
      <c r="D2774" s="1">
        <v>2768</v>
      </c>
      <c r="E2774" s="1">
        <v>5</v>
      </c>
    </row>
    <row r="2775" spans="1:5" x14ac:dyDescent="0.25">
      <c r="A2775" s="1">
        <v>2769</v>
      </c>
      <c r="B2775" s="1">
        <v>35</v>
      </c>
      <c r="D2775" s="1">
        <v>2769</v>
      </c>
      <c r="E2775" s="1">
        <v>5</v>
      </c>
    </row>
    <row r="2776" spans="1:5" x14ac:dyDescent="0.25">
      <c r="A2776" s="1">
        <v>2770</v>
      </c>
      <c r="B2776" s="1">
        <v>35</v>
      </c>
      <c r="D2776" s="1">
        <v>2770</v>
      </c>
      <c r="E2776" s="1">
        <v>5</v>
      </c>
    </row>
    <row r="2777" spans="1:5" x14ac:dyDescent="0.25">
      <c r="A2777" s="1">
        <v>2771</v>
      </c>
      <c r="B2777" s="1">
        <v>35</v>
      </c>
      <c r="D2777" s="1">
        <v>2771</v>
      </c>
      <c r="E2777" s="1">
        <v>5</v>
      </c>
    </row>
    <row r="2778" spans="1:5" x14ac:dyDescent="0.25">
      <c r="A2778" s="1">
        <v>2772</v>
      </c>
      <c r="B2778" s="1">
        <v>35</v>
      </c>
      <c r="D2778" s="1">
        <v>2772</v>
      </c>
      <c r="E2778" s="1">
        <v>5</v>
      </c>
    </row>
    <row r="2779" spans="1:5" x14ac:dyDescent="0.25">
      <c r="A2779" s="1">
        <v>2773</v>
      </c>
      <c r="B2779" s="1">
        <v>35</v>
      </c>
      <c r="D2779" s="1">
        <v>2773</v>
      </c>
      <c r="E2779" s="1">
        <v>5</v>
      </c>
    </row>
    <row r="2780" spans="1:5" x14ac:dyDescent="0.25">
      <c r="A2780" s="1">
        <v>2774</v>
      </c>
      <c r="B2780" s="1">
        <v>35</v>
      </c>
      <c r="D2780" s="1">
        <v>2774</v>
      </c>
      <c r="E2780" s="1">
        <v>5</v>
      </c>
    </row>
    <row r="2781" spans="1:5" x14ac:dyDescent="0.25">
      <c r="A2781" s="1">
        <v>2775</v>
      </c>
      <c r="B2781" s="1">
        <v>35</v>
      </c>
      <c r="D2781" s="1">
        <v>2775</v>
      </c>
      <c r="E2781" s="1">
        <v>5</v>
      </c>
    </row>
    <row r="2782" spans="1:5" x14ac:dyDescent="0.25">
      <c r="A2782" s="1">
        <v>2776</v>
      </c>
      <c r="B2782" s="1">
        <v>35</v>
      </c>
      <c r="D2782" s="1">
        <v>2776</v>
      </c>
      <c r="E2782" s="1">
        <v>5</v>
      </c>
    </row>
    <row r="2783" spans="1:5" x14ac:dyDescent="0.25">
      <c r="A2783" s="1">
        <v>2777</v>
      </c>
      <c r="B2783" s="1">
        <v>35</v>
      </c>
      <c r="D2783" s="1">
        <v>2777</v>
      </c>
      <c r="E2783" s="1">
        <v>5</v>
      </c>
    </row>
    <row r="2784" spans="1:5" x14ac:dyDescent="0.25">
      <c r="A2784" s="1">
        <v>2778</v>
      </c>
      <c r="B2784" s="1">
        <v>35</v>
      </c>
      <c r="D2784" s="1">
        <v>2778</v>
      </c>
      <c r="E2784" s="1">
        <v>5</v>
      </c>
    </row>
    <row r="2785" spans="1:5" x14ac:dyDescent="0.25">
      <c r="A2785" s="1">
        <v>2779</v>
      </c>
      <c r="B2785" s="1">
        <v>35</v>
      </c>
      <c r="D2785" s="1">
        <v>2779</v>
      </c>
      <c r="E2785" s="1">
        <v>5</v>
      </c>
    </row>
    <row r="2786" spans="1:5" x14ac:dyDescent="0.25">
      <c r="A2786" s="1">
        <v>2780</v>
      </c>
      <c r="B2786" s="1">
        <v>35</v>
      </c>
      <c r="D2786" s="1">
        <v>2780</v>
      </c>
      <c r="E2786" s="1">
        <v>5</v>
      </c>
    </row>
    <row r="2787" spans="1:5" x14ac:dyDescent="0.25">
      <c r="A2787" s="1">
        <v>2781</v>
      </c>
      <c r="B2787" s="1">
        <v>35</v>
      </c>
      <c r="D2787" s="1">
        <v>2781</v>
      </c>
      <c r="E2787" s="1">
        <v>5</v>
      </c>
    </row>
    <row r="2788" spans="1:5" x14ac:dyDescent="0.25">
      <c r="A2788" s="1">
        <v>2782</v>
      </c>
      <c r="B2788" s="1">
        <v>35</v>
      </c>
      <c r="D2788" s="1">
        <v>2782</v>
      </c>
      <c r="E2788" s="1">
        <v>5</v>
      </c>
    </row>
    <row r="2789" spans="1:5" x14ac:dyDescent="0.25">
      <c r="A2789" s="1">
        <v>2783</v>
      </c>
      <c r="B2789" s="1">
        <v>35</v>
      </c>
      <c r="D2789" s="1">
        <v>2783</v>
      </c>
      <c r="E2789" s="1">
        <v>5</v>
      </c>
    </row>
    <row r="2790" spans="1:5" x14ac:dyDescent="0.25">
      <c r="A2790" s="1">
        <v>2784</v>
      </c>
      <c r="B2790" s="1">
        <v>35</v>
      </c>
      <c r="D2790" s="1">
        <v>2784</v>
      </c>
      <c r="E2790" s="1">
        <v>5</v>
      </c>
    </row>
    <row r="2791" spans="1:5" x14ac:dyDescent="0.25">
      <c r="A2791" s="1">
        <v>2785</v>
      </c>
      <c r="B2791" s="1">
        <v>35</v>
      </c>
      <c r="D2791" s="1">
        <v>2785</v>
      </c>
      <c r="E2791" s="1">
        <v>5</v>
      </c>
    </row>
    <row r="2792" spans="1:5" x14ac:dyDescent="0.25">
      <c r="A2792" s="1">
        <v>2786</v>
      </c>
      <c r="B2792" s="1">
        <v>35</v>
      </c>
      <c r="D2792" s="1">
        <v>2786</v>
      </c>
      <c r="E2792" s="1">
        <v>5</v>
      </c>
    </row>
    <row r="2793" spans="1:5" x14ac:dyDescent="0.25">
      <c r="A2793" s="1">
        <v>2787</v>
      </c>
      <c r="B2793" s="1">
        <v>35</v>
      </c>
      <c r="D2793" s="1">
        <v>2787</v>
      </c>
      <c r="E2793" s="1">
        <v>5</v>
      </c>
    </row>
    <row r="2794" spans="1:5" x14ac:dyDescent="0.25">
      <c r="A2794" s="1">
        <v>2788</v>
      </c>
      <c r="B2794" s="1">
        <v>35</v>
      </c>
      <c r="D2794" s="1">
        <v>2788</v>
      </c>
      <c r="E2794" s="1">
        <v>5</v>
      </c>
    </row>
    <row r="2795" spans="1:5" x14ac:dyDescent="0.25">
      <c r="A2795" s="1">
        <v>2789</v>
      </c>
      <c r="B2795" s="1">
        <v>35</v>
      </c>
      <c r="D2795" s="1">
        <v>2789</v>
      </c>
      <c r="E2795" s="1">
        <v>5</v>
      </c>
    </row>
    <row r="2796" spans="1:5" x14ac:dyDescent="0.25">
      <c r="A2796" s="1">
        <v>2790</v>
      </c>
      <c r="B2796" s="1">
        <v>35</v>
      </c>
      <c r="D2796" s="1">
        <v>2790</v>
      </c>
      <c r="E2796" s="1">
        <v>5</v>
      </c>
    </row>
    <row r="2797" spans="1:5" x14ac:dyDescent="0.25">
      <c r="A2797" s="1">
        <v>2791</v>
      </c>
      <c r="B2797" s="1">
        <v>35</v>
      </c>
      <c r="D2797" s="1">
        <v>2791</v>
      </c>
      <c r="E2797" s="1">
        <v>5</v>
      </c>
    </row>
    <row r="2798" spans="1:5" x14ac:dyDescent="0.25">
      <c r="A2798" s="1">
        <v>2792</v>
      </c>
      <c r="B2798" s="1">
        <v>35</v>
      </c>
      <c r="D2798" s="1">
        <v>2792</v>
      </c>
      <c r="E2798" s="1">
        <v>5</v>
      </c>
    </row>
    <row r="2799" spans="1:5" x14ac:dyDescent="0.25">
      <c r="A2799" s="1">
        <v>2793</v>
      </c>
      <c r="B2799" s="1">
        <v>35</v>
      </c>
      <c r="D2799" s="1">
        <v>2793</v>
      </c>
      <c r="E2799" s="1">
        <v>5</v>
      </c>
    </row>
    <row r="2800" spans="1:5" x14ac:dyDescent="0.25">
      <c r="A2800" s="1">
        <v>2794</v>
      </c>
      <c r="B2800" s="1">
        <v>35</v>
      </c>
      <c r="D2800" s="1">
        <v>2794</v>
      </c>
      <c r="E2800" s="1">
        <v>5</v>
      </c>
    </row>
    <row r="2801" spans="1:5" x14ac:dyDescent="0.25">
      <c r="A2801" s="1">
        <v>2795</v>
      </c>
      <c r="B2801" s="1">
        <v>35</v>
      </c>
      <c r="D2801" s="1">
        <v>2795</v>
      </c>
      <c r="E2801" s="1">
        <v>5</v>
      </c>
    </row>
    <row r="2802" spans="1:5" x14ac:dyDescent="0.25">
      <c r="A2802" s="1">
        <v>2796</v>
      </c>
      <c r="B2802" s="1">
        <v>35</v>
      </c>
      <c r="D2802" s="1">
        <v>2796</v>
      </c>
      <c r="E2802" s="1">
        <v>5</v>
      </c>
    </row>
    <row r="2803" spans="1:5" x14ac:dyDescent="0.25">
      <c r="A2803" s="1">
        <v>2797</v>
      </c>
      <c r="B2803" s="1">
        <v>35</v>
      </c>
      <c r="D2803" s="1">
        <v>2797</v>
      </c>
      <c r="E2803" s="1">
        <v>5</v>
      </c>
    </row>
    <row r="2804" spans="1:5" x14ac:dyDescent="0.25">
      <c r="A2804" s="1">
        <v>2798</v>
      </c>
      <c r="B2804" s="1">
        <v>35</v>
      </c>
      <c r="D2804" s="1">
        <v>2798</v>
      </c>
      <c r="E2804" s="1">
        <v>5</v>
      </c>
    </row>
    <row r="2805" spans="1:5" x14ac:dyDescent="0.25">
      <c r="A2805" s="1">
        <v>2799</v>
      </c>
      <c r="B2805" s="1">
        <v>35</v>
      </c>
      <c r="D2805" s="1">
        <v>2799</v>
      </c>
      <c r="E2805" s="1">
        <v>5</v>
      </c>
    </row>
    <row r="2806" spans="1:5" x14ac:dyDescent="0.25">
      <c r="A2806" s="1">
        <v>2800</v>
      </c>
      <c r="B2806" s="1">
        <v>35</v>
      </c>
      <c r="D2806" s="1">
        <v>2800</v>
      </c>
      <c r="E2806" s="1">
        <v>5</v>
      </c>
    </row>
    <row r="2807" spans="1:5" x14ac:dyDescent="0.25">
      <c r="A2807" s="1">
        <v>2801</v>
      </c>
      <c r="B2807" s="1">
        <v>36</v>
      </c>
      <c r="D2807" s="1">
        <v>2801</v>
      </c>
      <c r="E2807" s="1">
        <v>5</v>
      </c>
    </row>
    <row r="2808" spans="1:5" x14ac:dyDescent="0.25">
      <c r="A2808" s="1">
        <v>2802</v>
      </c>
      <c r="B2808" s="1">
        <v>36</v>
      </c>
      <c r="D2808" s="1">
        <v>2802</v>
      </c>
      <c r="E2808" s="1">
        <v>5</v>
      </c>
    </row>
    <row r="2809" spans="1:5" x14ac:dyDescent="0.25">
      <c r="A2809" s="1">
        <v>2803</v>
      </c>
      <c r="B2809" s="1">
        <v>36</v>
      </c>
      <c r="D2809" s="1">
        <v>2803</v>
      </c>
      <c r="E2809" s="1">
        <v>5</v>
      </c>
    </row>
    <row r="2810" spans="1:5" x14ac:dyDescent="0.25">
      <c r="A2810" s="1">
        <v>2804</v>
      </c>
      <c r="B2810" s="1">
        <v>36</v>
      </c>
      <c r="D2810" s="1">
        <v>2804</v>
      </c>
      <c r="E2810" s="1">
        <v>5</v>
      </c>
    </row>
    <row r="2811" spans="1:5" x14ac:dyDescent="0.25">
      <c r="A2811" s="1">
        <v>2805</v>
      </c>
      <c r="B2811" s="1">
        <v>36</v>
      </c>
      <c r="D2811" s="1">
        <v>2805</v>
      </c>
      <c r="E2811" s="1">
        <v>5</v>
      </c>
    </row>
    <row r="2812" spans="1:5" x14ac:dyDescent="0.25">
      <c r="A2812" s="1">
        <v>2806</v>
      </c>
      <c r="B2812" s="1">
        <v>36</v>
      </c>
      <c r="D2812" s="1">
        <v>2806</v>
      </c>
      <c r="E2812" s="1">
        <v>5</v>
      </c>
    </row>
    <row r="2813" spans="1:5" x14ac:dyDescent="0.25">
      <c r="A2813" s="1">
        <v>2807</v>
      </c>
      <c r="B2813" s="1">
        <v>36</v>
      </c>
      <c r="D2813" s="1">
        <v>2807</v>
      </c>
      <c r="E2813" s="1">
        <v>5</v>
      </c>
    </row>
    <row r="2814" spans="1:5" x14ac:dyDescent="0.25">
      <c r="A2814" s="1">
        <v>2808</v>
      </c>
      <c r="B2814" s="1">
        <v>36</v>
      </c>
      <c r="D2814" s="1">
        <v>2808</v>
      </c>
      <c r="E2814" s="1">
        <v>5</v>
      </c>
    </row>
    <row r="2815" spans="1:5" x14ac:dyDescent="0.25">
      <c r="A2815" s="1">
        <v>2809</v>
      </c>
      <c r="B2815" s="1">
        <v>36</v>
      </c>
      <c r="D2815" s="1">
        <v>2809</v>
      </c>
      <c r="E2815" s="1">
        <v>5</v>
      </c>
    </row>
    <row r="2816" spans="1:5" x14ac:dyDescent="0.25">
      <c r="A2816" s="1">
        <v>2810</v>
      </c>
      <c r="B2816" s="1">
        <v>36</v>
      </c>
      <c r="D2816" s="1">
        <v>2810</v>
      </c>
      <c r="E2816" s="1">
        <v>5</v>
      </c>
    </row>
    <row r="2817" spans="1:5" x14ac:dyDescent="0.25">
      <c r="A2817" s="1">
        <v>2811</v>
      </c>
      <c r="B2817" s="1">
        <v>36</v>
      </c>
      <c r="D2817" s="1">
        <v>2811</v>
      </c>
      <c r="E2817" s="1">
        <v>5</v>
      </c>
    </row>
    <row r="2818" spans="1:5" x14ac:dyDescent="0.25">
      <c r="A2818" s="1">
        <v>2812</v>
      </c>
      <c r="B2818" s="1">
        <v>36</v>
      </c>
      <c r="D2818" s="1">
        <v>2812</v>
      </c>
      <c r="E2818" s="1">
        <v>5</v>
      </c>
    </row>
    <row r="2819" spans="1:5" x14ac:dyDescent="0.25">
      <c r="A2819" s="1">
        <v>2813</v>
      </c>
      <c r="B2819" s="1">
        <v>36</v>
      </c>
      <c r="D2819" s="1">
        <v>2813</v>
      </c>
      <c r="E2819" s="1">
        <v>5</v>
      </c>
    </row>
    <row r="2820" spans="1:5" x14ac:dyDescent="0.25">
      <c r="A2820" s="1">
        <v>2814</v>
      </c>
      <c r="B2820" s="1">
        <v>36</v>
      </c>
      <c r="D2820" s="1">
        <v>2814</v>
      </c>
      <c r="E2820" s="1">
        <v>5</v>
      </c>
    </row>
    <row r="2821" spans="1:5" x14ac:dyDescent="0.25">
      <c r="A2821" s="1">
        <v>2815</v>
      </c>
      <c r="B2821" s="1">
        <v>36</v>
      </c>
      <c r="D2821" s="1">
        <v>2815</v>
      </c>
      <c r="E2821" s="1">
        <v>5</v>
      </c>
    </row>
    <row r="2822" spans="1:5" x14ac:dyDescent="0.25">
      <c r="A2822" s="1">
        <v>2816</v>
      </c>
      <c r="B2822" s="1">
        <v>36</v>
      </c>
      <c r="D2822" s="1">
        <v>2816</v>
      </c>
      <c r="E2822" s="1">
        <v>5</v>
      </c>
    </row>
    <row r="2823" spans="1:5" x14ac:dyDescent="0.25">
      <c r="A2823" s="1">
        <v>2817</v>
      </c>
      <c r="B2823" s="1">
        <v>36</v>
      </c>
      <c r="D2823" s="1">
        <v>2817</v>
      </c>
      <c r="E2823" s="1">
        <v>5</v>
      </c>
    </row>
    <row r="2824" spans="1:5" x14ac:dyDescent="0.25">
      <c r="A2824" s="1">
        <v>2818</v>
      </c>
      <c r="B2824" s="1">
        <v>36</v>
      </c>
      <c r="D2824" s="1">
        <v>2818</v>
      </c>
      <c r="E2824" s="1">
        <v>5</v>
      </c>
    </row>
    <row r="2825" spans="1:5" x14ac:dyDescent="0.25">
      <c r="A2825" s="1">
        <v>2819</v>
      </c>
      <c r="B2825" s="1">
        <v>36</v>
      </c>
      <c r="D2825" s="1">
        <v>2819</v>
      </c>
      <c r="E2825" s="1">
        <v>5</v>
      </c>
    </row>
    <row r="2826" spans="1:5" x14ac:dyDescent="0.25">
      <c r="A2826" s="1">
        <v>2820</v>
      </c>
      <c r="B2826" s="1">
        <v>36</v>
      </c>
      <c r="D2826" s="1">
        <v>2820</v>
      </c>
      <c r="E2826" s="1">
        <v>5</v>
      </c>
    </row>
    <row r="2827" spans="1:5" x14ac:dyDescent="0.25">
      <c r="A2827" s="1">
        <v>2821</v>
      </c>
      <c r="B2827" s="1">
        <v>36</v>
      </c>
      <c r="D2827" s="1">
        <v>2821</v>
      </c>
      <c r="E2827" s="1">
        <v>5</v>
      </c>
    </row>
    <row r="2828" spans="1:5" x14ac:dyDescent="0.25">
      <c r="A2828" s="1">
        <v>2822</v>
      </c>
      <c r="B2828" s="1">
        <v>36</v>
      </c>
      <c r="D2828" s="1">
        <v>2822</v>
      </c>
      <c r="E2828" s="1">
        <v>5</v>
      </c>
    </row>
    <row r="2829" spans="1:5" x14ac:dyDescent="0.25">
      <c r="A2829" s="1">
        <v>2823</v>
      </c>
      <c r="B2829" s="1">
        <v>36</v>
      </c>
      <c r="D2829" s="1">
        <v>2823</v>
      </c>
      <c r="E2829" s="1">
        <v>5</v>
      </c>
    </row>
    <row r="2830" spans="1:5" x14ac:dyDescent="0.25">
      <c r="A2830" s="1">
        <v>2824</v>
      </c>
      <c r="B2830" s="1">
        <v>36</v>
      </c>
      <c r="D2830" s="1">
        <v>2824</v>
      </c>
      <c r="E2830" s="1">
        <v>5</v>
      </c>
    </row>
    <row r="2831" spans="1:5" x14ac:dyDescent="0.25">
      <c r="A2831" s="1">
        <v>2825</v>
      </c>
      <c r="B2831" s="1">
        <v>36</v>
      </c>
      <c r="D2831" s="1">
        <v>2825</v>
      </c>
      <c r="E2831" s="1">
        <v>5</v>
      </c>
    </row>
    <row r="2832" spans="1:5" x14ac:dyDescent="0.25">
      <c r="A2832" s="1">
        <v>2826</v>
      </c>
      <c r="B2832" s="1">
        <v>36</v>
      </c>
      <c r="D2832" s="1">
        <v>2826</v>
      </c>
      <c r="E2832" s="1">
        <v>5</v>
      </c>
    </row>
    <row r="2833" spans="1:5" x14ac:dyDescent="0.25">
      <c r="A2833" s="1">
        <v>2827</v>
      </c>
      <c r="B2833" s="1">
        <v>36</v>
      </c>
      <c r="D2833" s="1">
        <v>2827</v>
      </c>
      <c r="E2833" s="1">
        <v>5</v>
      </c>
    </row>
    <row r="2834" spans="1:5" x14ac:dyDescent="0.25">
      <c r="A2834" s="1">
        <v>2828</v>
      </c>
      <c r="B2834" s="1">
        <v>36</v>
      </c>
      <c r="D2834" s="1">
        <v>2828</v>
      </c>
      <c r="E2834" s="1">
        <v>5</v>
      </c>
    </row>
    <row r="2835" spans="1:5" x14ac:dyDescent="0.25">
      <c r="A2835" s="1">
        <v>2829</v>
      </c>
      <c r="B2835" s="1">
        <v>36</v>
      </c>
      <c r="D2835" s="1">
        <v>2829</v>
      </c>
      <c r="E2835" s="1">
        <v>5</v>
      </c>
    </row>
    <row r="2836" spans="1:5" x14ac:dyDescent="0.25">
      <c r="A2836" s="1">
        <v>2830</v>
      </c>
      <c r="B2836" s="1">
        <v>36</v>
      </c>
      <c r="D2836" s="1">
        <v>2830</v>
      </c>
      <c r="E2836" s="1">
        <v>5</v>
      </c>
    </row>
    <row r="2837" spans="1:5" x14ac:dyDescent="0.25">
      <c r="A2837" s="1">
        <v>2831</v>
      </c>
      <c r="B2837" s="1">
        <v>36</v>
      </c>
      <c r="D2837" s="1">
        <v>2831</v>
      </c>
      <c r="E2837" s="1">
        <v>5</v>
      </c>
    </row>
    <row r="2838" spans="1:5" x14ac:dyDescent="0.25">
      <c r="A2838" s="1">
        <v>2832</v>
      </c>
      <c r="B2838" s="1">
        <v>36</v>
      </c>
      <c r="D2838" s="1">
        <v>2832</v>
      </c>
      <c r="E2838" s="1">
        <v>5</v>
      </c>
    </row>
    <row r="2839" spans="1:5" x14ac:dyDescent="0.25">
      <c r="A2839" s="1">
        <v>2833</v>
      </c>
      <c r="B2839" s="1">
        <v>36</v>
      </c>
      <c r="D2839" s="1">
        <v>2833</v>
      </c>
      <c r="E2839" s="1">
        <v>5</v>
      </c>
    </row>
    <row r="2840" spans="1:5" x14ac:dyDescent="0.25">
      <c r="A2840" s="1">
        <v>2834</v>
      </c>
      <c r="B2840" s="1">
        <v>36</v>
      </c>
      <c r="D2840" s="1">
        <v>2834</v>
      </c>
      <c r="E2840" s="1">
        <v>5</v>
      </c>
    </row>
    <row r="2841" spans="1:5" x14ac:dyDescent="0.25">
      <c r="A2841" s="1">
        <v>2835</v>
      </c>
      <c r="B2841" s="1">
        <v>36</v>
      </c>
      <c r="D2841" s="1">
        <v>2835</v>
      </c>
      <c r="E2841" s="1">
        <v>5</v>
      </c>
    </row>
    <row r="2842" spans="1:5" x14ac:dyDescent="0.25">
      <c r="A2842" s="1">
        <v>2836</v>
      </c>
      <c r="B2842" s="1">
        <v>36</v>
      </c>
      <c r="D2842" s="1">
        <v>2836</v>
      </c>
      <c r="E2842" s="1">
        <v>5</v>
      </c>
    </row>
    <row r="2843" spans="1:5" x14ac:dyDescent="0.25">
      <c r="A2843" s="1">
        <v>2837</v>
      </c>
      <c r="B2843" s="1">
        <v>36</v>
      </c>
      <c r="D2843" s="1">
        <v>2837</v>
      </c>
      <c r="E2843" s="1">
        <v>5</v>
      </c>
    </row>
    <row r="2844" spans="1:5" x14ac:dyDescent="0.25">
      <c r="A2844" s="1">
        <v>2838</v>
      </c>
      <c r="B2844" s="1">
        <v>36</v>
      </c>
      <c r="D2844" s="1">
        <v>2838</v>
      </c>
      <c r="E2844" s="1">
        <v>5</v>
      </c>
    </row>
    <row r="2845" spans="1:5" x14ac:dyDescent="0.25">
      <c r="A2845" s="1">
        <v>2839</v>
      </c>
      <c r="B2845" s="1">
        <v>36</v>
      </c>
      <c r="D2845" s="1">
        <v>2839</v>
      </c>
      <c r="E2845" s="1">
        <v>5</v>
      </c>
    </row>
    <row r="2846" spans="1:5" x14ac:dyDescent="0.25">
      <c r="A2846" s="1">
        <v>2840</v>
      </c>
      <c r="B2846" s="1">
        <v>36</v>
      </c>
      <c r="D2846" s="1">
        <v>2840</v>
      </c>
      <c r="E2846" s="1">
        <v>5</v>
      </c>
    </row>
    <row r="2847" spans="1:5" x14ac:dyDescent="0.25">
      <c r="A2847" s="1">
        <v>2841</v>
      </c>
      <c r="B2847" s="1">
        <v>36</v>
      </c>
      <c r="D2847" s="1">
        <v>2841</v>
      </c>
      <c r="E2847" s="1">
        <v>5</v>
      </c>
    </row>
    <row r="2848" spans="1:5" x14ac:dyDescent="0.25">
      <c r="A2848" s="1">
        <v>2842</v>
      </c>
      <c r="B2848" s="1">
        <v>36</v>
      </c>
      <c r="D2848" s="1">
        <v>2842</v>
      </c>
      <c r="E2848" s="1">
        <v>5</v>
      </c>
    </row>
    <row r="2849" spans="1:5" x14ac:dyDescent="0.25">
      <c r="A2849" s="1">
        <v>2843</v>
      </c>
      <c r="B2849" s="1">
        <v>36</v>
      </c>
      <c r="D2849" s="1">
        <v>2843</v>
      </c>
      <c r="E2849" s="1">
        <v>5</v>
      </c>
    </row>
    <row r="2850" spans="1:5" x14ac:dyDescent="0.25">
      <c r="A2850" s="1">
        <v>2844</v>
      </c>
      <c r="B2850" s="1">
        <v>36</v>
      </c>
      <c r="D2850" s="1">
        <v>2844</v>
      </c>
      <c r="E2850" s="1">
        <v>5</v>
      </c>
    </row>
    <row r="2851" spans="1:5" x14ac:dyDescent="0.25">
      <c r="A2851" s="1">
        <v>2845</v>
      </c>
      <c r="B2851" s="1">
        <v>36</v>
      </c>
      <c r="D2851" s="1">
        <v>2845</v>
      </c>
      <c r="E2851" s="1">
        <v>5</v>
      </c>
    </row>
    <row r="2852" spans="1:5" x14ac:dyDescent="0.25">
      <c r="A2852" s="1">
        <v>2846</v>
      </c>
      <c r="B2852" s="1">
        <v>36</v>
      </c>
      <c r="D2852" s="1">
        <v>2846</v>
      </c>
      <c r="E2852" s="1">
        <v>5</v>
      </c>
    </row>
    <row r="2853" spans="1:5" x14ac:dyDescent="0.25">
      <c r="A2853" s="1">
        <v>2847</v>
      </c>
      <c r="B2853" s="1">
        <v>36</v>
      </c>
      <c r="D2853" s="1">
        <v>2847</v>
      </c>
      <c r="E2853" s="1">
        <v>5</v>
      </c>
    </row>
    <row r="2854" spans="1:5" x14ac:dyDescent="0.25">
      <c r="A2854" s="1">
        <v>2848</v>
      </c>
      <c r="B2854" s="1">
        <v>36</v>
      </c>
      <c r="D2854" s="1">
        <v>2848</v>
      </c>
      <c r="E2854" s="1">
        <v>5</v>
      </c>
    </row>
    <row r="2855" spans="1:5" x14ac:dyDescent="0.25">
      <c r="A2855" s="1">
        <v>2849</v>
      </c>
      <c r="B2855" s="1">
        <v>36</v>
      </c>
      <c r="D2855" s="1">
        <v>2849</v>
      </c>
      <c r="E2855" s="1">
        <v>5</v>
      </c>
    </row>
    <row r="2856" spans="1:5" x14ac:dyDescent="0.25">
      <c r="A2856" s="1">
        <v>2850</v>
      </c>
      <c r="B2856" s="1">
        <v>36</v>
      </c>
      <c r="D2856" s="1">
        <v>2850</v>
      </c>
      <c r="E2856" s="1">
        <v>5</v>
      </c>
    </row>
    <row r="2857" spans="1:5" x14ac:dyDescent="0.25">
      <c r="A2857" s="1">
        <v>2851</v>
      </c>
      <c r="B2857" s="1">
        <v>36</v>
      </c>
      <c r="D2857" s="1">
        <v>2851</v>
      </c>
      <c r="E2857" s="1">
        <v>5</v>
      </c>
    </row>
    <row r="2858" spans="1:5" x14ac:dyDescent="0.25">
      <c r="A2858" s="1">
        <v>2852</v>
      </c>
      <c r="B2858" s="1">
        <v>36</v>
      </c>
      <c r="D2858" s="1">
        <v>2852</v>
      </c>
      <c r="E2858" s="1">
        <v>5</v>
      </c>
    </row>
    <row r="2859" spans="1:5" x14ac:dyDescent="0.25">
      <c r="A2859" s="1">
        <v>2853</v>
      </c>
      <c r="B2859" s="1">
        <v>36</v>
      </c>
      <c r="D2859" s="1">
        <v>2853</v>
      </c>
      <c r="E2859" s="1">
        <v>5</v>
      </c>
    </row>
    <row r="2860" spans="1:5" x14ac:dyDescent="0.25">
      <c r="A2860" s="1">
        <v>2854</v>
      </c>
      <c r="B2860" s="1">
        <v>36</v>
      </c>
      <c r="D2860" s="1">
        <v>2854</v>
      </c>
      <c r="E2860" s="1">
        <v>5</v>
      </c>
    </row>
    <row r="2861" spans="1:5" x14ac:dyDescent="0.25">
      <c r="A2861" s="1">
        <v>2855</v>
      </c>
      <c r="B2861" s="1">
        <v>36</v>
      </c>
      <c r="D2861" s="1">
        <v>2855</v>
      </c>
      <c r="E2861" s="1">
        <v>5</v>
      </c>
    </row>
    <row r="2862" spans="1:5" x14ac:dyDescent="0.25">
      <c r="A2862" s="1">
        <v>2856</v>
      </c>
      <c r="B2862" s="1">
        <v>36</v>
      </c>
      <c r="D2862" s="1">
        <v>2856</v>
      </c>
      <c r="E2862" s="1">
        <v>5</v>
      </c>
    </row>
    <row r="2863" spans="1:5" x14ac:dyDescent="0.25">
      <c r="A2863" s="1">
        <v>2857</v>
      </c>
      <c r="B2863" s="1">
        <v>36</v>
      </c>
      <c r="D2863" s="1">
        <v>2857</v>
      </c>
      <c r="E2863" s="1">
        <v>5</v>
      </c>
    </row>
    <row r="2864" spans="1:5" x14ac:dyDescent="0.25">
      <c r="A2864" s="1">
        <v>2858</v>
      </c>
      <c r="B2864" s="1">
        <v>36</v>
      </c>
      <c r="D2864" s="1">
        <v>2858</v>
      </c>
      <c r="E2864" s="1">
        <v>5</v>
      </c>
    </row>
    <row r="2865" spans="1:5" x14ac:dyDescent="0.25">
      <c r="A2865" s="1">
        <v>2859</v>
      </c>
      <c r="B2865" s="1">
        <v>36</v>
      </c>
      <c r="D2865" s="1">
        <v>2859</v>
      </c>
      <c r="E2865" s="1">
        <v>5</v>
      </c>
    </row>
    <row r="2866" spans="1:5" x14ac:dyDescent="0.25">
      <c r="A2866" s="1">
        <v>2860</v>
      </c>
      <c r="B2866" s="1">
        <v>36</v>
      </c>
      <c r="D2866" s="1">
        <v>2860</v>
      </c>
      <c r="E2866" s="1">
        <v>5</v>
      </c>
    </row>
    <row r="2867" spans="1:5" x14ac:dyDescent="0.25">
      <c r="A2867" s="1">
        <v>2861</v>
      </c>
      <c r="B2867" s="1">
        <v>36</v>
      </c>
      <c r="D2867" s="1">
        <v>2861</v>
      </c>
      <c r="E2867" s="1">
        <v>5</v>
      </c>
    </row>
    <row r="2868" spans="1:5" x14ac:dyDescent="0.25">
      <c r="A2868" s="1">
        <v>2862</v>
      </c>
      <c r="B2868" s="1">
        <v>36</v>
      </c>
      <c r="D2868" s="1">
        <v>2862</v>
      </c>
      <c r="E2868" s="1">
        <v>5</v>
      </c>
    </row>
    <row r="2869" spans="1:5" x14ac:dyDescent="0.25">
      <c r="A2869" s="1">
        <v>2863</v>
      </c>
      <c r="B2869" s="1">
        <v>36</v>
      </c>
      <c r="D2869" s="1">
        <v>2863</v>
      </c>
      <c r="E2869" s="1">
        <v>5</v>
      </c>
    </row>
    <row r="2870" spans="1:5" x14ac:dyDescent="0.25">
      <c r="A2870" s="1">
        <v>2864</v>
      </c>
      <c r="B2870" s="1">
        <v>36</v>
      </c>
      <c r="D2870" s="1">
        <v>2864</v>
      </c>
      <c r="E2870" s="1">
        <v>5</v>
      </c>
    </row>
    <row r="2871" spans="1:5" x14ac:dyDescent="0.25">
      <c r="A2871" s="1">
        <v>2865</v>
      </c>
      <c r="B2871" s="1">
        <v>36</v>
      </c>
      <c r="D2871" s="1">
        <v>2865</v>
      </c>
      <c r="E2871" s="1">
        <v>5</v>
      </c>
    </row>
    <row r="2872" spans="1:5" x14ac:dyDescent="0.25">
      <c r="A2872" s="1">
        <v>2866</v>
      </c>
      <c r="B2872" s="1">
        <v>36</v>
      </c>
      <c r="D2872" s="1">
        <v>2866</v>
      </c>
      <c r="E2872" s="1">
        <v>5</v>
      </c>
    </row>
    <row r="2873" spans="1:5" x14ac:dyDescent="0.25">
      <c r="A2873" s="1">
        <v>2867</v>
      </c>
      <c r="B2873" s="1">
        <v>36</v>
      </c>
      <c r="D2873" s="1">
        <v>2867</v>
      </c>
      <c r="E2873" s="1">
        <v>5</v>
      </c>
    </row>
    <row r="2874" spans="1:5" x14ac:dyDescent="0.25">
      <c r="A2874" s="1">
        <v>2868</v>
      </c>
      <c r="B2874" s="1">
        <v>36</v>
      </c>
      <c r="D2874" s="1">
        <v>2868</v>
      </c>
      <c r="E2874" s="1">
        <v>5</v>
      </c>
    </row>
    <row r="2875" spans="1:5" x14ac:dyDescent="0.25">
      <c r="A2875" s="1">
        <v>2869</v>
      </c>
      <c r="B2875" s="1">
        <v>36</v>
      </c>
      <c r="D2875" s="1">
        <v>2869</v>
      </c>
      <c r="E2875" s="1">
        <v>5</v>
      </c>
    </row>
    <row r="2876" spans="1:5" x14ac:dyDescent="0.25">
      <c r="A2876" s="1">
        <v>2870</v>
      </c>
      <c r="B2876" s="1">
        <v>36</v>
      </c>
      <c r="D2876" s="1">
        <v>2870</v>
      </c>
      <c r="E2876" s="1">
        <v>5</v>
      </c>
    </row>
    <row r="2877" spans="1:5" x14ac:dyDescent="0.25">
      <c r="A2877" s="1">
        <v>2871</v>
      </c>
      <c r="B2877" s="1">
        <v>36</v>
      </c>
      <c r="D2877" s="1">
        <v>2871</v>
      </c>
      <c r="E2877" s="1">
        <v>5</v>
      </c>
    </row>
    <row r="2878" spans="1:5" x14ac:dyDescent="0.25">
      <c r="A2878" s="1">
        <v>2872</v>
      </c>
      <c r="B2878" s="1">
        <v>36</v>
      </c>
      <c r="D2878" s="1">
        <v>2872</v>
      </c>
      <c r="E2878" s="1">
        <v>5</v>
      </c>
    </row>
    <row r="2879" spans="1:5" x14ac:dyDescent="0.25">
      <c r="A2879" s="1">
        <v>2873</v>
      </c>
      <c r="B2879" s="1">
        <v>36</v>
      </c>
      <c r="D2879" s="1">
        <v>2873</v>
      </c>
      <c r="E2879" s="1">
        <v>5</v>
      </c>
    </row>
    <row r="2880" spans="1:5" x14ac:dyDescent="0.25">
      <c r="A2880" s="1">
        <v>2874</v>
      </c>
      <c r="B2880" s="1">
        <v>36</v>
      </c>
      <c r="D2880" s="1">
        <v>2874</v>
      </c>
      <c r="E2880" s="1">
        <v>5</v>
      </c>
    </row>
    <row r="2881" spans="1:5" x14ac:dyDescent="0.25">
      <c r="A2881" s="1">
        <v>2875</v>
      </c>
      <c r="B2881" s="1">
        <v>36</v>
      </c>
      <c r="D2881" s="1">
        <v>2875</v>
      </c>
      <c r="E2881" s="1">
        <v>5</v>
      </c>
    </row>
    <row r="2882" spans="1:5" x14ac:dyDescent="0.25">
      <c r="A2882" s="1">
        <v>2876</v>
      </c>
      <c r="B2882" s="1">
        <v>36</v>
      </c>
      <c r="D2882" s="1">
        <v>2876</v>
      </c>
      <c r="E2882" s="1">
        <v>5</v>
      </c>
    </row>
    <row r="2883" spans="1:5" x14ac:dyDescent="0.25">
      <c r="A2883" s="1">
        <v>2877</v>
      </c>
      <c r="B2883" s="1">
        <v>36</v>
      </c>
      <c r="D2883" s="1">
        <v>2877</v>
      </c>
      <c r="E2883" s="1">
        <v>5</v>
      </c>
    </row>
    <row r="2884" spans="1:5" x14ac:dyDescent="0.25">
      <c r="A2884" s="1">
        <v>2878</v>
      </c>
      <c r="B2884" s="1">
        <v>36</v>
      </c>
      <c r="D2884" s="1">
        <v>2878</v>
      </c>
      <c r="E2884" s="1">
        <v>5</v>
      </c>
    </row>
    <row r="2885" spans="1:5" x14ac:dyDescent="0.25">
      <c r="A2885" s="1">
        <v>2879</v>
      </c>
      <c r="B2885" s="1">
        <v>36</v>
      </c>
      <c r="D2885" s="1">
        <v>2879</v>
      </c>
      <c r="E2885" s="1">
        <v>5</v>
      </c>
    </row>
    <row r="2886" spans="1:5" x14ac:dyDescent="0.25">
      <c r="A2886" s="1">
        <v>2880</v>
      </c>
      <c r="B2886" s="1">
        <v>36</v>
      </c>
      <c r="D2886" s="1">
        <v>2880</v>
      </c>
      <c r="E2886" s="1">
        <v>5</v>
      </c>
    </row>
    <row r="2887" spans="1:5" x14ac:dyDescent="0.25">
      <c r="A2887" s="1">
        <v>2881</v>
      </c>
      <c r="B2887" s="1">
        <v>37</v>
      </c>
      <c r="D2887" s="1">
        <v>2881</v>
      </c>
      <c r="E2887" s="1">
        <v>5</v>
      </c>
    </row>
    <row r="2888" spans="1:5" x14ac:dyDescent="0.25">
      <c r="A2888" s="1">
        <v>2882</v>
      </c>
      <c r="B2888" s="1">
        <v>37</v>
      </c>
      <c r="D2888" s="1">
        <v>2882</v>
      </c>
      <c r="E2888" s="1">
        <v>5</v>
      </c>
    </row>
    <row r="2889" spans="1:5" x14ac:dyDescent="0.25">
      <c r="A2889" s="1">
        <v>2883</v>
      </c>
      <c r="B2889" s="1">
        <v>37</v>
      </c>
      <c r="D2889" s="1">
        <v>2883</v>
      </c>
      <c r="E2889" s="1">
        <v>5</v>
      </c>
    </row>
    <row r="2890" spans="1:5" x14ac:dyDescent="0.25">
      <c r="A2890" s="1">
        <v>2884</v>
      </c>
      <c r="B2890" s="1">
        <v>37</v>
      </c>
      <c r="D2890" s="1">
        <v>2884</v>
      </c>
      <c r="E2890" s="1">
        <v>5</v>
      </c>
    </row>
    <row r="2891" spans="1:5" x14ac:dyDescent="0.25">
      <c r="A2891" s="1">
        <v>2885</v>
      </c>
      <c r="B2891" s="1">
        <v>37</v>
      </c>
      <c r="D2891" s="1">
        <v>2885</v>
      </c>
      <c r="E2891" s="1">
        <v>5</v>
      </c>
    </row>
    <row r="2892" spans="1:5" x14ac:dyDescent="0.25">
      <c r="A2892" s="1">
        <v>2886</v>
      </c>
      <c r="B2892" s="1">
        <v>37</v>
      </c>
      <c r="D2892" s="1">
        <v>2886</v>
      </c>
      <c r="E2892" s="1">
        <v>5</v>
      </c>
    </row>
    <row r="2893" spans="1:5" x14ac:dyDescent="0.25">
      <c r="A2893" s="1">
        <v>2887</v>
      </c>
      <c r="B2893" s="1">
        <v>37</v>
      </c>
      <c r="D2893" s="1">
        <v>2887</v>
      </c>
      <c r="E2893" s="1">
        <v>5</v>
      </c>
    </row>
    <row r="2894" spans="1:5" x14ac:dyDescent="0.25">
      <c r="A2894" s="1">
        <v>2888</v>
      </c>
      <c r="B2894" s="1">
        <v>37</v>
      </c>
      <c r="D2894" s="1">
        <v>2888</v>
      </c>
      <c r="E2894" s="1">
        <v>5</v>
      </c>
    </row>
    <row r="2895" spans="1:5" x14ac:dyDescent="0.25">
      <c r="A2895" s="1">
        <v>2889</v>
      </c>
      <c r="B2895" s="1">
        <v>37</v>
      </c>
      <c r="D2895" s="1">
        <v>2889</v>
      </c>
      <c r="E2895" s="1">
        <v>5</v>
      </c>
    </row>
    <row r="2896" spans="1:5" x14ac:dyDescent="0.25">
      <c r="A2896" s="1">
        <v>2890</v>
      </c>
      <c r="B2896" s="1">
        <v>37</v>
      </c>
      <c r="D2896" s="1">
        <v>2890</v>
      </c>
      <c r="E2896" s="1">
        <v>5</v>
      </c>
    </row>
    <row r="2897" spans="1:5" x14ac:dyDescent="0.25">
      <c r="A2897" s="1">
        <v>2891</v>
      </c>
      <c r="B2897" s="1">
        <v>37</v>
      </c>
      <c r="D2897" s="1">
        <v>2891</v>
      </c>
      <c r="E2897" s="1">
        <v>5</v>
      </c>
    </row>
    <row r="2898" spans="1:5" x14ac:dyDescent="0.25">
      <c r="A2898" s="1">
        <v>2892</v>
      </c>
      <c r="B2898" s="1">
        <v>37</v>
      </c>
      <c r="D2898" s="1">
        <v>2892</v>
      </c>
      <c r="E2898" s="1">
        <v>5</v>
      </c>
    </row>
    <row r="2899" spans="1:5" x14ac:dyDescent="0.25">
      <c r="A2899" s="1">
        <v>2893</v>
      </c>
      <c r="B2899" s="1">
        <v>37</v>
      </c>
      <c r="D2899" s="1">
        <v>2893</v>
      </c>
      <c r="E2899" s="1">
        <v>5</v>
      </c>
    </row>
    <row r="2900" spans="1:5" x14ac:dyDescent="0.25">
      <c r="A2900" s="1">
        <v>2894</v>
      </c>
      <c r="B2900" s="1">
        <v>37</v>
      </c>
      <c r="D2900" s="1">
        <v>2894</v>
      </c>
      <c r="E2900" s="1">
        <v>5</v>
      </c>
    </row>
    <row r="2901" spans="1:5" x14ac:dyDescent="0.25">
      <c r="A2901" s="1">
        <v>2895</v>
      </c>
      <c r="B2901" s="1">
        <v>37</v>
      </c>
      <c r="D2901" s="1">
        <v>2895</v>
      </c>
      <c r="E2901" s="1">
        <v>5</v>
      </c>
    </row>
    <row r="2902" spans="1:5" x14ac:dyDescent="0.25">
      <c r="A2902" s="1">
        <v>2896</v>
      </c>
      <c r="B2902" s="1">
        <v>37</v>
      </c>
      <c r="D2902" s="1">
        <v>2896</v>
      </c>
      <c r="E2902" s="1">
        <v>5</v>
      </c>
    </row>
    <row r="2903" spans="1:5" x14ac:dyDescent="0.25">
      <c r="A2903" s="1">
        <v>2897</v>
      </c>
      <c r="B2903" s="1">
        <v>37</v>
      </c>
      <c r="D2903" s="1">
        <v>2897</v>
      </c>
      <c r="E2903" s="1">
        <v>5</v>
      </c>
    </row>
    <row r="2904" spans="1:5" x14ac:dyDescent="0.25">
      <c r="A2904" s="1">
        <v>2898</v>
      </c>
      <c r="B2904" s="1">
        <v>37</v>
      </c>
      <c r="D2904" s="1">
        <v>2898</v>
      </c>
      <c r="E2904" s="1">
        <v>5</v>
      </c>
    </row>
    <row r="2905" spans="1:5" x14ac:dyDescent="0.25">
      <c r="A2905" s="1">
        <v>2899</v>
      </c>
      <c r="B2905" s="1">
        <v>37</v>
      </c>
      <c r="D2905" s="1">
        <v>2899</v>
      </c>
      <c r="E2905" s="1">
        <v>5</v>
      </c>
    </row>
    <row r="2906" spans="1:5" x14ac:dyDescent="0.25">
      <c r="A2906" s="1">
        <v>2900</v>
      </c>
      <c r="B2906" s="1">
        <v>37</v>
      </c>
      <c r="D2906" s="1">
        <v>2900</v>
      </c>
      <c r="E2906" s="1">
        <v>5</v>
      </c>
    </row>
    <row r="2907" spans="1:5" x14ac:dyDescent="0.25">
      <c r="A2907" s="1">
        <v>2901</v>
      </c>
      <c r="B2907" s="1">
        <v>37</v>
      </c>
      <c r="D2907" s="1">
        <v>2901</v>
      </c>
      <c r="E2907" s="1">
        <v>5</v>
      </c>
    </row>
    <row r="2908" spans="1:5" x14ac:dyDescent="0.25">
      <c r="A2908" s="1">
        <v>2902</v>
      </c>
      <c r="B2908" s="1">
        <v>37</v>
      </c>
      <c r="D2908" s="1">
        <v>2902</v>
      </c>
      <c r="E2908" s="1">
        <v>5</v>
      </c>
    </row>
    <row r="2909" spans="1:5" x14ac:dyDescent="0.25">
      <c r="A2909" s="1">
        <v>2903</v>
      </c>
      <c r="B2909" s="1">
        <v>37</v>
      </c>
      <c r="D2909" s="1">
        <v>2903</v>
      </c>
      <c r="E2909" s="1">
        <v>5</v>
      </c>
    </row>
    <row r="2910" spans="1:5" x14ac:dyDescent="0.25">
      <c r="A2910" s="1">
        <v>2904</v>
      </c>
      <c r="B2910" s="1">
        <v>37</v>
      </c>
      <c r="D2910" s="1">
        <v>2904</v>
      </c>
      <c r="E2910" s="1">
        <v>5</v>
      </c>
    </row>
    <row r="2911" spans="1:5" x14ac:dyDescent="0.25">
      <c r="A2911" s="1">
        <v>2905</v>
      </c>
      <c r="B2911" s="1">
        <v>37</v>
      </c>
      <c r="D2911" s="1">
        <v>2905</v>
      </c>
      <c r="E2911" s="1">
        <v>5</v>
      </c>
    </row>
    <row r="2912" spans="1:5" x14ac:dyDescent="0.25">
      <c r="A2912" s="1">
        <v>2906</v>
      </c>
      <c r="B2912" s="1">
        <v>37</v>
      </c>
      <c r="D2912" s="1">
        <v>2906</v>
      </c>
      <c r="E2912" s="1">
        <v>5</v>
      </c>
    </row>
    <row r="2913" spans="1:5" x14ac:dyDescent="0.25">
      <c r="A2913" s="1">
        <v>2907</v>
      </c>
      <c r="B2913" s="1">
        <v>37</v>
      </c>
      <c r="D2913" s="1">
        <v>2907</v>
      </c>
      <c r="E2913" s="1">
        <v>5</v>
      </c>
    </row>
    <row r="2914" spans="1:5" x14ac:dyDescent="0.25">
      <c r="A2914" s="1">
        <v>2908</v>
      </c>
      <c r="B2914" s="1">
        <v>37</v>
      </c>
      <c r="D2914" s="1">
        <v>2908</v>
      </c>
      <c r="E2914" s="1">
        <v>5</v>
      </c>
    </row>
    <row r="2915" spans="1:5" x14ac:dyDescent="0.25">
      <c r="A2915" s="1">
        <v>2909</v>
      </c>
      <c r="B2915" s="1">
        <v>37</v>
      </c>
      <c r="D2915" s="1">
        <v>2909</v>
      </c>
      <c r="E2915" s="1">
        <v>5</v>
      </c>
    </row>
    <row r="2916" spans="1:5" x14ac:dyDescent="0.25">
      <c r="A2916" s="1">
        <v>2910</v>
      </c>
      <c r="B2916" s="1">
        <v>37</v>
      </c>
      <c r="D2916" s="1">
        <v>2910</v>
      </c>
      <c r="E2916" s="1">
        <v>5</v>
      </c>
    </row>
    <row r="2917" spans="1:5" x14ac:dyDescent="0.25">
      <c r="A2917" s="1">
        <v>2911</v>
      </c>
      <c r="B2917" s="1">
        <v>37</v>
      </c>
      <c r="D2917" s="1">
        <v>2911</v>
      </c>
      <c r="E2917" s="1">
        <v>5</v>
      </c>
    </row>
    <row r="2918" spans="1:5" x14ac:dyDescent="0.25">
      <c r="A2918" s="1">
        <v>2912</v>
      </c>
      <c r="B2918" s="1">
        <v>37</v>
      </c>
      <c r="D2918" s="1">
        <v>2912</v>
      </c>
      <c r="E2918" s="1">
        <v>5</v>
      </c>
    </row>
    <row r="2919" spans="1:5" x14ac:dyDescent="0.25">
      <c r="A2919" s="1">
        <v>2913</v>
      </c>
      <c r="B2919" s="1">
        <v>37</v>
      </c>
      <c r="D2919" s="1">
        <v>2913</v>
      </c>
      <c r="E2919" s="1">
        <v>5</v>
      </c>
    </row>
    <row r="2920" spans="1:5" x14ac:dyDescent="0.25">
      <c r="A2920" s="1">
        <v>2914</v>
      </c>
      <c r="B2920" s="1">
        <v>37</v>
      </c>
      <c r="D2920" s="1">
        <v>2914</v>
      </c>
      <c r="E2920" s="1">
        <v>5</v>
      </c>
    </row>
    <row r="2921" spans="1:5" x14ac:dyDescent="0.25">
      <c r="A2921" s="1">
        <v>2915</v>
      </c>
      <c r="B2921" s="1">
        <v>37</v>
      </c>
      <c r="D2921" s="1">
        <v>2915</v>
      </c>
      <c r="E2921" s="1">
        <v>5</v>
      </c>
    </row>
    <row r="2922" spans="1:5" x14ac:dyDescent="0.25">
      <c r="A2922" s="1">
        <v>2916</v>
      </c>
      <c r="B2922" s="1">
        <v>37</v>
      </c>
      <c r="D2922" s="1">
        <v>2916</v>
      </c>
      <c r="E2922" s="1">
        <v>5</v>
      </c>
    </row>
    <row r="2923" spans="1:5" x14ac:dyDescent="0.25">
      <c r="A2923" s="1">
        <v>2917</v>
      </c>
      <c r="B2923" s="1">
        <v>37</v>
      </c>
      <c r="D2923" s="1">
        <v>2917</v>
      </c>
      <c r="E2923" s="1">
        <v>5</v>
      </c>
    </row>
    <row r="2924" spans="1:5" x14ac:dyDescent="0.25">
      <c r="A2924" s="1">
        <v>2918</v>
      </c>
      <c r="B2924" s="1">
        <v>37</v>
      </c>
      <c r="D2924" s="1">
        <v>2918</v>
      </c>
      <c r="E2924" s="1">
        <v>5</v>
      </c>
    </row>
    <row r="2925" spans="1:5" x14ac:dyDescent="0.25">
      <c r="A2925" s="1">
        <v>2919</v>
      </c>
      <c r="B2925" s="1">
        <v>37</v>
      </c>
      <c r="D2925" s="1">
        <v>2919</v>
      </c>
      <c r="E2925" s="1">
        <v>5</v>
      </c>
    </row>
    <row r="2926" spans="1:5" x14ac:dyDescent="0.25">
      <c r="A2926" s="1">
        <v>2920</v>
      </c>
      <c r="B2926" s="1">
        <v>37</v>
      </c>
      <c r="D2926" s="1">
        <v>2920</v>
      </c>
      <c r="E2926" s="1">
        <v>5</v>
      </c>
    </row>
    <row r="2927" spans="1:5" x14ac:dyDescent="0.25">
      <c r="A2927" s="1">
        <v>2921</v>
      </c>
      <c r="B2927" s="1">
        <v>37</v>
      </c>
      <c r="D2927" s="1">
        <v>2921</v>
      </c>
      <c r="E2927" s="1">
        <v>5</v>
      </c>
    </row>
    <row r="2928" spans="1:5" x14ac:dyDescent="0.25">
      <c r="A2928" s="1">
        <v>2922</v>
      </c>
      <c r="B2928" s="1">
        <v>37</v>
      </c>
      <c r="D2928" s="1">
        <v>2922</v>
      </c>
      <c r="E2928" s="1">
        <v>5</v>
      </c>
    </row>
    <row r="2929" spans="1:5" x14ac:dyDescent="0.25">
      <c r="A2929" s="1">
        <v>2923</v>
      </c>
      <c r="B2929" s="1">
        <v>37</v>
      </c>
      <c r="D2929" s="1">
        <v>2923</v>
      </c>
      <c r="E2929" s="1">
        <v>5</v>
      </c>
    </row>
    <row r="2930" spans="1:5" x14ac:dyDescent="0.25">
      <c r="A2930" s="1">
        <v>2924</v>
      </c>
      <c r="B2930" s="1">
        <v>37</v>
      </c>
      <c r="D2930" s="1">
        <v>2924</v>
      </c>
      <c r="E2930" s="1">
        <v>5</v>
      </c>
    </row>
    <row r="2931" spans="1:5" x14ac:dyDescent="0.25">
      <c r="A2931" s="1">
        <v>2925</v>
      </c>
      <c r="B2931" s="1">
        <v>37</v>
      </c>
      <c r="D2931" s="1">
        <v>2925</v>
      </c>
      <c r="E2931" s="1">
        <v>5</v>
      </c>
    </row>
    <row r="2932" spans="1:5" x14ac:dyDescent="0.25">
      <c r="A2932" s="1">
        <v>2926</v>
      </c>
      <c r="B2932" s="1">
        <v>37</v>
      </c>
      <c r="D2932" s="1">
        <v>2926</v>
      </c>
      <c r="E2932" s="1">
        <v>5</v>
      </c>
    </row>
    <row r="2933" spans="1:5" x14ac:dyDescent="0.25">
      <c r="A2933" s="1">
        <v>2927</v>
      </c>
      <c r="B2933" s="1">
        <v>37</v>
      </c>
      <c r="D2933" s="1">
        <v>2927</v>
      </c>
      <c r="E2933" s="1">
        <v>5</v>
      </c>
    </row>
    <row r="2934" spans="1:5" x14ac:dyDescent="0.25">
      <c r="A2934" s="1">
        <v>2928</v>
      </c>
      <c r="B2934" s="1">
        <v>37</v>
      </c>
      <c r="D2934" s="1">
        <v>2928</v>
      </c>
      <c r="E2934" s="1">
        <v>5</v>
      </c>
    </row>
    <row r="2935" spans="1:5" x14ac:dyDescent="0.25">
      <c r="A2935" s="1">
        <v>2929</v>
      </c>
      <c r="B2935" s="1">
        <v>37</v>
      </c>
      <c r="D2935" s="1">
        <v>2929</v>
      </c>
      <c r="E2935" s="1">
        <v>5</v>
      </c>
    </row>
    <row r="2936" spans="1:5" x14ac:dyDescent="0.25">
      <c r="A2936" s="1">
        <v>2930</v>
      </c>
      <c r="B2936" s="1">
        <v>37</v>
      </c>
      <c r="D2936" s="1">
        <v>2930</v>
      </c>
      <c r="E2936" s="1">
        <v>5</v>
      </c>
    </row>
    <row r="2937" spans="1:5" x14ac:dyDescent="0.25">
      <c r="A2937" s="1">
        <v>2931</v>
      </c>
      <c r="B2937" s="1">
        <v>37</v>
      </c>
      <c r="D2937" s="1">
        <v>2931</v>
      </c>
      <c r="E2937" s="1">
        <v>5</v>
      </c>
    </row>
    <row r="2938" spans="1:5" x14ac:dyDescent="0.25">
      <c r="A2938" s="1">
        <v>2932</v>
      </c>
      <c r="B2938" s="1">
        <v>37</v>
      </c>
      <c r="D2938" s="1">
        <v>2932</v>
      </c>
      <c r="E2938" s="1">
        <v>5</v>
      </c>
    </row>
    <row r="2939" spans="1:5" x14ac:dyDescent="0.25">
      <c r="A2939" s="1">
        <v>2933</v>
      </c>
      <c r="B2939" s="1">
        <v>37</v>
      </c>
      <c r="D2939" s="1">
        <v>2933</v>
      </c>
      <c r="E2939" s="1">
        <v>5</v>
      </c>
    </row>
    <row r="2940" spans="1:5" x14ac:dyDescent="0.25">
      <c r="A2940" s="1">
        <v>2934</v>
      </c>
      <c r="B2940" s="1">
        <v>37</v>
      </c>
      <c r="D2940" s="1">
        <v>2934</v>
      </c>
      <c r="E2940" s="1">
        <v>5</v>
      </c>
    </row>
    <row r="2941" spans="1:5" x14ac:dyDescent="0.25">
      <c r="A2941" s="1">
        <v>2935</v>
      </c>
      <c r="B2941" s="1">
        <v>37</v>
      </c>
      <c r="D2941" s="1">
        <v>2935</v>
      </c>
      <c r="E2941" s="1">
        <v>5</v>
      </c>
    </row>
    <row r="2942" spans="1:5" x14ac:dyDescent="0.25">
      <c r="A2942" s="1">
        <v>2936</v>
      </c>
      <c r="B2942" s="1">
        <v>37</v>
      </c>
      <c r="D2942" s="1">
        <v>2936</v>
      </c>
      <c r="E2942" s="1">
        <v>5</v>
      </c>
    </row>
    <row r="2943" spans="1:5" x14ac:dyDescent="0.25">
      <c r="A2943" s="1">
        <v>2937</v>
      </c>
      <c r="B2943" s="1">
        <v>37</v>
      </c>
      <c r="D2943" s="1">
        <v>2937</v>
      </c>
      <c r="E2943" s="1">
        <v>5</v>
      </c>
    </row>
    <row r="2944" spans="1:5" x14ac:dyDescent="0.25">
      <c r="A2944" s="1">
        <v>2938</v>
      </c>
      <c r="B2944" s="1">
        <v>37</v>
      </c>
      <c r="D2944" s="1">
        <v>2938</v>
      </c>
      <c r="E2944" s="1">
        <v>5</v>
      </c>
    </row>
    <row r="2945" spans="1:5" x14ac:dyDescent="0.25">
      <c r="A2945" s="1">
        <v>2939</v>
      </c>
      <c r="B2945" s="1">
        <v>37</v>
      </c>
      <c r="D2945" s="1">
        <v>2939</v>
      </c>
      <c r="E2945" s="1">
        <v>5</v>
      </c>
    </row>
    <row r="2946" spans="1:5" x14ac:dyDescent="0.25">
      <c r="A2946" s="1">
        <v>2940</v>
      </c>
      <c r="B2946" s="1">
        <v>37</v>
      </c>
      <c r="D2946" s="1">
        <v>2940</v>
      </c>
      <c r="E2946" s="1">
        <v>5</v>
      </c>
    </row>
    <row r="2947" spans="1:5" x14ac:dyDescent="0.25">
      <c r="A2947" s="1">
        <v>2941</v>
      </c>
      <c r="B2947" s="1">
        <v>37</v>
      </c>
      <c r="D2947" s="1">
        <v>2941</v>
      </c>
      <c r="E2947" s="1">
        <v>5</v>
      </c>
    </row>
    <row r="2948" spans="1:5" x14ac:dyDescent="0.25">
      <c r="A2948" s="1">
        <v>2942</v>
      </c>
      <c r="B2948" s="1">
        <v>37</v>
      </c>
      <c r="D2948" s="1">
        <v>2942</v>
      </c>
      <c r="E2948" s="1">
        <v>5</v>
      </c>
    </row>
    <row r="2949" spans="1:5" x14ac:dyDescent="0.25">
      <c r="A2949" s="1">
        <v>2943</v>
      </c>
      <c r="B2949" s="1">
        <v>37</v>
      </c>
      <c r="D2949" s="1">
        <v>2943</v>
      </c>
      <c r="E2949" s="1">
        <v>5</v>
      </c>
    </row>
    <row r="2950" spans="1:5" x14ac:dyDescent="0.25">
      <c r="A2950" s="1">
        <v>2944</v>
      </c>
      <c r="B2950" s="1">
        <v>37</v>
      </c>
      <c r="D2950" s="1">
        <v>2944</v>
      </c>
      <c r="E2950" s="1">
        <v>5</v>
      </c>
    </row>
    <row r="2951" spans="1:5" x14ac:dyDescent="0.25">
      <c r="A2951" s="1">
        <v>2945</v>
      </c>
      <c r="B2951" s="1">
        <v>37</v>
      </c>
      <c r="D2951" s="1">
        <v>2945</v>
      </c>
      <c r="E2951" s="1">
        <v>5</v>
      </c>
    </row>
    <row r="2952" spans="1:5" x14ac:dyDescent="0.25">
      <c r="A2952" s="1">
        <v>2946</v>
      </c>
      <c r="B2952" s="1">
        <v>37</v>
      </c>
      <c r="D2952" s="1">
        <v>2946</v>
      </c>
      <c r="E2952" s="1">
        <v>5</v>
      </c>
    </row>
    <row r="2953" spans="1:5" x14ac:dyDescent="0.25">
      <c r="A2953" s="1">
        <v>2947</v>
      </c>
      <c r="B2953" s="1">
        <v>37</v>
      </c>
      <c r="D2953" s="1">
        <v>2947</v>
      </c>
      <c r="E2953" s="1">
        <v>5</v>
      </c>
    </row>
    <row r="2954" spans="1:5" x14ac:dyDescent="0.25">
      <c r="A2954" s="1">
        <v>2948</v>
      </c>
      <c r="B2954" s="1">
        <v>37</v>
      </c>
      <c r="D2954" s="1">
        <v>2948</v>
      </c>
      <c r="E2954" s="1">
        <v>5</v>
      </c>
    </row>
    <row r="2955" spans="1:5" x14ac:dyDescent="0.25">
      <c r="A2955" s="1">
        <v>2949</v>
      </c>
      <c r="B2955" s="1">
        <v>37</v>
      </c>
      <c r="D2955" s="1">
        <v>2949</v>
      </c>
      <c r="E2955" s="1">
        <v>5</v>
      </c>
    </row>
    <row r="2956" spans="1:5" x14ac:dyDescent="0.25">
      <c r="A2956" s="1">
        <v>2950</v>
      </c>
      <c r="B2956" s="1">
        <v>37</v>
      </c>
      <c r="D2956" s="1">
        <v>2950</v>
      </c>
      <c r="E2956" s="1">
        <v>5</v>
      </c>
    </row>
    <row r="2957" spans="1:5" x14ac:dyDescent="0.25">
      <c r="A2957" s="1">
        <v>2951</v>
      </c>
      <c r="B2957" s="1">
        <v>37</v>
      </c>
      <c r="D2957" s="1">
        <v>2951</v>
      </c>
      <c r="E2957" s="1">
        <v>5</v>
      </c>
    </row>
    <row r="2958" spans="1:5" x14ac:dyDescent="0.25">
      <c r="A2958" s="1">
        <v>2952</v>
      </c>
      <c r="B2958" s="1">
        <v>37</v>
      </c>
      <c r="D2958" s="1">
        <v>2952</v>
      </c>
      <c r="E2958" s="1">
        <v>5</v>
      </c>
    </row>
    <row r="2959" spans="1:5" x14ac:dyDescent="0.25">
      <c r="A2959" s="1">
        <v>2953</v>
      </c>
      <c r="B2959" s="1">
        <v>37</v>
      </c>
      <c r="D2959" s="1">
        <v>2953</v>
      </c>
      <c r="E2959" s="1">
        <v>5</v>
      </c>
    </row>
    <row r="2960" spans="1:5" x14ac:dyDescent="0.25">
      <c r="A2960" s="1">
        <v>2954</v>
      </c>
      <c r="B2960" s="1">
        <v>37</v>
      </c>
      <c r="D2960" s="1">
        <v>2954</v>
      </c>
      <c r="E2960" s="1">
        <v>5</v>
      </c>
    </row>
    <row r="2961" spans="1:5" x14ac:dyDescent="0.25">
      <c r="A2961" s="1">
        <v>2955</v>
      </c>
      <c r="B2961" s="1">
        <v>37</v>
      </c>
      <c r="D2961" s="1">
        <v>2955</v>
      </c>
      <c r="E2961" s="1">
        <v>5</v>
      </c>
    </row>
    <row r="2962" spans="1:5" x14ac:dyDescent="0.25">
      <c r="A2962" s="1">
        <v>2956</v>
      </c>
      <c r="B2962" s="1">
        <v>37</v>
      </c>
      <c r="D2962" s="1">
        <v>2956</v>
      </c>
      <c r="E2962" s="1">
        <v>5</v>
      </c>
    </row>
    <row r="2963" spans="1:5" x14ac:dyDescent="0.25">
      <c r="A2963" s="1">
        <v>2957</v>
      </c>
      <c r="B2963" s="1">
        <v>37</v>
      </c>
      <c r="D2963" s="1">
        <v>2957</v>
      </c>
      <c r="E2963" s="1">
        <v>5</v>
      </c>
    </row>
    <row r="2964" spans="1:5" x14ac:dyDescent="0.25">
      <c r="A2964" s="1">
        <v>2958</v>
      </c>
      <c r="B2964" s="1">
        <v>37</v>
      </c>
      <c r="D2964" s="1">
        <v>2958</v>
      </c>
      <c r="E2964" s="1">
        <v>5</v>
      </c>
    </row>
    <row r="2965" spans="1:5" x14ac:dyDescent="0.25">
      <c r="A2965" s="1">
        <v>2959</v>
      </c>
      <c r="B2965" s="1">
        <v>37</v>
      </c>
      <c r="D2965" s="1">
        <v>2959</v>
      </c>
      <c r="E2965" s="1">
        <v>5</v>
      </c>
    </row>
    <row r="2966" spans="1:5" x14ac:dyDescent="0.25">
      <c r="A2966" s="1">
        <v>2960</v>
      </c>
      <c r="B2966" s="1">
        <v>37</v>
      </c>
      <c r="D2966" s="1">
        <v>2960</v>
      </c>
      <c r="E2966" s="1">
        <v>5</v>
      </c>
    </row>
    <row r="2967" spans="1:5" x14ac:dyDescent="0.25">
      <c r="A2967" s="1">
        <v>2961</v>
      </c>
      <c r="B2967" s="1">
        <v>38</v>
      </c>
      <c r="D2967" s="1">
        <v>2961</v>
      </c>
      <c r="E2967" s="1">
        <v>5</v>
      </c>
    </row>
    <row r="2968" spans="1:5" x14ac:dyDescent="0.25">
      <c r="A2968" s="1">
        <v>2962</v>
      </c>
      <c r="B2968" s="1">
        <v>38</v>
      </c>
      <c r="D2968" s="1">
        <v>2962</v>
      </c>
      <c r="E2968" s="1">
        <v>5</v>
      </c>
    </row>
    <row r="2969" spans="1:5" x14ac:dyDescent="0.25">
      <c r="A2969" s="1">
        <v>2963</v>
      </c>
      <c r="B2969" s="1">
        <v>38</v>
      </c>
      <c r="D2969" s="1">
        <v>2963</v>
      </c>
      <c r="E2969" s="1">
        <v>5</v>
      </c>
    </row>
    <row r="2970" spans="1:5" x14ac:dyDescent="0.25">
      <c r="A2970" s="1">
        <v>2964</v>
      </c>
      <c r="B2970" s="1">
        <v>38</v>
      </c>
      <c r="D2970" s="1">
        <v>2964</v>
      </c>
      <c r="E2970" s="1">
        <v>5</v>
      </c>
    </row>
    <row r="2971" spans="1:5" x14ac:dyDescent="0.25">
      <c r="A2971" s="1">
        <v>2965</v>
      </c>
      <c r="B2971" s="1">
        <v>38</v>
      </c>
      <c r="D2971" s="1">
        <v>2965</v>
      </c>
      <c r="E2971" s="1">
        <v>5</v>
      </c>
    </row>
    <row r="2972" spans="1:5" x14ac:dyDescent="0.25">
      <c r="A2972" s="1">
        <v>2966</v>
      </c>
      <c r="B2972" s="1">
        <v>38</v>
      </c>
      <c r="D2972" s="1">
        <v>2966</v>
      </c>
      <c r="E2972" s="1">
        <v>5</v>
      </c>
    </row>
    <row r="2973" spans="1:5" x14ac:dyDescent="0.25">
      <c r="A2973" s="1">
        <v>2967</v>
      </c>
      <c r="B2973" s="1">
        <v>38</v>
      </c>
      <c r="D2973" s="1">
        <v>2967</v>
      </c>
      <c r="E2973" s="1">
        <v>5</v>
      </c>
    </row>
    <row r="2974" spans="1:5" x14ac:dyDescent="0.25">
      <c r="A2974" s="1">
        <v>2968</v>
      </c>
      <c r="B2974" s="1">
        <v>38</v>
      </c>
      <c r="D2974" s="1">
        <v>2968</v>
      </c>
      <c r="E2974" s="1">
        <v>5</v>
      </c>
    </row>
    <row r="2975" spans="1:5" x14ac:dyDescent="0.25">
      <c r="A2975" s="1">
        <v>2969</v>
      </c>
      <c r="B2975" s="1">
        <v>38</v>
      </c>
      <c r="D2975" s="1">
        <v>2969</v>
      </c>
      <c r="E2975" s="1">
        <v>5</v>
      </c>
    </row>
    <row r="2976" spans="1:5" x14ac:dyDescent="0.25">
      <c r="A2976" s="1">
        <v>2970</v>
      </c>
      <c r="B2976" s="1">
        <v>38</v>
      </c>
      <c r="D2976" s="1">
        <v>2970</v>
      </c>
      <c r="E2976" s="1">
        <v>5</v>
      </c>
    </row>
    <row r="2977" spans="1:5" x14ac:dyDescent="0.25">
      <c r="A2977" s="1">
        <v>2971</v>
      </c>
      <c r="B2977" s="1">
        <v>38</v>
      </c>
      <c r="D2977" s="1">
        <v>2971</v>
      </c>
      <c r="E2977" s="1">
        <v>5</v>
      </c>
    </row>
    <row r="2978" spans="1:5" x14ac:dyDescent="0.25">
      <c r="A2978" s="1">
        <v>2972</v>
      </c>
      <c r="B2978" s="1">
        <v>38</v>
      </c>
      <c r="D2978" s="1">
        <v>2972</v>
      </c>
      <c r="E2978" s="1">
        <v>5</v>
      </c>
    </row>
    <row r="2979" spans="1:5" x14ac:dyDescent="0.25">
      <c r="A2979" s="1">
        <v>2973</v>
      </c>
      <c r="B2979" s="1">
        <v>38</v>
      </c>
      <c r="D2979" s="1">
        <v>2973</v>
      </c>
      <c r="E2979" s="1">
        <v>5</v>
      </c>
    </row>
    <row r="2980" spans="1:5" x14ac:dyDescent="0.25">
      <c r="A2980" s="1">
        <v>2974</v>
      </c>
      <c r="B2980" s="1">
        <v>38</v>
      </c>
      <c r="D2980" s="1">
        <v>2974</v>
      </c>
      <c r="E2980" s="1">
        <v>5</v>
      </c>
    </row>
    <row r="2981" spans="1:5" x14ac:dyDescent="0.25">
      <c r="A2981" s="1">
        <v>2975</v>
      </c>
      <c r="B2981" s="1">
        <v>38</v>
      </c>
      <c r="D2981" s="1">
        <v>2975</v>
      </c>
      <c r="E2981" s="1">
        <v>5</v>
      </c>
    </row>
    <row r="2982" spans="1:5" x14ac:dyDescent="0.25">
      <c r="A2982" s="1">
        <v>2976</v>
      </c>
      <c r="B2982" s="1">
        <v>38</v>
      </c>
      <c r="D2982" s="1">
        <v>2976</v>
      </c>
      <c r="E2982" s="1">
        <v>6</v>
      </c>
    </row>
    <row r="2983" spans="1:5" x14ac:dyDescent="0.25">
      <c r="A2983" s="1">
        <v>2977</v>
      </c>
      <c r="B2983" s="1">
        <v>38</v>
      </c>
      <c r="D2983" s="1">
        <v>2977</v>
      </c>
      <c r="E2983" s="1">
        <v>6</v>
      </c>
    </row>
    <row r="2984" spans="1:5" x14ac:dyDescent="0.25">
      <c r="A2984" s="1">
        <v>2978</v>
      </c>
      <c r="B2984" s="1">
        <v>38</v>
      </c>
      <c r="D2984" s="1">
        <v>2978</v>
      </c>
      <c r="E2984" s="1">
        <v>6</v>
      </c>
    </row>
    <row r="2985" spans="1:5" x14ac:dyDescent="0.25">
      <c r="A2985" s="1">
        <v>2979</v>
      </c>
      <c r="B2985" s="1">
        <v>38</v>
      </c>
      <c r="D2985" s="1">
        <v>2979</v>
      </c>
      <c r="E2985" s="1">
        <v>6</v>
      </c>
    </row>
    <row r="2986" spans="1:5" x14ac:dyDescent="0.25">
      <c r="A2986" s="1">
        <v>2980</v>
      </c>
      <c r="B2986" s="1">
        <v>38</v>
      </c>
      <c r="D2986" s="1">
        <v>2980</v>
      </c>
      <c r="E2986" s="1">
        <v>6</v>
      </c>
    </row>
    <row r="2987" spans="1:5" x14ac:dyDescent="0.25">
      <c r="A2987" s="1">
        <v>2981</v>
      </c>
      <c r="B2987" s="1">
        <v>38</v>
      </c>
      <c r="D2987" s="1">
        <v>2981</v>
      </c>
      <c r="E2987" s="1">
        <v>6</v>
      </c>
    </row>
    <row r="2988" spans="1:5" x14ac:dyDescent="0.25">
      <c r="A2988" s="1">
        <v>2982</v>
      </c>
      <c r="B2988" s="1">
        <v>38</v>
      </c>
      <c r="D2988" s="1">
        <v>2982</v>
      </c>
      <c r="E2988" s="1">
        <v>6</v>
      </c>
    </row>
    <row r="2989" spans="1:5" x14ac:dyDescent="0.25">
      <c r="A2989" s="1">
        <v>2983</v>
      </c>
      <c r="B2989" s="1">
        <v>38</v>
      </c>
      <c r="D2989" s="1">
        <v>2983</v>
      </c>
      <c r="E2989" s="1">
        <v>6</v>
      </c>
    </row>
    <row r="2990" spans="1:5" x14ac:dyDescent="0.25">
      <c r="A2990" s="1">
        <v>2984</v>
      </c>
      <c r="B2990" s="1">
        <v>38</v>
      </c>
      <c r="D2990" s="1">
        <v>2984</v>
      </c>
      <c r="E2990" s="1">
        <v>6</v>
      </c>
    </row>
    <row r="2991" spans="1:5" x14ac:dyDescent="0.25">
      <c r="A2991" s="1">
        <v>2985</v>
      </c>
      <c r="B2991" s="1">
        <v>38</v>
      </c>
      <c r="D2991" s="1">
        <v>2985</v>
      </c>
      <c r="E2991" s="1">
        <v>6</v>
      </c>
    </row>
    <row r="2992" spans="1:5" x14ac:dyDescent="0.25">
      <c r="A2992" s="1">
        <v>2986</v>
      </c>
      <c r="B2992" s="1">
        <v>38</v>
      </c>
      <c r="D2992" s="1">
        <v>2986</v>
      </c>
      <c r="E2992" s="1">
        <v>6</v>
      </c>
    </row>
    <row r="2993" spans="1:5" x14ac:dyDescent="0.25">
      <c r="A2993" s="1">
        <v>2987</v>
      </c>
      <c r="B2993" s="1">
        <v>38</v>
      </c>
      <c r="D2993" s="1">
        <v>2987</v>
      </c>
      <c r="E2993" s="1">
        <v>6</v>
      </c>
    </row>
    <row r="2994" spans="1:5" x14ac:dyDescent="0.25">
      <c r="A2994" s="1">
        <v>2988</v>
      </c>
      <c r="B2994" s="1">
        <v>38</v>
      </c>
      <c r="D2994" s="1">
        <v>2988</v>
      </c>
      <c r="E2994" s="1">
        <v>6</v>
      </c>
    </row>
    <row r="2995" spans="1:5" x14ac:dyDescent="0.25">
      <c r="A2995" s="1">
        <v>2989</v>
      </c>
      <c r="B2995" s="1">
        <v>38</v>
      </c>
      <c r="D2995" s="1">
        <v>2989</v>
      </c>
      <c r="E2995" s="1">
        <v>6</v>
      </c>
    </row>
    <row r="2996" spans="1:5" x14ac:dyDescent="0.25">
      <c r="A2996" s="1">
        <v>2990</v>
      </c>
      <c r="B2996" s="1">
        <v>38</v>
      </c>
      <c r="D2996" s="1">
        <v>2990</v>
      </c>
      <c r="E2996" s="1">
        <v>6</v>
      </c>
    </row>
    <row r="2997" spans="1:5" x14ac:dyDescent="0.25">
      <c r="A2997" s="1">
        <v>2991</v>
      </c>
      <c r="B2997" s="1">
        <v>38</v>
      </c>
      <c r="D2997" s="1">
        <v>2991</v>
      </c>
      <c r="E2997" s="1">
        <v>6</v>
      </c>
    </row>
    <row r="2998" spans="1:5" x14ac:dyDescent="0.25">
      <c r="A2998" s="1">
        <v>2992</v>
      </c>
      <c r="B2998" s="1">
        <v>38</v>
      </c>
      <c r="D2998" s="1">
        <v>2992</v>
      </c>
      <c r="E2998" s="1">
        <v>6</v>
      </c>
    </row>
    <row r="2999" spans="1:5" x14ac:dyDescent="0.25">
      <c r="A2999" s="1">
        <v>2993</v>
      </c>
      <c r="B2999" s="1">
        <v>38</v>
      </c>
      <c r="D2999" s="1">
        <v>2993</v>
      </c>
      <c r="E2999" s="1">
        <v>6</v>
      </c>
    </row>
    <row r="3000" spans="1:5" x14ac:dyDescent="0.25">
      <c r="A3000" s="1">
        <v>2994</v>
      </c>
      <c r="B3000" s="1">
        <v>38</v>
      </c>
      <c r="D3000" s="1">
        <v>2994</v>
      </c>
      <c r="E3000" s="1">
        <v>6</v>
      </c>
    </row>
    <row r="3001" spans="1:5" x14ac:dyDescent="0.25">
      <c r="A3001" s="1">
        <v>2995</v>
      </c>
      <c r="B3001" s="1">
        <v>38</v>
      </c>
      <c r="D3001" s="1">
        <v>2995</v>
      </c>
      <c r="E3001" s="1">
        <v>6</v>
      </c>
    </row>
    <row r="3002" spans="1:5" x14ac:dyDescent="0.25">
      <c r="A3002" s="1">
        <v>2996</v>
      </c>
      <c r="B3002" s="1">
        <v>38</v>
      </c>
      <c r="D3002" s="1">
        <v>2996</v>
      </c>
      <c r="E3002" s="1">
        <v>6</v>
      </c>
    </row>
    <row r="3003" spans="1:5" x14ac:dyDescent="0.25">
      <c r="A3003" s="1">
        <v>2997</v>
      </c>
      <c r="B3003" s="1">
        <v>38</v>
      </c>
      <c r="D3003" s="1">
        <v>2997</v>
      </c>
      <c r="E3003" s="1">
        <v>6</v>
      </c>
    </row>
    <row r="3004" spans="1:5" x14ac:dyDescent="0.25">
      <c r="A3004" s="1">
        <v>2998</v>
      </c>
      <c r="B3004" s="1">
        <v>38</v>
      </c>
      <c r="D3004" s="1">
        <v>2998</v>
      </c>
      <c r="E3004" s="1">
        <v>6</v>
      </c>
    </row>
    <row r="3005" spans="1:5" x14ac:dyDescent="0.25">
      <c r="A3005" s="1">
        <v>2999</v>
      </c>
      <c r="B3005" s="1">
        <v>38</v>
      </c>
      <c r="D3005" s="1">
        <v>2999</v>
      </c>
      <c r="E3005" s="1">
        <v>6</v>
      </c>
    </row>
    <row r="3006" spans="1:5" x14ac:dyDescent="0.25">
      <c r="A3006" s="1">
        <v>3000</v>
      </c>
      <c r="B3006" s="1">
        <v>38</v>
      </c>
      <c r="D3006" s="1">
        <v>3000</v>
      </c>
      <c r="E3006" s="1">
        <v>6</v>
      </c>
    </row>
    <row r="3007" spans="1:5" x14ac:dyDescent="0.25">
      <c r="A3007" s="1">
        <v>3001</v>
      </c>
      <c r="B3007" s="1">
        <v>38</v>
      </c>
      <c r="D3007" s="1">
        <v>3001</v>
      </c>
      <c r="E3007" s="1">
        <v>6</v>
      </c>
    </row>
    <row r="3008" spans="1:5" x14ac:dyDescent="0.25">
      <c r="A3008" s="1">
        <v>3002</v>
      </c>
      <c r="B3008" s="1">
        <v>38</v>
      </c>
      <c r="D3008" s="1">
        <v>3002</v>
      </c>
      <c r="E3008" s="1">
        <v>6</v>
      </c>
    </row>
    <row r="3009" spans="1:5" x14ac:dyDescent="0.25">
      <c r="A3009" s="1">
        <v>3003</v>
      </c>
      <c r="B3009" s="1">
        <v>38</v>
      </c>
      <c r="D3009" s="1">
        <v>3003</v>
      </c>
      <c r="E3009" s="1">
        <v>6</v>
      </c>
    </row>
    <row r="3010" spans="1:5" x14ac:dyDescent="0.25">
      <c r="A3010" s="1">
        <v>3004</v>
      </c>
      <c r="B3010" s="1">
        <v>38</v>
      </c>
      <c r="D3010" s="1">
        <v>3004</v>
      </c>
      <c r="E3010" s="1">
        <v>6</v>
      </c>
    </row>
    <row r="3011" spans="1:5" x14ac:dyDescent="0.25">
      <c r="A3011" s="1">
        <v>3005</v>
      </c>
      <c r="B3011" s="1">
        <v>38</v>
      </c>
      <c r="D3011" s="1">
        <v>3005</v>
      </c>
      <c r="E3011" s="1">
        <v>6</v>
      </c>
    </row>
    <row r="3012" spans="1:5" x14ac:dyDescent="0.25">
      <c r="A3012" s="1">
        <v>3006</v>
      </c>
      <c r="B3012" s="1">
        <v>38</v>
      </c>
      <c r="D3012" s="1">
        <v>3006</v>
      </c>
      <c r="E3012" s="1">
        <v>6</v>
      </c>
    </row>
    <row r="3013" spans="1:5" x14ac:dyDescent="0.25">
      <c r="A3013" s="1">
        <v>3007</v>
      </c>
      <c r="B3013" s="1">
        <v>38</v>
      </c>
      <c r="D3013" s="1">
        <v>3007</v>
      </c>
      <c r="E3013" s="1">
        <v>6</v>
      </c>
    </row>
    <row r="3014" spans="1:5" x14ac:dyDescent="0.25">
      <c r="A3014" s="1">
        <v>3008</v>
      </c>
      <c r="B3014" s="1">
        <v>38</v>
      </c>
      <c r="D3014" s="1">
        <v>3008</v>
      </c>
      <c r="E3014" s="1">
        <v>6</v>
      </c>
    </row>
    <row r="3015" spans="1:5" x14ac:dyDescent="0.25">
      <c r="A3015" s="1">
        <v>3009</v>
      </c>
      <c r="B3015" s="1">
        <v>38</v>
      </c>
      <c r="D3015" s="1">
        <v>3009</v>
      </c>
      <c r="E3015" s="1">
        <v>6</v>
      </c>
    </row>
    <row r="3016" spans="1:5" x14ac:dyDescent="0.25">
      <c r="A3016" s="1">
        <v>3010</v>
      </c>
      <c r="B3016" s="1">
        <v>38</v>
      </c>
      <c r="D3016" s="1">
        <v>3010</v>
      </c>
      <c r="E3016" s="1">
        <v>6</v>
      </c>
    </row>
    <row r="3017" spans="1:5" x14ac:dyDescent="0.25">
      <c r="A3017" s="1">
        <v>3011</v>
      </c>
      <c r="B3017" s="1">
        <v>38</v>
      </c>
      <c r="D3017" s="1">
        <v>3011</v>
      </c>
      <c r="E3017" s="1">
        <v>6</v>
      </c>
    </row>
    <row r="3018" spans="1:5" x14ac:dyDescent="0.25">
      <c r="A3018" s="1">
        <v>3012</v>
      </c>
      <c r="B3018" s="1">
        <v>38</v>
      </c>
      <c r="D3018" s="1">
        <v>3012</v>
      </c>
      <c r="E3018" s="1">
        <v>6</v>
      </c>
    </row>
    <row r="3019" spans="1:5" x14ac:dyDescent="0.25">
      <c r="A3019" s="1">
        <v>3013</v>
      </c>
      <c r="B3019" s="1">
        <v>38</v>
      </c>
      <c r="D3019" s="1">
        <v>3013</v>
      </c>
      <c r="E3019" s="1">
        <v>6</v>
      </c>
    </row>
    <row r="3020" spans="1:5" x14ac:dyDescent="0.25">
      <c r="A3020" s="1">
        <v>3014</v>
      </c>
      <c r="B3020" s="1">
        <v>38</v>
      </c>
      <c r="D3020" s="1">
        <v>3014</v>
      </c>
      <c r="E3020" s="1">
        <v>6</v>
      </c>
    </row>
    <row r="3021" spans="1:5" x14ac:dyDescent="0.25">
      <c r="A3021" s="1">
        <v>3015</v>
      </c>
      <c r="B3021" s="1">
        <v>38</v>
      </c>
      <c r="D3021" s="1">
        <v>3015</v>
      </c>
      <c r="E3021" s="1">
        <v>6</v>
      </c>
    </row>
    <row r="3022" spans="1:5" x14ac:dyDescent="0.25">
      <c r="A3022" s="1">
        <v>3016</v>
      </c>
      <c r="B3022" s="1">
        <v>38</v>
      </c>
      <c r="D3022" s="1">
        <v>3016</v>
      </c>
      <c r="E3022" s="1">
        <v>6</v>
      </c>
    </row>
    <row r="3023" spans="1:5" x14ac:dyDescent="0.25">
      <c r="A3023" s="1">
        <v>3017</v>
      </c>
      <c r="B3023" s="1">
        <v>38</v>
      </c>
      <c r="D3023" s="1">
        <v>3017</v>
      </c>
      <c r="E3023" s="1">
        <v>6</v>
      </c>
    </row>
    <row r="3024" spans="1:5" x14ac:dyDescent="0.25">
      <c r="A3024" s="1">
        <v>3018</v>
      </c>
      <c r="B3024" s="1">
        <v>38</v>
      </c>
      <c r="D3024" s="1">
        <v>3018</v>
      </c>
      <c r="E3024" s="1">
        <v>6</v>
      </c>
    </row>
    <row r="3025" spans="1:5" x14ac:dyDescent="0.25">
      <c r="A3025" s="1">
        <v>3019</v>
      </c>
      <c r="B3025" s="1">
        <v>38</v>
      </c>
      <c r="D3025" s="1">
        <v>3019</v>
      </c>
      <c r="E3025" s="1">
        <v>6</v>
      </c>
    </row>
    <row r="3026" spans="1:5" x14ac:dyDescent="0.25">
      <c r="A3026" s="1">
        <v>3020</v>
      </c>
      <c r="B3026" s="1">
        <v>38</v>
      </c>
      <c r="D3026" s="1">
        <v>3020</v>
      </c>
      <c r="E3026" s="1">
        <v>6</v>
      </c>
    </row>
    <row r="3027" spans="1:5" x14ac:dyDescent="0.25">
      <c r="A3027" s="1">
        <v>3021</v>
      </c>
      <c r="B3027" s="1">
        <v>38</v>
      </c>
      <c r="D3027" s="1">
        <v>3021</v>
      </c>
      <c r="E3027" s="1">
        <v>6</v>
      </c>
    </row>
    <row r="3028" spans="1:5" x14ac:dyDescent="0.25">
      <c r="A3028" s="1">
        <v>3022</v>
      </c>
      <c r="B3028" s="1">
        <v>38</v>
      </c>
      <c r="D3028" s="1">
        <v>3022</v>
      </c>
      <c r="E3028" s="1">
        <v>6</v>
      </c>
    </row>
    <row r="3029" spans="1:5" x14ac:dyDescent="0.25">
      <c r="A3029" s="1">
        <v>3023</v>
      </c>
      <c r="B3029" s="1">
        <v>38</v>
      </c>
      <c r="D3029" s="1">
        <v>3023</v>
      </c>
      <c r="E3029" s="1">
        <v>6</v>
      </c>
    </row>
    <row r="3030" spans="1:5" x14ac:dyDescent="0.25">
      <c r="A3030" s="1">
        <v>3024</v>
      </c>
      <c r="B3030" s="1">
        <v>38</v>
      </c>
      <c r="D3030" s="1">
        <v>3024</v>
      </c>
      <c r="E3030" s="1">
        <v>6</v>
      </c>
    </row>
    <row r="3031" spans="1:5" x14ac:dyDescent="0.25">
      <c r="A3031" s="1">
        <v>3025</v>
      </c>
      <c r="B3031" s="1">
        <v>38</v>
      </c>
      <c r="D3031" s="1">
        <v>3025</v>
      </c>
      <c r="E3031" s="1">
        <v>6</v>
      </c>
    </row>
    <row r="3032" spans="1:5" x14ac:dyDescent="0.25">
      <c r="A3032" s="1">
        <v>3026</v>
      </c>
      <c r="B3032" s="1">
        <v>38</v>
      </c>
      <c r="D3032" s="1">
        <v>3026</v>
      </c>
      <c r="E3032" s="1">
        <v>6</v>
      </c>
    </row>
    <row r="3033" spans="1:5" x14ac:dyDescent="0.25">
      <c r="A3033" s="1">
        <v>3027</v>
      </c>
      <c r="B3033" s="1">
        <v>38</v>
      </c>
      <c r="D3033" s="1">
        <v>3027</v>
      </c>
      <c r="E3033" s="1">
        <v>6</v>
      </c>
    </row>
    <row r="3034" spans="1:5" x14ac:dyDescent="0.25">
      <c r="A3034" s="1">
        <v>3028</v>
      </c>
      <c r="B3034" s="1">
        <v>38</v>
      </c>
      <c r="D3034" s="1">
        <v>3028</v>
      </c>
      <c r="E3034" s="1">
        <v>6</v>
      </c>
    </row>
    <row r="3035" spans="1:5" x14ac:dyDescent="0.25">
      <c r="A3035" s="1">
        <v>3029</v>
      </c>
      <c r="B3035" s="1">
        <v>38</v>
      </c>
      <c r="D3035" s="1">
        <v>3029</v>
      </c>
      <c r="E3035" s="1">
        <v>6</v>
      </c>
    </row>
    <row r="3036" spans="1:5" x14ac:dyDescent="0.25">
      <c r="A3036" s="1">
        <v>3030</v>
      </c>
      <c r="B3036" s="1">
        <v>38</v>
      </c>
      <c r="D3036" s="1">
        <v>3030</v>
      </c>
      <c r="E3036" s="1">
        <v>6</v>
      </c>
    </row>
    <row r="3037" spans="1:5" x14ac:dyDescent="0.25">
      <c r="A3037" s="1">
        <v>3031</v>
      </c>
      <c r="B3037" s="1">
        <v>38</v>
      </c>
      <c r="D3037" s="1">
        <v>3031</v>
      </c>
      <c r="E3037" s="1">
        <v>6</v>
      </c>
    </row>
    <row r="3038" spans="1:5" x14ac:dyDescent="0.25">
      <c r="A3038" s="1">
        <v>3032</v>
      </c>
      <c r="B3038" s="1">
        <v>38</v>
      </c>
      <c r="D3038" s="1">
        <v>3032</v>
      </c>
      <c r="E3038" s="1">
        <v>6</v>
      </c>
    </row>
    <row r="3039" spans="1:5" x14ac:dyDescent="0.25">
      <c r="A3039" s="1">
        <v>3033</v>
      </c>
      <c r="B3039" s="1">
        <v>38</v>
      </c>
      <c r="D3039" s="1">
        <v>3033</v>
      </c>
      <c r="E3039" s="1">
        <v>6</v>
      </c>
    </row>
    <row r="3040" spans="1:5" x14ac:dyDescent="0.25">
      <c r="A3040" s="1">
        <v>3034</v>
      </c>
      <c r="B3040" s="1">
        <v>38</v>
      </c>
      <c r="D3040" s="1">
        <v>3034</v>
      </c>
      <c r="E3040" s="1">
        <v>6</v>
      </c>
    </row>
    <row r="3041" spans="1:5" x14ac:dyDescent="0.25">
      <c r="A3041" s="1">
        <v>3035</v>
      </c>
      <c r="B3041" s="1">
        <v>38</v>
      </c>
      <c r="D3041" s="1">
        <v>3035</v>
      </c>
      <c r="E3041" s="1">
        <v>6</v>
      </c>
    </row>
    <row r="3042" spans="1:5" x14ac:dyDescent="0.25">
      <c r="A3042" s="1">
        <v>3036</v>
      </c>
      <c r="B3042" s="1">
        <v>38</v>
      </c>
      <c r="D3042" s="1">
        <v>3036</v>
      </c>
      <c r="E3042" s="1">
        <v>6</v>
      </c>
    </row>
    <row r="3043" spans="1:5" x14ac:dyDescent="0.25">
      <c r="A3043" s="1">
        <v>3037</v>
      </c>
      <c r="B3043" s="1">
        <v>38</v>
      </c>
      <c r="D3043" s="1">
        <v>3037</v>
      </c>
      <c r="E3043" s="1">
        <v>6</v>
      </c>
    </row>
    <row r="3044" spans="1:5" x14ac:dyDescent="0.25">
      <c r="A3044" s="1">
        <v>3038</v>
      </c>
      <c r="B3044" s="1">
        <v>38</v>
      </c>
      <c r="D3044" s="1">
        <v>3038</v>
      </c>
      <c r="E3044" s="1">
        <v>6</v>
      </c>
    </row>
    <row r="3045" spans="1:5" x14ac:dyDescent="0.25">
      <c r="A3045" s="1">
        <v>3039</v>
      </c>
      <c r="B3045" s="1">
        <v>38</v>
      </c>
      <c r="D3045" s="1">
        <v>3039</v>
      </c>
      <c r="E3045" s="1">
        <v>6</v>
      </c>
    </row>
    <row r="3046" spans="1:5" x14ac:dyDescent="0.25">
      <c r="A3046" s="1">
        <v>3040</v>
      </c>
      <c r="B3046" s="1">
        <v>38</v>
      </c>
      <c r="D3046" s="1">
        <v>3040</v>
      </c>
      <c r="E3046" s="1">
        <v>6</v>
      </c>
    </row>
    <row r="3047" spans="1:5" x14ac:dyDescent="0.25">
      <c r="A3047" s="1">
        <v>3041</v>
      </c>
      <c r="B3047" s="1">
        <v>39</v>
      </c>
      <c r="D3047" s="1">
        <v>3041</v>
      </c>
      <c r="E3047" s="1">
        <v>6</v>
      </c>
    </row>
    <row r="3048" spans="1:5" x14ac:dyDescent="0.25">
      <c r="A3048" s="1">
        <v>3042</v>
      </c>
      <c r="B3048" s="1">
        <v>39</v>
      </c>
      <c r="D3048" s="1">
        <v>3042</v>
      </c>
      <c r="E3048" s="1">
        <v>6</v>
      </c>
    </row>
    <row r="3049" spans="1:5" x14ac:dyDescent="0.25">
      <c r="A3049" s="1">
        <v>3043</v>
      </c>
      <c r="B3049" s="1">
        <v>39</v>
      </c>
      <c r="D3049" s="1">
        <v>3043</v>
      </c>
      <c r="E3049" s="1">
        <v>6</v>
      </c>
    </row>
    <row r="3050" spans="1:5" x14ac:dyDescent="0.25">
      <c r="A3050" s="1">
        <v>3044</v>
      </c>
      <c r="B3050" s="1">
        <v>39</v>
      </c>
      <c r="D3050" s="1">
        <v>3044</v>
      </c>
      <c r="E3050" s="1">
        <v>6</v>
      </c>
    </row>
    <row r="3051" spans="1:5" x14ac:dyDescent="0.25">
      <c r="A3051" s="1">
        <v>3045</v>
      </c>
      <c r="B3051" s="1">
        <v>39</v>
      </c>
      <c r="D3051" s="1">
        <v>3045</v>
      </c>
      <c r="E3051" s="1">
        <v>6</v>
      </c>
    </row>
    <row r="3052" spans="1:5" x14ac:dyDescent="0.25">
      <c r="A3052" s="1">
        <v>3046</v>
      </c>
      <c r="B3052" s="1">
        <v>39</v>
      </c>
      <c r="D3052" s="1">
        <v>3046</v>
      </c>
      <c r="E3052" s="1">
        <v>6</v>
      </c>
    </row>
    <row r="3053" spans="1:5" x14ac:dyDescent="0.25">
      <c r="A3053" s="1">
        <v>3047</v>
      </c>
      <c r="B3053" s="1">
        <v>39</v>
      </c>
      <c r="D3053" s="1">
        <v>3047</v>
      </c>
      <c r="E3053" s="1">
        <v>6</v>
      </c>
    </row>
    <row r="3054" spans="1:5" x14ac:dyDescent="0.25">
      <c r="A3054" s="1">
        <v>3048</v>
      </c>
      <c r="B3054" s="1">
        <v>39</v>
      </c>
      <c r="D3054" s="1">
        <v>3048</v>
      </c>
      <c r="E3054" s="1">
        <v>6</v>
      </c>
    </row>
    <row r="3055" spans="1:5" x14ac:dyDescent="0.25">
      <c r="A3055" s="1">
        <v>3049</v>
      </c>
      <c r="B3055" s="1">
        <v>39</v>
      </c>
      <c r="D3055" s="1">
        <v>3049</v>
      </c>
      <c r="E3055" s="1">
        <v>6</v>
      </c>
    </row>
    <row r="3056" spans="1:5" x14ac:dyDescent="0.25">
      <c r="A3056" s="1">
        <v>3050</v>
      </c>
      <c r="B3056" s="1">
        <v>39</v>
      </c>
      <c r="D3056" s="1">
        <v>3050</v>
      </c>
      <c r="E3056" s="1">
        <v>6</v>
      </c>
    </row>
    <row r="3057" spans="1:5" x14ac:dyDescent="0.25">
      <c r="A3057" s="1">
        <v>3051</v>
      </c>
      <c r="B3057" s="1">
        <v>39</v>
      </c>
      <c r="D3057" s="1">
        <v>3051</v>
      </c>
      <c r="E3057" s="1">
        <v>6</v>
      </c>
    </row>
    <row r="3058" spans="1:5" x14ac:dyDescent="0.25">
      <c r="A3058" s="1">
        <v>3052</v>
      </c>
      <c r="B3058" s="1">
        <v>39</v>
      </c>
      <c r="D3058" s="1">
        <v>3052</v>
      </c>
      <c r="E3058" s="1">
        <v>6</v>
      </c>
    </row>
    <row r="3059" spans="1:5" x14ac:dyDescent="0.25">
      <c r="A3059" s="1">
        <v>3053</v>
      </c>
      <c r="B3059" s="1">
        <v>39</v>
      </c>
      <c r="D3059" s="1">
        <v>3053</v>
      </c>
      <c r="E3059" s="1">
        <v>6</v>
      </c>
    </row>
    <row r="3060" spans="1:5" x14ac:dyDescent="0.25">
      <c r="A3060" s="1">
        <v>3054</v>
      </c>
      <c r="B3060" s="1">
        <v>39</v>
      </c>
      <c r="D3060" s="1">
        <v>3054</v>
      </c>
      <c r="E3060" s="1">
        <v>6</v>
      </c>
    </row>
    <row r="3061" spans="1:5" x14ac:dyDescent="0.25">
      <c r="A3061" s="1">
        <v>3055</v>
      </c>
      <c r="B3061" s="1">
        <v>39</v>
      </c>
      <c r="D3061" s="1">
        <v>3055</v>
      </c>
      <c r="E3061" s="1">
        <v>6</v>
      </c>
    </row>
    <row r="3062" spans="1:5" x14ac:dyDescent="0.25">
      <c r="A3062" s="1">
        <v>3056</v>
      </c>
      <c r="B3062" s="1">
        <v>39</v>
      </c>
      <c r="D3062" s="1">
        <v>3056</v>
      </c>
      <c r="E3062" s="1">
        <v>6</v>
      </c>
    </row>
    <row r="3063" spans="1:5" x14ac:dyDescent="0.25">
      <c r="A3063" s="1">
        <v>3057</v>
      </c>
      <c r="B3063" s="1">
        <v>39</v>
      </c>
      <c r="D3063" s="1">
        <v>3057</v>
      </c>
      <c r="E3063" s="1">
        <v>6</v>
      </c>
    </row>
    <row r="3064" spans="1:5" x14ac:dyDescent="0.25">
      <c r="A3064" s="1">
        <v>3058</v>
      </c>
      <c r="B3064" s="1">
        <v>39</v>
      </c>
      <c r="D3064" s="1">
        <v>3058</v>
      </c>
      <c r="E3064" s="1">
        <v>6</v>
      </c>
    </row>
    <row r="3065" spans="1:5" x14ac:dyDescent="0.25">
      <c r="A3065" s="1">
        <v>3059</v>
      </c>
      <c r="B3065" s="1">
        <v>39</v>
      </c>
      <c r="D3065" s="1">
        <v>3059</v>
      </c>
      <c r="E3065" s="1">
        <v>6</v>
      </c>
    </row>
    <row r="3066" spans="1:5" x14ac:dyDescent="0.25">
      <c r="A3066" s="1">
        <v>3060</v>
      </c>
      <c r="B3066" s="1">
        <v>39</v>
      </c>
      <c r="D3066" s="1">
        <v>3060</v>
      </c>
      <c r="E3066" s="1">
        <v>6</v>
      </c>
    </row>
    <row r="3067" spans="1:5" x14ac:dyDescent="0.25">
      <c r="A3067" s="1">
        <v>3061</v>
      </c>
      <c r="B3067" s="1">
        <v>39</v>
      </c>
      <c r="D3067" s="1">
        <v>3061</v>
      </c>
      <c r="E3067" s="1">
        <v>6</v>
      </c>
    </row>
    <row r="3068" spans="1:5" x14ac:dyDescent="0.25">
      <c r="A3068" s="1">
        <v>3062</v>
      </c>
      <c r="B3068" s="1">
        <v>39</v>
      </c>
      <c r="D3068" s="1">
        <v>3062</v>
      </c>
      <c r="E3068" s="1">
        <v>6</v>
      </c>
    </row>
    <row r="3069" spans="1:5" x14ac:dyDescent="0.25">
      <c r="A3069" s="1">
        <v>3063</v>
      </c>
      <c r="B3069" s="1">
        <v>39</v>
      </c>
      <c r="D3069" s="1">
        <v>3063</v>
      </c>
      <c r="E3069" s="1">
        <v>6</v>
      </c>
    </row>
    <row r="3070" spans="1:5" x14ac:dyDescent="0.25">
      <c r="A3070" s="1">
        <v>3064</v>
      </c>
      <c r="B3070" s="1">
        <v>39</v>
      </c>
      <c r="D3070" s="1">
        <v>3064</v>
      </c>
      <c r="E3070" s="1">
        <v>6</v>
      </c>
    </row>
    <row r="3071" spans="1:5" x14ac:dyDescent="0.25">
      <c r="A3071" s="1">
        <v>3065</v>
      </c>
      <c r="B3071" s="1">
        <v>39</v>
      </c>
      <c r="D3071" s="1">
        <v>3065</v>
      </c>
      <c r="E3071" s="1">
        <v>6</v>
      </c>
    </row>
    <row r="3072" spans="1:5" x14ac:dyDescent="0.25">
      <c r="A3072" s="1">
        <v>3066</v>
      </c>
      <c r="B3072" s="1">
        <v>39</v>
      </c>
      <c r="D3072" s="1">
        <v>3066</v>
      </c>
      <c r="E3072" s="1">
        <v>6</v>
      </c>
    </row>
    <row r="3073" spans="1:5" x14ac:dyDescent="0.25">
      <c r="A3073" s="1">
        <v>3067</v>
      </c>
      <c r="B3073" s="1">
        <v>39</v>
      </c>
      <c r="D3073" s="1">
        <v>3067</v>
      </c>
      <c r="E3073" s="1">
        <v>6</v>
      </c>
    </row>
    <row r="3074" spans="1:5" x14ac:dyDescent="0.25">
      <c r="A3074" s="1">
        <v>3068</v>
      </c>
      <c r="B3074" s="1">
        <v>39</v>
      </c>
      <c r="D3074" s="1">
        <v>3068</v>
      </c>
      <c r="E3074" s="1">
        <v>6</v>
      </c>
    </row>
    <row r="3075" spans="1:5" x14ac:dyDescent="0.25">
      <c r="A3075" s="1">
        <v>3069</v>
      </c>
      <c r="B3075" s="1">
        <v>39</v>
      </c>
      <c r="D3075" s="1">
        <v>3069</v>
      </c>
      <c r="E3075" s="1">
        <v>6</v>
      </c>
    </row>
    <row r="3076" spans="1:5" x14ac:dyDescent="0.25">
      <c r="A3076" s="1">
        <v>3070</v>
      </c>
      <c r="B3076" s="1">
        <v>39</v>
      </c>
      <c r="D3076" s="1">
        <v>3070</v>
      </c>
      <c r="E3076" s="1">
        <v>6</v>
      </c>
    </row>
    <row r="3077" spans="1:5" x14ac:dyDescent="0.25">
      <c r="A3077" s="1">
        <v>3071</v>
      </c>
      <c r="B3077" s="1">
        <v>39</v>
      </c>
      <c r="D3077" s="1">
        <v>3071</v>
      </c>
      <c r="E3077" s="1">
        <v>6</v>
      </c>
    </row>
    <row r="3078" spans="1:5" x14ac:dyDescent="0.25">
      <c r="A3078" s="1">
        <v>3072</v>
      </c>
      <c r="B3078" s="1">
        <v>39</v>
      </c>
      <c r="D3078" s="1">
        <v>3072</v>
      </c>
      <c r="E3078" s="1">
        <v>6</v>
      </c>
    </row>
    <row r="3079" spans="1:5" x14ac:dyDescent="0.25">
      <c r="A3079" s="1">
        <v>3073</v>
      </c>
      <c r="B3079" s="1">
        <v>39</v>
      </c>
      <c r="D3079" s="1">
        <v>3073</v>
      </c>
      <c r="E3079" s="1">
        <v>6</v>
      </c>
    </row>
    <row r="3080" spans="1:5" x14ac:dyDescent="0.25">
      <c r="A3080" s="1">
        <v>3074</v>
      </c>
      <c r="B3080" s="1">
        <v>39</v>
      </c>
      <c r="D3080" s="1">
        <v>3074</v>
      </c>
      <c r="E3080" s="1">
        <v>6</v>
      </c>
    </row>
    <row r="3081" spans="1:5" x14ac:dyDescent="0.25">
      <c r="A3081" s="1">
        <v>3075</v>
      </c>
      <c r="B3081" s="1">
        <v>39</v>
      </c>
      <c r="D3081" s="1">
        <v>3075</v>
      </c>
      <c r="E3081" s="1">
        <v>6</v>
      </c>
    </row>
    <row r="3082" spans="1:5" x14ac:dyDescent="0.25">
      <c r="A3082" s="1">
        <v>3076</v>
      </c>
      <c r="B3082" s="1">
        <v>39</v>
      </c>
      <c r="D3082" s="1">
        <v>3076</v>
      </c>
      <c r="E3082" s="1">
        <v>6</v>
      </c>
    </row>
    <row r="3083" spans="1:5" x14ac:dyDescent="0.25">
      <c r="A3083" s="1">
        <v>3077</v>
      </c>
      <c r="B3083" s="1">
        <v>39</v>
      </c>
      <c r="D3083" s="1">
        <v>3077</v>
      </c>
      <c r="E3083" s="1">
        <v>6</v>
      </c>
    </row>
    <row r="3084" spans="1:5" x14ac:dyDescent="0.25">
      <c r="A3084" s="1">
        <v>3078</v>
      </c>
      <c r="B3084" s="1">
        <v>39</v>
      </c>
      <c r="D3084" s="1">
        <v>3078</v>
      </c>
      <c r="E3084" s="1">
        <v>6</v>
      </c>
    </row>
    <row r="3085" spans="1:5" x14ac:dyDescent="0.25">
      <c r="A3085" s="1">
        <v>3079</v>
      </c>
      <c r="B3085" s="1">
        <v>39</v>
      </c>
      <c r="D3085" s="1">
        <v>3079</v>
      </c>
      <c r="E3085" s="1">
        <v>6</v>
      </c>
    </row>
    <row r="3086" spans="1:5" x14ac:dyDescent="0.25">
      <c r="A3086" s="1">
        <v>3080</v>
      </c>
      <c r="B3086" s="1">
        <v>39</v>
      </c>
      <c r="D3086" s="1">
        <v>3080</v>
      </c>
      <c r="E3086" s="1">
        <v>6</v>
      </c>
    </row>
    <row r="3087" spans="1:5" x14ac:dyDescent="0.25">
      <c r="A3087" s="1">
        <v>3081</v>
      </c>
      <c r="B3087" s="1">
        <v>39</v>
      </c>
      <c r="D3087" s="1">
        <v>3081</v>
      </c>
      <c r="E3087" s="1">
        <v>6</v>
      </c>
    </row>
    <row r="3088" spans="1:5" x14ac:dyDescent="0.25">
      <c r="A3088" s="1">
        <v>3082</v>
      </c>
      <c r="B3088" s="1">
        <v>39</v>
      </c>
      <c r="D3088" s="1">
        <v>3082</v>
      </c>
      <c r="E3088" s="1">
        <v>6</v>
      </c>
    </row>
    <row r="3089" spans="1:5" x14ac:dyDescent="0.25">
      <c r="A3089" s="1">
        <v>3083</v>
      </c>
      <c r="B3089" s="1">
        <v>39</v>
      </c>
      <c r="D3089" s="1">
        <v>3083</v>
      </c>
      <c r="E3089" s="1">
        <v>6</v>
      </c>
    </row>
    <row r="3090" spans="1:5" x14ac:dyDescent="0.25">
      <c r="A3090" s="1">
        <v>3084</v>
      </c>
      <c r="B3090" s="1">
        <v>39</v>
      </c>
      <c r="D3090" s="1">
        <v>3084</v>
      </c>
      <c r="E3090" s="1">
        <v>6</v>
      </c>
    </row>
    <row r="3091" spans="1:5" x14ac:dyDescent="0.25">
      <c r="A3091" s="1">
        <v>3085</v>
      </c>
      <c r="B3091" s="1">
        <v>39</v>
      </c>
      <c r="D3091" s="1">
        <v>3085</v>
      </c>
      <c r="E3091" s="1">
        <v>6</v>
      </c>
    </row>
    <row r="3092" spans="1:5" x14ac:dyDescent="0.25">
      <c r="A3092" s="1">
        <v>3086</v>
      </c>
      <c r="B3092" s="1">
        <v>39</v>
      </c>
      <c r="D3092" s="1">
        <v>3086</v>
      </c>
      <c r="E3092" s="1">
        <v>6</v>
      </c>
    </row>
    <row r="3093" spans="1:5" x14ac:dyDescent="0.25">
      <c r="A3093" s="1">
        <v>3087</v>
      </c>
      <c r="B3093" s="1">
        <v>39</v>
      </c>
      <c r="D3093" s="1">
        <v>3087</v>
      </c>
      <c r="E3093" s="1">
        <v>6</v>
      </c>
    </row>
    <row r="3094" spans="1:5" x14ac:dyDescent="0.25">
      <c r="A3094" s="1">
        <v>3088</v>
      </c>
      <c r="B3094" s="1">
        <v>39</v>
      </c>
      <c r="D3094" s="1">
        <v>3088</v>
      </c>
      <c r="E3094" s="1">
        <v>6</v>
      </c>
    </row>
    <row r="3095" spans="1:5" x14ac:dyDescent="0.25">
      <c r="A3095" s="1">
        <v>3089</v>
      </c>
      <c r="B3095" s="1">
        <v>39</v>
      </c>
      <c r="D3095" s="1">
        <v>3089</v>
      </c>
      <c r="E3095" s="1">
        <v>6</v>
      </c>
    </row>
    <row r="3096" spans="1:5" x14ac:dyDescent="0.25">
      <c r="A3096" s="1">
        <v>3090</v>
      </c>
      <c r="B3096" s="1">
        <v>39</v>
      </c>
      <c r="D3096" s="1">
        <v>3090</v>
      </c>
      <c r="E3096" s="1">
        <v>6</v>
      </c>
    </row>
    <row r="3097" spans="1:5" x14ac:dyDescent="0.25">
      <c r="A3097" s="1">
        <v>3091</v>
      </c>
      <c r="B3097" s="1">
        <v>39</v>
      </c>
      <c r="D3097" s="1">
        <v>3091</v>
      </c>
      <c r="E3097" s="1">
        <v>6</v>
      </c>
    </row>
    <row r="3098" spans="1:5" x14ac:dyDescent="0.25">
      <c r="A3098" s="1">
        <v>3092</v>
      </c>
      <c r="B3098" s="1">
        <v>39</v>
      </c>
      <c r="D3098" s="1">
        <v>3092</v>
      </c>
      <c r="E3098" s="1">
        <v>6</v>
      </c>
    </row>
    <row r="3099" spans="1:5" x14ac:dyDescent="0.25">
      <c r="A3099" s="1">
        <v>3093</v>
      </c>
      <c r="B3099" s="1">
        <v>39</v>
      </c>
      <c r="D3099" s="1">
        <v>3093</v>
      </c>
      <c r="E3099" s="1">
        <v>6</v>
      </c>
    </row>
    <row r="3100" spans="1:5" x14ac:dyDescent="0.25">
      <c r="A3100" s="1">
        <v>3094</v>
      </c>
      <c r="B3100" s="1">
        <v>39</v>
      </c>
      <c r="D3100" s="1">
        <v>3094</v>
      </c>
      <c r="E3100" s="1">
        <v>6</v>
      </c>
    </row>
    <row r="3101" spans="1:5" x14ac:dyDescent="0.25">
      <c r="A3101" s="1">
        <v>3095</v>
      </c>
      <c r="B3101" s="1">
        <v>39</v>
      </c>
      <c r="D3101" s="1">
        <v>3095</v>
      </c>
      <c r="E3101" s="1">
        <v>6</v>
      </c>
    </row>
    <row r="3102" spans="1:5" x14ac:dyDescent="0.25">
      <c r="A3102" s="1">
        <v>3096</v>
      </c>
      <c r="B3102" s="1">
        <v>39</v>
      </c>
      <c r="D3102" s="1">
        <v>3096</v>
      </c>
      <c r="E3102" s="1">
        <v>6</v>
      </c>
    </row>
    <row r="3103" spans="1:5" x14ac:dyDescent="0.25">
      <c r="A3103" s="1">
        <v>3097</v>
      </c>
      <c r="B3103" s="1">
        <v>39</v>
      </c>
      <c r="D3103" s="1">
        <v>3097</v>
      </c>
      <c r="E3103" s="1">
        <v>6</v>
      </c>
    </row>
    <row r="3104" spans="1:5" x14ac:dyDescent="0.25">
      <c r="A3104" s="1">
        <v>3098</v>
      </c>
      <c r="B3104" s="1">
        <v>39</v>
      </c>
      <c r="D3104" s="1">
        <v>3098</v>
      </c>
      <c r="E3104" s="1">
        <v>6</v>
      </c>
    </row>
    <row r="3105" spans="1:5" x14ac:dyDescent="0.25">
      <c r="A3105" s="1">
        <v>3099</v>
      </c>
      <c r="B3105" s="1">
        <v>39</v>
      </c>
      <c r="D3105" s="1">
        <v>3099</v>
      </c>
      <c r="E3105" s="1">
        <v>6</v>
      </c>
    </row>
    <row r="3106" spans="1:5" x14ac:dyDescent="0.25">
      <c r="A3106" s="1">
        <v>3100</v>
      </c>
      <c r="B3106" s="1">
        <v>39</v>
      </c>
      <c r="D3106" s="1">
        <v>3100</v>
      </c>
      <c r="E3106" s="1">
        <v>6</v>
      </c>
    </row>
    <row r="3107" spans="1:5" x14ac:dyDescent="0.25">
      <c r="A3107" s="1">
        <v>3101</v>
      </c>
      <c r="B3107" s="1">
        <v>39</v>
      </c>
      <c r="D3107" s="1">
        <v>3101</v>
      </c>
      <c r="E3107" s="1">
        <v>6</v>
      </c>
    </row>
    <row r="3108" spans="1:5" x14ac:dyDescent="0.25">
      <c r="A3108" s="1">
        <v>3102</v>
      </c>
      <c r="B3108" s="1">
        <v>39</v>
      </c>
      <c r="D3108" s="1">
        <v>3102</v>
      </c>
      <c r="E3108" s="1">
        <v>6</v>
      </c>
    </row>
    <row r="3109" spans="1:5" x14ac:dyDescent="0.25">
      <c r="A3109" s="1">
        <v>3103</v>
      </c>
      <c r="B3109" s="1">
        <v>39</v>
      </c>
      <c r="D3109" s="1">
        <v>3103</v>
      </c>
      <c r="E3109" s="1">
        <v>6</v>
      </c>
    </row>
    <row r="3110" spans="1:5" x14ac:dyDescent="0.25">
      <c r="A3110" s="1">
        <v>3104</v>
      </c>
      <c r="B3110" s="1">
        <v>39</v>
      </c>
      <c r="D3110" s="1">
        <v>3104</v>
      </c>
      <c r="E3110" s="1">
        <v>6</v>
      </c>
    </row>
    <row r="3111" spans="1:5" x14ac:dyDescent="0.25">
      <c r="A3111" s="1">
        <v>3105</v>
      </c>
      <c r="B3111" s="1">
        <v>39</v>
      </c>
      <c r="D3111" s="1">
        <v>3105</v>
      </c>
      <c r="E3111" s="1">
        <v>6</v>
      </c>
    </row>
    <row r="3112" spans="1:5" x14ac:dyDescent="0.25">
      <c r="A3112" s="1">
        <v>3106</v>
      </c>
      <c r="B3112" s="1">
        <v>39</v>
      </c>
      <c r="D3112" s="1">
        <v>3106</v>
      </c>
      <c r="E3112" s="1">
        <v>6</v>
      </c>
    </row>
    <row r="3113" spans="1:5" x14ac:dyDescent="0.25">
      <c r="A3113" s="1">
        <v>3107</v>
      </c>
      <c r="B3113" s="1">
        <v>39</v>
      </c>
      <c r="D3113" s="1">
        <v>3107</v>
      </c>
      <c r="E3113" s="1">
        <v>6</v>
      </c>
    </row>
    <row r="3114" spans="1:5" x14ac:dyDescent="0.25">
      <c r="A3114" s="1">
        <v>3108</v>
      </c>
      <c r="B3114" s="1">
        <v>39</v>
      </c>
      <c r="D3114" s="1">
        <v>3108</v>
      </c>
      <c r="E3114" s="1">
        <v>6</v>
      </c>
    </row>
    <row r="3115" spans="1:5" x14ac:dyDescent="0.25">
      <c r="A3115" s="1">
        <v>3109</v>
      </c>
      <c r="B3115" s="1">
        <v>39</v>
      </c>
      <c r="D3115" s="1">
        <v>3109</v>
      </c>
      <c r="E3115" s="1">
        <v>6</v>
      </c>
    </row>
    <row r="3116" spans="1:5" x14ac:dyDescent="0.25">
      <c r="A3116" s="1">
        <v>3110</v>
      </c>
      <c r="B3116" s="1">
        <v>39</v>
      </c>
      <c r="D3116" s="1">
        <v>3110</v>
      </c>
      <c r="E3116" s="1">
        <v>6</v>
      </c>
    </row>
    <row r="3117" spans="1:5" x14ac:dyDescent="0.25">
      <c r="A3117" s="1">
        <v>3111</v>
      </c>
      <c r="B3117" s="1">
        <v>39</v>
      </c>
      <c r="D3117" s="1">
        <v>3111</v>
      </c>
      <c r="E3117" s="1">
        <v>6</v>
      </c>
    </row>
    <row r="3118" spans="1:5" x14ac:dyDescent="0.25">
      <c r="A3118" s="1">
        <v>3112</v>
      </c>
      <c r="B3118" s="1">
        <v>39</v>
      </c>
      <c r="D3118" s="1">
        <v>3112</v>
      </c>
      <c r="E3118" s="1">
        <v>6</v>
      </c>
    </row>
    <row r="3119" spans="1:5" x14ac:dyDescent="0.25">
      <c r="A3119" s="1">
        <v>3113</v>
      </c>
      <c r="B3119" s="1">
        <v>39</v>
      </c>
      <c r="D3119" s="1">
        <v>3113</v>
      </c>
      <c r="E3119" s="1">
        <v>6</v>
      </c>
    </row>
    <row r="3120" spans="1:5" x14ac:dyDescent="0.25">
      <c r="A3120" s="1">
        <v>3114</v>
      </c>
      <c r="B3120" s="1">
        <v>39</v>
      </c>
      <c r="D3120" s="1">
        <v>3114</v>
      </c>
      <c r="E3120" s="1">
        <v>6</v>
      </c>
    </row>
    <row r="3121" spans="1:5" x14ac:dyDescent="0.25">
      <c r="A3121" s="1">
        <v>3115</v>
      </c>
      <c r="B3121" s="1">
        <v>39</v>
      </c>
      <c r="D3121" s="1">
        <v>3115</v>
      </c>
      <c r="E3121" s="1">
        <v>6</v>
      </c>
    </row>
    <row r="3122" spans="1:5" x14ac:dyDescent="0.25">
      <c r="A3122" s="1">
        <v>3116</v>
      </c>
      <c r="B3122" s="1">
        <v>39</v>
      </c>
      <c r="D3122" s="1">
        <v>3116</v>
      </c>
      <c r="E3122" s="1">
        <v>6</v>
      </c>
    </row>
    <row r="3123" spans="1:5" x14ac:dyDescent="0.25">
      <c r="A3123" s="1">
        <v>3117</v>
      </c>
      <c r="B3123" s="1">
        <v>39</v>
      </c>
      <c r="D3123" s="1">
        <v>3117</v>
      </c>
      <c r="E3123" s="1">
        <v>6</v>
      </c>
    </row>
    <row r="3124" spans="1:5" x14ac:dyDescent="0.25">
      <c r="A3124" s="1">
        <v>3118</v>
      </c>
      <c r="B3124" s="1">
        <v>39</v>
      </c>
      <c r="D3124" s="1">
        <v>3118</v>
      </c>
      <c r="E3124" s="1">
        <v>6</v>
      </c>
    </row>
    <row r="3125" spans="1:5" x14ac:dyDescent="0.25">
      <c r="A3125" s="1">
        <v>3119</v>
      </c>
      <c r="B3125" s="1">
        <v>39</v>
      </c>
      <c r="D3125" s="1">
        <v>3119</v>
      </c>
      <c r="E3125" s="1">
        <v>6</v>
      </c>
    </row>
    <row r="3126" spans="1:5" x14ac:dyDescent="0.25">
      <c r="A3126" s="1">
        <v>3120</v>
      </c>
      <c r="B3126" s="1">
        <v>39</v>
      </c>
      <c r="D3126" s="1">
        <v>3120</v>
      </c>
      <c r="E3126" s="1">
        <v>6</v>
      </c>
    </row>
    <row r="3127" spans="1:5" x14ac:dyDescent="0.25">
      <c r="A3127" s="1">
        <v>3121</v>
      </c>
      <c r="B3127" s="1">
        <v>40</v>
      </c>
      <c r="D3127" s="1">
        <v>3121</v>
      </c>
      <c r="E3127" s="1">
        <v>6</v>
      </c>
    </row>
    <row r="3128" spans="1:5" x14ac:dyDescent="0.25">
      <c r="A3128" s="1">
        <v>3122</v>
      </c>
      <c r="B3128" s="1">
        <v>40</v>
      </c>
      <c r="D3128" s="1">
        <v>3122</v>
      </c>
      <c r="E3128" s="1">
        <v>6</v>
      </c>
    </row>
    <row r="3129" spans="1:5" x14ac:dyDescent="0.25">
      <c r="A3129" s="1">
        <v>3123</v>
      </c>
      <c r="B3129" s="1">
        <v>40</v>
      </c>
      <c r="D3129" s="1">
        <v>3123</v>
      </c>
      <c r="E3129" s="1">
        <v>6</v>
      </c>
    </row>
    <row r="3130" spans="1:5" x14ac:dyDescent="0.25">
      <c r="A3130" s="1">
        <v>3124</v>
      </c>
      <c r="B3130" s="1">
        <v>40</v>
      </c>
      <c r="D3130" s="1">
        <v>3124</v>
      </c>
      <c r="E3130" s="1">
        <v>6</v>
      </c>
    </row>
    <row r="3131" spans="1:5" x14ac:dyDescent="0.25">
      <c r="A3131" s="1">
        <v>3125</v>
      </c>
      <c r="B3131" s="1">
        <v>40</v>
      </c>
      <c r="D3131" s="1">
        <v>3125</v>
      </c>
      <c r="E3131" s="1">
        <v>6</v>
      </c>
    </row>
    <row r="3132" spans="1:5" x14ac:dyDescent="0.25">
      <c r="A3132" s="1">
        <v>3126</v>
      </c>
      <c r="B3132" s="1">
        <v>40</v>
      </c>
      <c r="D3132" s="1">
        <v>3126</v>
      </c>
      <c r="E3132" s="1">
        <v>6</v>
      </c>
    </row>
    <row r="3133" spans="1:5" x14ac:dyDescent="0.25">
      <c r="A3133" s="1">
        <v>3127</v>
      </c>
      <c r="B3133" s="1">
        <v>40</v>
      </c>
      <c r="D3133" s="1">
        <v>3127</v>
      </c>
      <c r="E3133" s="1">
        <v>6</v>
      </c>
    </row>
    <row r="3134" spans="1:5" x14ac:dyDescent="0.25">
      <c r="A3134" s="1">
        <v>3128</v>
      </c>
      <c r="B3134" s="1">
        <v>40</v>
      </c>
      <c r="D3134" s="1">
        <v>3128</v>
      </c>
      <c r="E3134" s="1">
        <v>6</v>
      </c>
    </row>
    <row r="3135" spans="1:5" x14ac:dyDescent="0.25">
      <c r="A3135" s="1">
        <v>3129</v>
      </c>
      <c r="B3135" s="1">
        <v>40</v>
      </c>
      <c r="D3135" s="1">
        <v>3129</v>
      </c>
      <c r="E3135" s="1">
        <v>6</v>
      </c>
    </row>
    <row r="3136" spans="1:5" x14ac:dyDescent="0.25">
      <c r="A3136" s="1">
        <v>3130</v>
      </c>
      <c r="B3136" s="1">
        <v>40</v>
      </c>
      <c r="D3136" s="1">
        <v>3130</v>
      </c>
      <c r="E3136" s="1">
        <v>6</v>
      </c>
    </row>
    <row r="3137" spans="1:5" x14ac:dyDescent="0.25">
      <c r="A3137" s="1">
        <v>3131</v>
      </c>
      <c r="B3137" s="1">
        <v>40</v>
      </c>
      <c r="D3137" s="1">
        <v>3131</v>
      </c>
      <c r="E3137" s="1">
        <v>6</v>
      </c>
    </row>
    <row r="3138" spans="1:5" x14ac:dyDescent="0.25">
      <c r="A3138" s="1">
        <v>3132</v>
      </c>
      <c r="B3138" s="1">
        <v>40</v>
      </c>
      <c r="D3138" s="1">
        <v>3132</v>
      </c>
      <c r="E3138" s="1">
        <v>6</v>
      </c>
    </row>
    <row r="3139" spans="1:5" x14ac:dyDescent="0.25">
      <c r="A3139" s="1">
        <v>3133</v>
      </c>
      <c r="B3139" s="1">
        <v>40</v>
      </c>
      <c r="D3139" s="1">
        <v>3133</v>
      </c>
      <c r="E3139" s="1">
        <v>6</v>
      </c>
    </row>
    <row r="3140" spans="1:5" x14ac:dyDescent="0.25">
      <c r="A3140" s="1">
        <v>3134</v>
      </c>
      <c r="B3140" s="1">
        <v>40</v>
      </c>
      <c r="D3140" s="1">
        <v>3134</v>
      </c>
      <c r="E3140" s="1">
        <v>6</v>
      </c>
    </row>
    <row r="3141" spans="1:5" x14ac:dyDescent="0.25">
      <c r="A3141" s="1">
        <v>3135</v>
      </c>
      <c r="B3141" s="1">
        <v>40</v>
      </c>
      <c r="D3141" s="1">
        <v>3135</v>
      </c>
      <c r="E3141" s="1">
        <v>6</v>
      </c>
    </row>
    <row r="3142" spans="1:5" x14ac:dyDescent="0.25">
      <c r="A3142" s="1">
        <v>3136</v>
      </c>
      <c r="B3142" s="1">
        <v>40</v>
      </c>
      <c r="D3142" s="1">
        <v>3136</v>
      </c>
      <c r="E3142" s="1">
        <v>6</v>
      </c>
    </row>
    <row r="3143" spans="1:5" x14ac:dyDescent="0.25">
      <c r="A3143" s="1">
        <v>3137</v>
      </c>
      <c r="B3143" s="1">
        <v>40</v>
      </c>
      <c r="D3143" s="1">
        <v>3137</v>
      </c>
      <c r="E3143" s="1">
        <v>6</v>
      </c>
    </row>
    <row r="3144" spans="1:5" x14ac:dyDescent="0.25">
      <c r="A3144" s="1">
        <v>3138</v>
      </c>
      <c r="B3144" s="1">
        <v>40</v>
      </c>
      <c r="D3144" s="1">
        <v>3138</v>
      </c>
      <c r="E3144" s="1">
        <v>6</v>
      </c>
    </row>
    <row r="3145" spans="1:5" x14ac:dyDescent="0.25">
      <c r="A3145" s="1">
        <v>3139</v>
      </c>
      <c r="B3145" s="1">
        <v>40</v>
      </c>
      <c r="D3145" s="1">
        <v>3139</v>
      </c>
      <c r="E3145" s="1">
        <v>6</v>
      </c>
    </row>
    <row r="3146" spans="1:5" x14ac:dyDescent="0.25">
      <c r="A3146" s="1">
        <v>3140</v>
      </c>
      <c r="B3146" s="1">
        <v>40</v>
      </c>
      <c r="D3146" s="1">
        <v>3140</v>
      </c>
      <c r="E3146" s="1">
        <v>6</v>
      </c>
    </row>
    <row r="3147" spans="1:5" x14ac:dyDescent="0.25">
      <c r="A3147" s="1">
        <v>3141</v>
      </c>
      <c r="B3147" s="1">
        <v>40</v>
      </c>
      <c r="D3147" s="1">
        <v>3141</v>
      </c>
      <c r="E3147" s="1">
        <v>6</v>
      </c>
    </row>
    <row r="3148" spans="1:5" x14ac:dyDescent="0.25">
      <c r="A3148" s="1">
        <v>3142</v>
      </c>
      <c r="B3148" s="1">
        <v>40</v>
      </c>
      <c r="D3148" s="1">
        <v>3142</v>
      </c>
      <c r="E3148" s="1">
        <v>6</v>
      </c>
    </row>
    <row r="3149" spans="1:5" x14ac:dyDescent="0.25">
      <c r="A3149" s="1">
        <v>3143</v>
      </c>
      <c r="B3149" s="1">
        <v>40</v>
      </c>
      <c r="D3149" s="1">
        <v>3143</v>
      </c>
      <c r="E3149" s="1">
        <v>6</v>
      </c>
    </row>
    <row r="3150" spans="1:5" x14ac:dyDescent="0.25">
      <c r="A3150" s="1">
        <v>3144</v>
      </c>
      <c r="B3150" s="1">
        <v>40</v>
      </c>
      <c r="D3150" s="1">
        <v>3144</v>
      </c>
      <c r="E3150" s="1">
        <v>6</v>
      </c>
    </row>
    <row r="3151" spans="1:5" x14ac:dyDescent="0.25">
      <c r="A3151" s="1">
        <v>3145</v>
      </c>
      <c r="B3151" s="1">
        <v>40</v>
      </c>
      <c r="D3151" s="1">
        <v>3145</v>
      </c>
      <c r="E3151" s="1">
        <v>6</v>
      </c>
    </row>
    <row r="3152" spans="1:5" x14ac:dyDescent="0.25">
      <c r="A3152" s="1">
        <v>3146</v>
      </c>
      <c r="B3152" s="1">
        <v>40</v>
      </c>
      <c r="D3152" s="1">
        <v>3146</v>
      </c>
      <c r="E3152" s="1">
        <v>6</v>
      </c>
    </row>
    <row r="3153" spans="1:5" x14ac:dyDescent="0.25">
      <c r="A3153" s="1">
        <v>3147</v>
      </c>
      <c r="B3153" s="1">
        <v>40</v>
      </c>
      <c r="D3153" s="1">
        <v>3147</v>
      </c>
      <c r="E3153" s="1">
        <v>6</v>
      </c>
    </row>
    <row r="3154" spans="1:5" x14ac:dyDescent="0.25">
      <c r="A3154" s="1">
        <v>3148</v>
      </c>
      <c r="B3154" s="1">
        <v>40</v>
      </c>
      <c r="D3154" s="1">
        <v>3148</v>
      </c>
      <c r="E3154" s="1">
        <v>6</v>
      </c>
    </row>
    <row r="3155" spans="1:5" x14ac:dyDescent="0.25">
      <c r="A3155" s="1">
        <v>3149</v>
      </c>
      <c r="B3155" s="1">
        <v>40</v>
      </c>
      <c r="D3155" s="1">
        <v>3149</v>
      </c>
      <c r="E3155" s="1">
        <v>6</v>
      </c>
    </row>
    <row r="3156" spans="1:5" x14ac:dyDescent="0.25">
      <c r="A3156" s="1">
        <v>3150</v>
      </c>
      <c r="B3156" s="1">
        <v>40</v>
      </c>
      <c r="D3156" s="1">
        <v>3150</v>
      </c>
      <c r="E3156" s="1">
        <v>6</v>
      </c>
    </row>
    <row r="3157" spans="1:5" x14ac:dyDescent="0.25">
      <c r="A3157" s="1">
        <v>3151</v>
      </c>
      <c r="B3157" s="1">
        <v>40</v>
      </c>
      <c r="D3157" s="1">
        <v>3151</v>
      </c>
      <c r="E3157" s="1">
        <v>6</v>
      </c>
    </row>
    <row r="3158" spans="1:5" x14ac:dyDescent="0.25">
      <c r="A3158" s="1">
        <v>3152</v>
      </c>
      <c r="B3158" s="1">
        <v>40</v>
      </c>
      <c r="D3158" s="1">
        <v>3152</v>
      </c>
      <c r="E3158" s="1">
        <v>6</v>
      </c>
    </row>
    <row r="3159" spans="1:5" x14ac:dyDescent="0.25">
      <c r="A3159" s="1">
        <v>3153</v>
      </c>
      <c r="B3159" s="1">
        <v>40</v>
      </c>
      <c r="D3159" s="1">
        <v>3153</v>
      </c>
      <c r="E3159" s="1">
        <v>6</v>
      </c>
    </row>
    <row r="3160" spans="1:5" x14ac:dyDescent="0.25">
      <c r="A3160" s="1">
        <v>3154</v>
      </c>
      <c r="B3160" s="1">
        <v>40</v>
      </c>
      <c r="D3160" s="1">
        <v>3154</v>
      </c>
      <c r="E3160" s="1">
        <v>6</v>
      </c>
    </row>
    <row r="3161" spans="1:5" x14ac:dyDescent="0.25">
      <c r="A3161" s="1">
        <v>3155</v>
      </c>
      <c r="B3161" s="1">
        <v>40</v>
      </c>
      <c r="D3161" s="1">
        <v>3155</v>
      </c>
      <c r="E3161" s="1">
        <v>6</v>
      </c>
    </row>
    <row r="3162" spans="1:5" x14ac:dyDescent="0.25">
      <c r="A3162" s="1">
        <v>3156</v>
      </c>
      <c r="B3162" s="1">
        <v>40</v>
      </c>
      <c r="D3162" s="1">
        <v>3156</v>
      </c>
      <c r="E3162" s="1">
        <v>6</v>
      </c>
    </row>
    <row r="3163" spans="1:5" x14ac:dyDescent="0.25">
      <c r="A3163" s="1">
        <v>3157</v>
      </c>
      <c r="B3163" s="1">
        <v>40</v>
      </c>
      <c r="D3163" s="1">
        <v>3157</v>
      </c>
      <c r="E3163" s="1">
        <v>6</v>
      </c>
    </row>
    <row r="3164" spans="1:5" x14ac:dyDescent="0.25">
      <c r="A3164" s="1">
        <v>3158</v>
      </c>
      <c r="B3164" s="1">
        <v>40</v>
      </c>
      <c r="D3164" s="1">
        <v>3158</v>
      </c>
      <c r="E3164" s="1">
        <v>6</v>
      </c>
    </row>
    <row r="3165" spans="1:5" x14ac:dyDescent="0.25">
      <c r="A3165" s="1">
        <v>3159</v>
      </c>
      <c r="B3165" s="1">
        <v>40</v>
      </c>
      <c r="D3165" s="1">
        <v>3159</v>
      </c>
      <c r="E3165" s="1">
        <v>6</v>
      </c>
    </row>
    <row r="3166" spans="1:5" x14ac:dyDescent="0.25">
      <c r="A3166" s="1">
        <v>3160</v>
      </c>
      <c r="B3166" s="1">
        <v>40</v>
      </c>
      <c r="D3166" s="1">
        <v>3160</v>
      </c>
      <c r="E3166" s="1">
        <v>6</v>
      </c>
    </row>
    <row r="3167" spans="1:5" x14ac:dyDescent="0.25">
      <c r="A3167" s="1">
        <v>3161</v>
      </c>
      <c r="B3167" s="1">
        <v>40</v>
      </c>
      <c r="D3167" s="1">
        <v>3161</v>
      </c>
      <c r="E3167" s="1">
        <v>6</v>
      </c>
    </row>
    <row r="3168" spans="1:5" x14ac:dyDescent="0.25">
      <c r="A3168" s="1">
        <v>3162</v>
      </c>
      <c r="B3168" s="1">
        <v>40</v>
      </c>
      <c r="D3168" s="1">
        <v>3162</v>
      </c>
      <c r="E3168" s="1">
        <v>6</v>
      </c>
    </row>
    <row r="3169" spans="1:5" x14ac:dyDescent="0.25">
      <c r="A3169" s="1">
        <v>3163</v>
      </c>
      <c r="B3169" s="1">
        <v>40</v>
      </c>
      <c r="D3169" s="1">
        <v>3163</v>
      </c>
      <c r="E3169" s="1">
        <v>6</v>
      </c>
    </row>
    <row r="3170" spans="1:5" x14ac:dyDescent="0.25">
      <c r="A3170" s="1">
        <v>3164</v>
      </c>
      <c r="B3170" s="1">
        <v>40</v>
      </c>
      <c r="D3170" s="1">
        <v>3164</v>
      </c>
      <c r="E3170" s="1">
        <v>6</v>
      </c>
    </row>
    <row r="3171" spans="1:5" x14ac:dyDescent="0.25">
      <c r="A3171" s="1">
        <v>3165</v>
      </c>
      <c r="B3171" s="1">
        <v>40</v>
      </c>
      <c r="D3171" s="1">
        <v>3165</v>
      </c>
      <c r="E3171" s="1">
        <v>6</v>
      </c>
    </row>
    <row r="3172" spans="1:5" x14ac:dyDescent="0.25">
      <c r="A3172" s="1">
        <v>3166</v>
      </c>
      <c r="B3172" s="1">
        <v>40</v>
      </c>
      <c r="D3172" s="1">
        <v>3166</v>
      </c>
      <c r="E3172" s="1">
        <v>6</v>
      </c>
    </row>
    <row r="3173" spans="1:5" x14ac:dyDescent="0.25">
      <c r="A3173" s="1">
        <v>3167</v>
      </c>
      <c r="B3173" s="1">
        <v>40</v>
      </c>
      <c r="D3173" s="1">
        <v>3167</v>
      </c>
      <c r="E3173" s="1">
        <v>6</v>
      </c>
    </row>
    <row r="3174" spans="1:5" x14ac:dyDescent="0.25">
      <c r="A3174" s="1">
        <v>3168</v>
      </c>
      <c r="B3174" s="1">
        <v>40</v>
      </c>
      <c r="D3174" s="1">
        <v>3168</v>
      </c>
      <c r="E3174" s="1">
        <v>6</v>
      </c>
    </row>
    <row r="3175" spans="1:5" x14ac:dyDescent="0.25">
      <c r="A3175" s="1">
        <v>3169</v>
      </c>
      <c r="B3175" s="1">
        <v>40</v>
      </c>
      <c r="D3175" s="1">
        <v>3169</v>
      </c>
      <c r="E3175" s="1">
        <v>6</v>
      </c>
    </row>
    <row r="3176" spans="1:5" x14ac:dyDescent="0.25">
      <c r="A3176" s="1">
        <v>3170</v>
      </c>
      <c r="B3176" s="1">
        <v>40</v>
      </c>
      <c r="D3176" s="1">
        <v>3170</v>
      </c>
      <c r="E3176" s="1">
        <v>6</v>
      </c>
    </row>
    <row r="3177" spans="1:5" x14ac:dyDescent="0.25">
      <c r="A3177" s="1">
        <v>3171</v>
      </c>
      <c r="B3177" s="1">
        <v>40</v>
      </c>
      <c r="D3177" s="1">
        <v>3171</v>
      </c>
      <c r="E3177" s="1">
        <v>6</v>
      </c>
    </row>
    <row r="3178" spans="1:5" x14ac:dyDescent="0.25">
      <c r="A3178" s="1">
        <v>3172</v>
      </c>
      <c r="B3178" s="1">
        <v>40</v>
      </c>
      <c r="D3178" s="1">
        <v>3172</v>
      </c>
      <c r="E3178" s="1">
        <v>6</v>
      </c>
    </row>
    <row r="3179" spans="1:5" x14ac:dyDescent="0.25">
      <c r="A3179" s="1">
        <v>3173</v>
      </c>
      <c r="B3179" s="1">
        <v>40</v>
      </c>
      <c r="D3179" s="1">
        <v>3173</v>
      </c>
      <c r="E3179" s="1">
        <v>6</v>
      </c>
    </row>
    <row r="3180" spans="1:5" x14ac:dyDescent="0.25">
      <c r="A3180" s="1">
        <v>3174</v>
      </c>
      <c r="B3180" s="1">
        <v>40</v>
      </c>
      <c r="D3180" s="1">
        <v>3174</v>
      </c>
      <c r="E3180" s="1">
        <v>6</v>
      </c>
    </row>
    <row r="3181" spans="1:5" x14ac:dyDescent="0.25">
      <c r="A3181" s="1">
        <v>3175</v>
      </c>
      <c r="B3181" s="1">
        <v>40</v>
      </c>
      <c r="D3181" s="1">
        <v>3175</v>
      </c>
      <c r="E3181" s="1">
        <v>6</v>
      </c>
    </row>
    <row r="3182" spans="1:5" x14ac:dyDescent="0.25">
      <c r="A3182" s="1">
        <v>3176</v>
      </c>
      <c r="B3182" s="1">
        <v>40</v>
      </c>
      <c r="D3182" s="1">
        <v>3176</v>
      </c>
      <c r="E3182" s="1">
        <v>6</v>
      </c>
    </row>
    <row r="3183" spans="1:5" x14ac:dyDescent="0.25">
      <c r="A3183" s="1">
        <v>3177</v>
      </c>
      <c r="B3183" s="1">
        <v>40</v>
      </c>
      <c r="D3183" s="1">
        <v>3177</v>
      </c>
      <c r="E3183" s="1">
        <v>6</v>
      </c>
    </row>
    <row r="3184" spans="1:5" x14ac:dyDescent="0.25">
      <c r="A3184" s="1">
        <v>3178</v>
      </c>
      <c r="B3184" s="1">
        <v>40</v>
      </c>
      <c r="D3184" s="1">
        <v>3178</v>
      </c>
      <c r="E3184" s="1">
        <v>6</v>
      </c>
    </row>
    <row r="3185" spans="1:5" x14ac:dyDescent="0.25">
      <c r="A3185" s="1">
        <v>3179</v>
      </c>
      <c r="B3185" s="1">
        <v>40</v>
      </c>
      <c r="D3185" s="1">
        <v>3179</v>
      </c>
      <c r="E3185" s="1">
        <v>6</v>
      </c>
    </row>
    <row r="3186" spans="1:5" x14ac:dyDescent="0.25">
      <c r="A3186" s="1">
        <v>3180</v>
      </c>
      <c r="B3186" s="1">
        <v>40</v>
      </c>
      <c r="D3186" s="1">
        <v>3180</v>
      </c>
      <c r="E3186" s="1">
        <v>6</v>
      </c>
    </row>
    <row r="3187" spans="1:5" x14ac:dyDescent="0.25">
      <c r="A3187" s="1">
        <v>3181</v>
      </c>
      <c r="B3187" s="1">
        <v>40</v>
      </c>
      <c r="D3187" s="1">
        <v>3181</v>
      </c>
      <c r="E3187" s="1">
        <v>6</v>
      </c>
    </row>
    <row r="3188" spans="1:5" x14ac:dyDescent="0.25">
      <c r="A3188" s="1">
        <v>3182</v>
      </c>
      <c r="B3188" s="1">
        <v>40</v>
      </c>
      <c r="D3188" s="1">
        <v>3182</v>
      </c>
      <c r="E3188" s="1">
        <v>6</v>
      </c>
    </row>
    <row r="3189" spans="1:5" x14ac:dyDescent="0.25">
      <c r="A3189" s="1">
        <v>3183</v>
      </c>
      <c r="B3189" s="1">
        <v>40</v>
      </c>
      <c r="D3189" s="1">
        <v>3183</v>
      </c>
      <c r="E3189" s="1">
        <v>6</v>
      </c>
    </row>
    <row r="3190" spans="1:5" x14ac:dyDescent="0.25">
      <c r="A3190" s="1">
        <v>3184</v>
      </c>
      <c r="B3190" s="1">
        <v>40</v>
      </c>
      <c r="D3190" s="1">
        <v>3184</v>
      </c>
      <c r="E3190" s="1">
        <v>6</v>
      </c>
    </row>
    <row r="3191" spans="1:5" x14ac:dyDescent="0.25">
      <c r="A3191" s="1">
        <v>3185</v>
      </c>
      <c r="B3191" s="1">
        <v>40</v>
      </c>
      <c r="D3191" s="1">
        <v>3185</v>
      </c>
      <c r="E3191" s="1">
        <v>6</v>
      </c>
    </row>
    <row r="3192" spans="1:5" x14ac:dyDescent="0.25">
      <c r="A3192" s="1">
        <v>3186</v>
      </c>
      <c r="B3192" s="1">
        <v>40</v>
      </c>
      <c r="D3192" s="1">
        <v>3186</v>
      </c>
      <c r="E3192" s="1">
        <v>6</v>
      </c>
    </row>
    <row r="3193" spans="1:5" x14ac:dyDescent="0.25">
      <c r="A3193" s="1">
        <v>3187</v>
      </c>
      <c r="B3193" s="1">
        <v>40</v>
      </c>
      <c r="D3193" s="1">
        <v>3187</v>
      </c>
      <c r="E3193" s="1">
        <v>6</v>
      </c>
    </row>
    <row r="3194" spans="1:5" x14ac:dyDescent="0.25">
      <c r="A3194" s="1">
        <v>3188</v>
      </c>
      <c r="B3194" s="1">
        <v>40</v>
      </c>
      <c r="D3194" s="1">
        <v>3188</v>
      </c>
      <c r="E3194" s="1">
        <v>6</v>
      </c>
    </row>
    <row r="3195" spans="1:5" x14ac:dyDescent="0.25">
      <c r="A3195" s="1">
        <v>3189</v>
      </c>
      <c r="B3195" s="1">
        <v>40</v>
      </c>
      <c r="D3195" s="1">
        <v>3189</v>
      </c>
      <c r="E3195" s="1">
        <v>6</v>
      </c>
    </row>
    <row r="3196" spans="1:5" x14ac:dyDescent="0.25">
      <c r="A3196" s="1">
        <v>3190</v>
      </c>
      <c r="B3196" s="1">
        <v>40</v>
      </c>
      <c r="D3196" s="1">
        <v>3190</v>
      </c>
      <c r="E3196" s="1">
        <v>6</v>
      </c>
    </row>
    <row r="3197" spans="1:5" x14ac:dyDescent="0.25">
      <c r="A3197" s="1">
        <v>3191</v>
      </c>
      <c r="B3197" s="1">
        <v>40</v>
      </c>
      <c r="D3197" s="1">
        <v>3191</v>
      </c>
      <c r="E3197" s="1">
        <v>6</v>
      </c>
    </row>
    <row r="3198" spans="1:5" x14ac:dyDescent="0.25">
      <c r="A3198" s="1">
        <v>3192</v>
      </c>
      <c r="B3198" s="1">
        <v>40</v>
      </c>
      <c r="D3198" s="1">
        <v>3192</v>
      </c>
      <c r="E3198" s="1">
        <v>6</v>
      </c>
    </row>
    <row r="3199" spans="1:5" x14ac:dyDescent="0.25">
      <c r="A3199" s="1">
        <v>3193</v>
      </c>
      <c r="B3199" s="1">
        <v>40</v>
      </c>
      <c r="D3199" s="1">
        <v>3193</v>
      </c>
      <c r="E3199" s="1">
        <v>6</v>
      </c>
    </row>
    <row r="3200" spans="1:5" x14ac:dyDescent="0.25">
      <c r="A3200" s="1">
        <v>3194</v>
      </c>
      <c r="B3200" s="1">
        <v>40</v>
      </c>
      <c r="D3200" s="1">
        <v>3194</v>
      </c>
      <c r="E3200" s="1">
        <v>6</v>
      </c>
    </row>
    <row r="3201" spans="1:5" x14ac:dyDescent="0.25">
      <c r="A3201" s="1">
        <v>3195</v>
      </c>
      <c r="B3201" s="1">
        <v>40</v>
      </c>
      <c r="D3201" s="1">
        <v>3195</v>
      </c>
      <c r="E3201" s="1">
        <v>6</v>
      </c>
    </row>
    <row r="3202" spans="1:5" x14ac:dyDescent="0.25">
      <c r="A3202" s="1">
        <v>3196</v>
      </c>
      <c r="B3202" s="1">
        <v>40</v>
      </c>
      <c r="D3202" s="1">
        <v>3196</v>
      </c>
      <c r="E3202" s="1">
        <v>6</v>
      </c>
    </row>
    <row r="3203" spans="1:5" x14ac:dyDescent="0.25">
      <c r="A3203" s="1">
        <v>3197</v>
      </c>
      <c r="B3203" s="1">
        <v>40</v>
      </c>
      <c r="D3203" s="1">
        <v>3197</v>
      </c>
      <c r="E3203" s="1">
        <v>6</v>
      </c>
    </row>
    <row r="3204" spans="1:5" x14ac:dyDescent="0.25">
      <c r="A3204" s="1">
        <v>3198</v>
      </c>
      <c r="B3204" s="1">
        <v>40</v>
      </c>
      <c r="D3204" s="1">
        <v>3198</v>
      </c>
      <c r="E3204" s="1">
        <v>6</v>
      </c>
    </row>
    <row r="3205" spans="1:5" x14ac:dyDescent="0.25">
      <c r="A3205" s="1">
        <v>3199</v>
      </c>
      <c r="B3205" s="1">
        <v>40</v>
      </c>
      <c r="D3205" s="1">
        <v>3199</v>
      </c>
      <c r="E3205" s="1">
        <v>6</v>
      </c>
    </row>
    <row r="3206" spans="1:5" x14ac:dyDescent="0.25">
      <c r="A3206" s="1">
        <v>3200</v>
      </c>
      <c r="B3206" s="1">
        <v>40</v>
      </c>
      <c r="D3206" s="1">
        <v>3200</v>
      </c>
      <c r="E3206" s="1">
        <v>6</v>
      </c>
    </row>
    <row r="3207" spans="1:5" x14ac:dyDescent="0.25">
      <c r="A3207" s="1">
        <v>3201</v>
      </c>
      <c r="B3207" s="1">
        <v>41</v>
      </c>
      <c r="D3207" s="1">
        <v>3201</v>
      </c>
      <c r="E3207" s="1">
        <v>6</v>
      </c>
    </row>
    <row r="3208" spans="1:5" x14ac:dyDescent="0.25">
      <c r="A3208" s="1">
        <v>3202</v>
      </c>
      <c r="B3208" s="1">
        <v>41</v>
      </c>
      <c r="D3208" s="1">
        <v>3202</v>
      </c>
      <c r="E3208" s="1">
        <v>6</v>
      </c>
    </row>
    <row r="3209" spans="1:5" x14ac:dyDescent="0.25">
      <c r="A3209" s="1">
        <v>3203</v>
      </c>
      <c r="B3209" s="1">
        <v>41</v>
      </c>
      <c r="D3209" s="1">
        <v>3203</v>
      </c>
      <c r="E3209" s="1">
        <v>6</v>
      </c>
    </row>
    <row r="3210" spans="1:5" x14ac:dyDescent="0.25">
      <c r="A3210" s="1">
        <v>3204</v>
      </c>
      <c r="B3210" s="1">
        <v>41</v>
      </c>
      <c r="D3210" s="1">
        <v>3204</v>
      </c>
      <c r="E3210" s="1">
        <v>6</v>
      </c>
    </row>
    <row r="3211" spans="1:5" x14ac:dyDescent="0.25">
      <c r="A3211" s="1">
        <v>3205</v>
      </c>
      <c r="B3211" s="1">
        <v>41</v>
      </c>
      <c r="D3211" s="1">
        <v>3205</v>
      </c>
      <c r="E3211" s="1">
        <v>6</v>
      </c>
    </row>
    <row r="3212" spans="1:5" x14ac:dyDescent="0.25">
      <c r="A3212" s="1">
        <v>3206</v>
      </c>
      <c r="B3212" s="1">
        <v>41</v>
      </c>
      <c r="D3212" s="1">
        <v>3206</v>
      </c>
      <c r="E3212" s="1">
        <v>6</v>
      </c>
    </row>
    <row r="3213" spans="1:5" x14ac:dyDescent="0.25">
      <c r="A3213" s="1">
        <v>3207</v>
      </c>
      <c r="B3213" s="1">
        <v>41</v>
      </c>
      <c r="D3213" s="1">
        <v>3207</v>
      </c>
      <c r="E3213" s="1">
        <v>6</v>
      </c>
    </row>
    <row r="3214" spans="1:5" x14ac:dyDescent="0.25">
      <c r="A3214" s="1">
        <v>3208</v>
      </c>
      <c r="B3214" s="1">
        <v>41</v>
      </c>
      <c r="D3214" s="1">
        <v>3208</v>
      </c>
      <c r="E3214" s="1">
        <v>6</v>
      </c>
    </row>
    <row r="3215" spans="1:5" x14ac:dyDescent="0.25">
      <c r="A3215" s="1">
        <v>3209</v>
      </c>
      <c r="B3215" s="1">
        <v>41</v>
      </c>
      <c r="D3215" s="1">
        <v>3209</v>
      </c>
      <c r="E3215" s="1">
        <v>6</v>
      </c>
    </row>
    <row r="3216" spans="1:5" x14ac:dyDescent="0.25">
      <c r="A3216" s="1">
        <v>3210</v>
      </c>
      <c r="B3216" s="1">
        <v>41</v>
      </c>
      <c r="D3216" s="1">
        <v>3210</v>
      </c>
      <c r="E3216" s="1">
        <v>6</v>
      </c>
    </row>
    <row r="3217" spans="1:5" x14ac:dyDescent="0.25">
      <c r="A3217" s="1">
        <v>3211</v>
      </c>
      <c r="B3217" s="1">
        <v>41</v>
      </c>
      <c r="D3217" s="1">
        <v>3211</v>
      </c>
      <c r="E3217" s="1">
        <v>6</v>
      </c>
    </row>
    <row r="3218" spans="1:5" x14ac:dyDescent="0.25">
      <c r="A3218" s="1">
        <v>3212</v>
      </c>
      <c r="B3218" s="1">
        <v>41</v>
      </c>
      <c r="D3218" s="1">
        <v>3212</v>
      </c>
      <c r="E3218" s="1">
        <v>6</v>
      </c>
    </row>
    <row r="3219" spans="1:5" x14ac:dyDescent="0.25">
      <c r="A3219" s="1">
        <v>3213</v>
      </c>
      <c r="B3219" s="1">
        <v>41</v>
      </c>
      <c r="D3219" s="1">
        <v>3213</v>
      </c>
      <c r="E3219" s="1">
        <v>6</v>
      </c>
    </row>
    <row r="3220" spans="1:5" x14ac:dyDescent="0.25">
      <c r="A3220" s="1">
        <v>3214</v>
      </c>
      <c r="B3220" s="1">
        <v>41</v>
      </c>
      <c r="D3220" s="1">
        <v>3214</v>
      </c>
      <c r="E3220" s="1">
        <v>6</v>
      </c>
    </row>
    <row r="3221" spans="1:5" x14ac:dyDescent="0.25">
      <c r="A3221" s="1">
        <v>3215</v>
      </c>
      <c r="B3221" s="1">
        <v>41</v>
      </c>
      <c r="D3221" s="1">
        <v>3215</v>
      </c>
      <c r="E3221" s="1">
        <v>6</v>
      </c>
    </row>
    <row r="3222" spans="1:5" x14ac:dyDescent="0.25">
      <c r="A3222" s="1">
        <v>3216</v>
      </c>
      <c r="B3222" s="1">
        <v>41</v>
      </c>
      <c r="D3222" s="1">
        <v>3216</v>
      </c>
      <c r="E3222" s="1">
        <v>6</v>
      </c>
    </row>
    <row r="3223" spans="1:5" x14ac:dyDescent="0.25">
      <c r="A3223" s="1">
        <v>3217</v>
      </c>
      <c r="B3223" s="1">
        <v>41</v>
      </c>
      <c r="D3223" s="1">
        <v>3217</v>
      </c>
      <c r="E3223" s="1">
        <v>6</v>
      </c>
    </row>
    <row r="3224" spans="1:5" x14ac:dyDescent="0.25">
      <c r="A3224" s="1">
        <v>3218</v>
      </c>
      <c r="B3224" s="1">
        <v>41</v>
      </c>
      <c r="D3224" s="1">
        <v>3218</v>
      </c>
      <c r="E3224" s="1">
        <v>6</v>
      </c>
    </row>
    <row r="3225" spans="1:5" x14ac:dyDescent="0.25">
      <c r="A3225" s="1">
        <v>3219</v>
      </c>
      <c r="B3225" s="1">
        <v>41</v>
      </c>
      <c r="D3225" s="1">
        <v>3219</v>
      </c>
      <c r="E3225" s="1">
        <v>6</v>
      </c>
    </row>
    <row r="3226" spans="1:5" x14ac:dyDescent="0.25">
      <c r="A3226" s="1">
        <v>3220</v>
      </c>
      <c r="B3226" s="1">
        <v>41</v>
      </c>
      <c r="D3226" s="1">
        <v>3220</v>
      </c>
      <c r="E3226" s="1">
        <v>6</v>
      </c>
    </row>
    <row r="3227" spans="1:5" x14ac:dyDescent="0.25">
      <c r="A3227" s="1">
        <v>3221</v>
      </c>
      <c r="B3227" s="1">
        <v>41</v>
      </c>
      <c r="D3227" s="1">
        <v>3221</v>
      </c>
      <c r="E3227" s="1">
        <v>6</v>
      </c>
    </row>
    <row r="3228" spans="1:5" x14ac:dyDescent="0.25">
      <c r="A3228" s="1">
        <v>3222</v>
      </c>
      <c r="B3228" s="1">
        <v>41</v>
      </c>
      <c r="D3228" s="1">
        <v>3222</v>
      </c>
      <c r="E3228" s="1">
        <v>6</v>
      </c>
    </row>
    <row r="3229" spans="1:5" x14ac:dyDescent="0.25">
      <c r="A3229" s="1">
        <v>3223</v>
      </c>
      <c r="B3229" s="1">
        <v>41</v>
      </c>
      <c r="D3229" s="1">
        <v>3223</v>
      </c>
      <c r="E3229" s="1">
        <v>6</v>
      </c>
    </row>
    <row r="3230" spans="1:5" x14ac:dyDescent="0.25">
      <c r="A3230" s="1">
        <v>3224</v>
      </c>
      <c r="B3230" s="1">
        <v>41</v>
      </c>
      <c r="D3230" s="1">
        <v>3224</v>
      </c>
      <c r="E3230" s="1">
        <v>6</v>
      </c>
    </row>
    <row r="3231" spans="1:5" x14ac:dyDescent="0.25">
      <c r="A3231" s="1">
        <v>3225</v>
      </c>
      <c r="B3231" s="1">
        <v>41</v>
      </c>
      <c r="D3231" s="1">
        <v>3225</v>
      </c>
      <c r="E3231" s="1">
        <v>6</v>
      </c>
    </row>
    <row r="3232" spans="1:5" x14ac:dyDescent="0.25">
      <c r="A3232" s="1">
        <v>3226</v>
      </c>
      <c r="B3232" s="1">
        <v>41</v>
      </c>
      <c r="D3232" s="1">
        <v>3226</v>
      </c>
      <c r="E3232" s="1">
        <v>6</v>
      </c>
    </row>
    <row r="3233" spans="1:5" x14ac:dyDescent="0.25">
      <c r="A3233" s="1">
        <v>3227</v>
      </c>
      <c r="B3233" s="1">
        <v>41</v>
      </c>
      <c r="D3233" s="1">
        <v>3227</v>
      </c>
      <c r="E3233" s="1">
        <v>6</v>
      </c>
    </row>
    <row r="3234" spans="1:5" x14ac:dyDescent="0.25">
      <c r="A3234" s="1">
        <v>3228</v>
      </c>
      <c r="B3234" s="1">
        <v>41</v>
      </c>
      <c r="D3234" s="1">
        <v>3228</v>
      </c>
      <c r="E3234" s="1">
        <v>6</v>
      </c>
    </row>
    <row r="3235" spans="1:5" x14ac:dyDescent="0.25">
      <c r="A3235" s="1">
        <v>3229</v>
      </c>
      <c r="B3235" s="1">
        <v>41</v>
      </c>
      <c r="D3235" s="1">
        <v>3229</v>
      </c>
      <c r="E3235" s="1">
        <v>6</v>
      </c>
    </row>
    <row r="3236" spans="1:5" x14ac:dyDescent="0.25">
      <c r="A3236" s="1">
        <v>3230</v>
      </c>
      <c r="B3236" s="1">
        <v>41</v>
      </c>
      <c r="D3236" s="1">
        <v>3230</v>
      </c>
      <c r="E3236" s="1">
        <v>6</v>
      </c>
    </row>
    <row r="3237" spans="1:5" x14ac:dyDescent="0.25">
      <c r="A3237" s="1">
        <v>3231</v>
      </c>
      <c r="B3237" s="1">
        <v>41</v>
      </c>
      <c r="D3237" s="1">
        <v>3231</v>
      </c>
      <c r="E3237" s="1">
        <v>6</v>
      </c>
    </row>
    <row r="3238" spans="1:5" x14ac:dyDescent="0.25">
      <c r="A3238" s="1">
        <v>3232</v>
      </c>
      <c r="B3238" s="1">
        <v>41</v>
      </c>
      <c r="D3238" s="1">
        <v>3232</v>
      </c>
      <c r="E3238" s="1">
        <v>6</v>
      </c>
    </row>
    <row r="3239" spans="1:5" x14ac:dyDescent="0.25">
      <c r="A3239" s="1">
        <v>3233</v>
      </c>
      <c r="B3239" s="1">
        <v>41</v>
      </c>
      <c r="D3239" s="1">
        <v>3233</v>
      </c>
      <c r="E3239" s="1">
        <v>6</v>
      </c>
    </row>
    <row r="3240" spans="1:5" x14ac:dyDescent="0.25">
      <c r="A3240" s="1">
        <v>3234</v>
      </c>
      <c r="B3240" s="1">
        <v>41</v>
      </c>
      <c r="D3240" s="1">
        <v>3234</v>
      </c>
      <c r="E3240" s="1">
        <v>6</v>
      </c>
    </row>
    <row r="3241" spans="1:5" x14ac:dyDescent="0.25">
      <c r="A3241" s="1">
        <v>3235</v>
      </c>
      <c r="B3241" s="1">
        <v>41</v>
      </c>
      <c r="D3241" s="1">
        <v>3235</v>
      </c>
      <c r="E3241" s="1">
        <v>6</v>
      </c>
    </row>
    <row r="3242" spans="1:5" x14ac:dyDescent="0.25">
      <c r="A3242" s="1">
        <v>3236</v>
      </c>
      <c r="B3242" s="1">
        <v>41</v>
      </c>
      <c r="D3242" s="1">
        <v>3236</v>
      </c>
      <c r="E3242" s="1">
        <v>6</v>
      </c>
    </row>
    <row r="3243" spans="1:5" x14ac:dyDescent="0.25">
      <c r="A3243" s="1">
        <v>3237</v>
      </c>
      <c r="B3243" s="1">
        <v>41</v>
      </c>
      <c r="D3243" s="1">
        <v>3237</v>
      </c>
      <c r="E3243" s="1">
        <v>6</v>
      </c>
    </row>
    <row r="3244" spans="1:5" x14ac:dyDescent="0.25">
      <c r="A3244" s="1">
        <v>3238</v>
      </c>
      <c r="B3244" s="1">
        <v>41</v>
      </c>
      <c r="D3244" s="1">
        <v>3238</v>
      </c>
      <c r="E3244" s="1">
        <v>6</v>
      </c>
    </row>
    <row r="3245" spans="1:5" x14ac:dyDescent="0.25">
      <c r="A3245" s="1">
        <v>3239</v>
      </c>
      <c r="B3245" s="1">
        <v>41</v>
      </c>
      <c r="D3245" s="1">
        <v>3239</v>
      </c>
      <c r="E3245" s="1">
        <v>6</v>
      </c>
    </row>
    <row r="3246" spans="1:5" x14ac:dyDescent="0.25">
      <c r="A3246" s="1">
        <v>3240</v>
      </c>
      <c r="B3246" s="1">
        <v>41</v>
      </c>
      <c r="D3246" s="1">
        <v>3240</v>
      </c>
      <c r="E3246" s="1">
        <v>6</v>
      </c>
    </row>
    <row r="3247" spans="1:5" x14ac:dyDescent="0.25">
      <c r="A3247" s="1">
        <v>3241</v>
      </c>
      <c r="B3247" s="1">
        <v>41</v>
      </c>
      <c r="D3247" s="1">
        <v>3241</v>
      </c>
      <c r="E3247" s="1">
        <v>6</v>
      </c>
    </row>
    <row r="3248" spans="1:5" x14ac:dyDescent="0.25">
      <c r="A3248" s="1">
        <v>3242</v>
      </c>
      <c r="B3248" s="1">
        <v>41</v>
      </c>
      <c r="D3248" s="1">
        <v>3242</v>
      </c>
      <c r="E3248" s="1">
        <v>6</v>
      </c>
    </row>
    <row r="3249" spans="1:5" x14ac:dyDescent="0.25">
      <c r="A3249" s="1">
        <v>3243</v>
      </c>
      <c r="B3249" s="1">
        <v>41</v>
      </c>
      <c r="D3249" s="1">
        <v>3243</v>
      </c>
      <c r="E3249" s="1">
        <v>6</v>
      </c>
    </row>
    <row r="3250" spans="1:5" x14ac:dyDescent="0.25">
      <c r="A3250" s="1">
        <v>3244</v>
      </c>
      <c r="B3250" s="1">
        <v>41</v>
      </c>
      <c r="D3250" s="1">
        <v>3244</v>
      </c>
      <c r="E3250" s="1">
        <v>6</v>
      </c>
    </row>
    <row r="3251" spans="1:5" x14ac:dyDescent="0.25">
      <c r="A3251" s="1">
        <v>3245</v>
      </c>
      <c r="B3251" s="1">
        <v>41</v>
      </c>
      <c r="D3251" s="1">
        <v>3245</v>
      </c>
      <c r="E3251" s="1">
        <v>6</v>
      </c>
    </row>
    <row r="3252" spans="1:5" x14ac:dyDescent="0.25">
      <c r="A3252" s="1">
        <v>3246</v>
      </c>
      <c r="B3252" s="1">
        <v>41</v>
      </c>
      <c r="D3252" s="1">
        <v>3246</v>
      </c>
      <c r="E3252" s="1">
        <v>6</v>
      </c>
    </row>
    <row r="3253" spans="1:5" x14ac:dyDescent="0.25">
      <c r="A3253" s="1">
        <v>3247</v>
      </c>
      <c r="B3253" s="1">
        <v>41</v>
      </c>
      <c r="D3253" s="1">
        <v>3247</v>
      </c>
      <c r="E3253" s="1">
        <v>6</v>
      </c>
    </row>
    <row r="3254" spans="1:5" x14ac:dyDescent="0.25">
      <c r="A3254" s="1">
        <v>3248</v>
      </c>
      <c r="B3254" s="1">
        <v>41</v>
      </c>
      <c r="D3254" s="1">
        <v>3248</v>
      </c>
      <c r="E3254" s="1">
        <v>6</v>
      </c>
    </row>
    <row r="3255" spans="1:5" x14ac:dyDescent="0.25">
      <c r="A3255" s="1">
        <v>3249</v>
      </c>
      <c r="B3255" s="1">
        <v>41</v>
      </c>
      <c r="D3255" s="1">
        <v>3249</v>
      </c>
      <c r="E3255" s="1">
        <v>6</v>
      </c>
    </row>
    <row r="3256" spans="1:5" x14ac:dyDescent="0.25">
      <c r="A3256" s="1">
        <v>3250</v>
      </c>
      <c r="B3256" s="1">
        <v>41</v>
      </c>
      <c r="D3256" s="1">
        <v>3250</v>
      </c>
      <c r="E3256" s="1">
        <v>6</v>
      </c>
    </row>
    <row r="3257" spans="1:5" x14ac:dyDescent="0.25">
      <c r="A3257" s="1">
        <v>3251</v>
      </c>
      <c r="B3257" s="1">
        <v>41</v>
      </c>
      <c r="D3257" s="1">
        <v>3251</v>
      </c>
      <c r="E3257" s="1">
        <v>6</v>
      </c>
    </row>
    <row r="3258" spans="1:5" x14ac:dyDescent="0.25">
      <c r="A3258" s="1">
        <v>3252</v>
      </c>
      <c r="B3258" s="1">
        <v>41</v>
      </c>
      <c r="D3258" s="1">
        <v>3252</v>
      </c>
      <c r="E3258" s="1">
        <v>6</v>
      </c>
    </row>
    <row r="3259" spans="1:5" x14ac:dyDescent="0.25">
      <c r="A3259" s="1">
        <v>3253</v>
      </c>
      <c r="B3259" s="1">
        <v>41</v>
      </c>
      <c r="D3259" s="1">
        <v>3253</v>
      </c>
      <c r="E3259" s="1">
        <v>6</v>
      </c>
    </row>
    <row r="3260" spans="1:5" x14ac:dyDescent="0.25">
      <c r="A3260" s="1">
        <v>3254</v>
      </c>
      <c r="B3260" s="1">
        <v>41</v>
      </c>
      <c r="D3260" s="1">
        <v>3254</v>
      </c>
      <c r="E3260" s="1">
        <v>6</v>
      </c>
    </row>
    <row r="3261" spans="1:5" x14ac:dyDescent="0.25">
      <c r="A3261" s="1">
        <v>3255</v>
      </c>
      <c r="B3261" s="1">
        <v>41</v>
      </c>
      <c r="D3261" s="1">
        <v>3255</v>
      </c>
      <c r="E3261" s="1">
        <v>6</v>
      </c>
    </row>
    <row r="3262" spans="1:5" x14ac:dyDescent="0.25">
      <c r="A3262" s="1">
        <v>3256</v>
      </c>
      <c r="B3262" s="1">
        <v>41</v>
      </c>
      <c r="D3262" s="1">
        <v>3256</v>
      </c>
      <c r="E3262" s="1">
        <v>6</v>
      </c>
    </row>
    <row r="3263" spans="1:5" x14ac:dyDescent="0.25">
      <c r="A3263" s="1">
        <v>3257</v>
      </c>
      <c r="B3263" s="1">
        <v>41</v>
      </c>
      <c r="D3263" s="1">
        <v>3257</v>
      </c>
      <c r="E3263" s="1">
        <v>6</v>
      </c>
    </row>
    <row r="3264" spans="1:5" x14ac:dyDescent="0.25">
      <c r="A3264" s="1">
        <v>3258</v>
      </c>
      <c r="B3264" s="1">
        <v>41</v>
      </c>
      <c r="D3264" s="1">
        <v>3258</v>
      </c>
      <c r="E3264" s="1">
        <v>6</v>
      </c>
    </row>
    <row r="3265" spans="1:5" x14ac:dyDescent="0.25">
      <c r="A3265" s="1">
        <v>3259</v>
      </c>
      <c r="B3265" s="1">
        <v>41</v>
      </c>
      <c r="D3265" s="1">
        <v>3259</v>
      </c>
      <c r="E3265" s="1">
        <v>6</v>
      </c>
    </row>
    <row r="3266" spans="1:5" x14ac:dyDescent="0.25">
      <c r="A3266" s="1">
        <v>3260</v>
      </c>
      <c r="B3266" s="1">
        <v>41</v>
      </c>
      <c r="D3266" s="1">
        <v>3260</v>
      </c>
      <c r="E3266" s="1">
        <v>6</v>
      </c>
    </row>
    <row r="3267" spans="1:5" x14ac:dyDescent="0.25">
      <c r="A3267" s="1">
        <v>3261</v>
      </c>
      <c r="B3267" s="1">
        <v>41</v>
      </c>
      <c r="D3267" s="1">
        <v>3261</v>
      </c>
      <c r="E3267" s="1">
        <v>6</v>
      </c>
    </row>
    <row r="3268" spans="1:5" x14ac:dyDescent="0.25">
      <c r="A3268" s="1">
        <v>3262</v>
      </c>
      <c r="B3268" s="1">
        <v>41</v>
      </c>
      <c r="D3268" s="1">
        <v>3262</v>
      </c>
      <c r="E3268" s="1">
        <v>6</v>
      </c>
    </row>
    <row r="3269" spans="1:5" x14ac:dyDescent="0.25">
      <c r="A3269" s="1">
        <v>3263</v>
      </c>
      <c r="B3269" s="1">
        <v>41</v>
      </c>
      <c r="D3269" s="1">
        <v>3263</v>
      </c>
      <c r="E3269" s="1">
        <v>6</v>
      </c>
    </row>
    <row r="3270" spans="1:5" x14ac:dyDescent="0.25">
      <c r="A3270" s="1">
        <v>3264</v>
      </c>
      <c r="B3270" s="1">
        <v>41</v>
      </c>
      <c r="D3270" s="1">
        <v>3264</v>
      </c>
      <c r="E3270" s="1">
        <v>6</v>
      </c>
    </row>
    <row r="3271" spans="1:5" x14ac:dyDescent="0.25">
      <c r="A3271" s="1">
        <v>3265</v>
      </c>
      <c r="B3271" s="1">
        <v>41</v>
      </c>
      <c r="D3271" s="1">
        <v>3265</v>
      </c>
      <c r="E3271" s="1">
        <v>6</v>
      </c>
    </row>
    <row r="3272" spans="1:5" x14ac:dyDescent="0.25">
      <c r="A3272" s="1">
        <v>3266</v>
      </c>
      <c r="B3272" s="1">
        <v>41</v>
      </c>
      <c r="D3272" s="1">
        <v>3266</v>
      </c>
      <c r="E3272" s="1">
        <v>6</v>
      </c>
    </row>
    <row r="3273" spans="1:5" x14ac:dyDescent="0.25">
      <c r="A3273" s="1">
        <v>3267</v>
      </c>
      <c r="B3273" s="1">
        <v>41</v>
      </c>
      <c r="D3273" s="1">
        <v>3267</v>
      </c>
      <c r="E3273" s="1">
        <v>6</v>
      </c>
    </row>
    <row r="3274" spans="1:5" x14ac:dyDescent="0.25">
      <c r="A3274" s="1">
        <v>3268</v>
      </c>
      <c r="B3274" s="1">
        <v>41</v>
      </c>
      <c r="D3274" s="1">
        <v>3268</v>
      </c>
      <c r="E3274" s="1">
        <v>6</v>
      </c>
    </row>
    <row r="3275" spans="1:5" x14ac:dyDescent="0.25">
      <c r="A3275" s="1">
        <v>3269</v>
      </c>
      <c r="B3275" s="1">
        <v>41</v>
      </c>
      <c r="D3275" s="1">
        <v>3269</v>
      </c>
      <c r="E3275" s="1">
        <v>6</v>
      </c>
    </row>
    <row r="3276" spans="1:5" x14ac:dyDescent="0.25">
      <c r="A3276" s="1">
        <v>3270</v>
      </c>
      <c r="B3276" s="1">
        <v>41</v>
      </c>
      <c r="D3276" s="1">
        <v>3270</v>
      </c>
      <c r="E3276" s="1">
        <v>6</v>
      </c>
    </row>
    <row r="3277" spans="1:5" x14ac:dyDescent="0.25">
      <c r="A3277" s="1">
        <v>3271</v>
      </c>
      <c r="B3277" s="1">
        <v>41</v>
      </c>
      <c r="D3277" s="1">
        <v>3271</v>
      </c>
      <c r="E3277" s="1">
        <v>6</v>
      </c>
    </row>
    <row r="3278" spans="1:5" x14ac:dyDescent="0.25">
      <c r="A3278" s="1">
        <v>3272</v>
      </c>
      <c r="B3278" s="1">
        <v>41</v>
      </c>
      <c r="D3278" s="1">
        <v>3272</v>
      </c>
      <c r="E3278" s="1">
        <v>6</v>
      </c>
    </row>
    <row r="3279" spans="1:5" x14ac:dyDescent="0.25">
      <c r="A3279" s="1">
        <v>3273</v>
      </c>
      <c r="B3279" s="1">
        <v>41</v>
      </c>
      <c r="D3279" s="1">
        <v>3273</v>
      </c>
      <c r="E3279" s="1">
        <v>6</v>
      </c>
    </row>
    <row r="3280" spans="1:5" x14ac:dyDescent="0.25">
      <c r="A3280" s="1">
        <v>3274</v>
      </c>
      <c r="B3280" s="1">
        <v>41</v>
      </c>
      <c r="D3280" s="1">
        <v>3274</v>
      </c>
      <c r="E3280" s="1">
        <v>6</v>
      </c>
    </row>
    <row r="3281" spans="1:5" x14ac:dyDescent="0.25">
      <c r="A3281" s="1">
        <v>3275</v>
      </c>
      <c r="B3281" s="1">
        <v>41</v>
      </c>
      <c r="D3281" s="1">
        <v>3275</v>
      </c>
      <c r="E3281" s="1">
        <v>6</v>
      </c>
    </row>
    <row r="3282" spans="1:5" x14ac:dyDescent="0.25">
      <c r="A3282" s="1">
        <v>3276</v>
      </c>
      <c r="B3282" s="1">
        <v>41</v>
      </c>
      <c r="D3282" s="1">
        <v>3276</v>
      </c>
      <c r="E3282" s="1">
        <v>6</v>
      </c>
    </row>
    <row r="3283" spans="1:5" x14ac:dyDescent="0.25">
      <c r="A3283" s="1">
        <v>3277</v>
      </c>
      <c r="B3283" s="1">
        <v>41</v>
      </c>
      <c r="D3283" s="1">
        <v>3277</v>
      </c>
      <c r="E3283" s="1">
        <v>6</v>
      </c>
    </row>
    <row r="3284" spans="1:5" x14ac:dyDescent="0.25">
      <c r="A3284" s="1">
        <v>3278</v>
      </c>
      <c r="B3284" s="1">
        <v>41</v>
      </c>
      <c r="D3284" s="1">
        <v>3278</v>
      </c>
      <c r="E3284" s="1">
        <v>6</v>
      </c>
    </row>
    <row r="3285" spans="1:5" x14ac:dyDescent="0.25">
      <c r="A3285" s="1">
        <v>3279</v>
      </c>
      <c r="B3285" s="1">
        <v>41</v>
      </c>
      <c r="D3285" s="1">
        <v>3279</v>
      </c>
      <c r="E3285" s="1">
        <v>6</v>
      </c>
    </row>
    <row r="3286" spans="1:5" x14ac:dyDescent="0.25">
      <c r="A3286" s="1">
        <v>3280</v>
      </c>
      <c r="B3286" s="1">
        <v>41</v>
      </c>
      <c r="D3286" s="1">
        <v>3280</v>
      </c>
      <c r="E3286" s="1">
        <v>6</v>
      </c>
    </row>
    <row r="3287" spans="1:5" x14ac:dyDescent="0.25">
      <c r="A3287" s="1">
        <v>3281</v>
      </c>
      <c r="B3287" s="1">
        <v>42</v>
      </c>
      <c r="D3287" s="1">
        <v>3281</v>
      </c>
      <c r="E3287" s="1">
        <v>6</v>
      </c>
    </row>
    <row r="3288" spans="1:5" x14ac:dyDescent="0.25">
      <c r="A3288" s="1">
        <v>3282</v>
      </c>
      <c r="B3288" s="1">
        <v>42</v>
      </c>
      <c r="D3288" s="1">
        <v>3282</v>
      </c>
      <c r="E3288" s="1">
        <v>6</v>
      </c>
    </row>
    <row r="3289" spans="1:5" x14ac:dyDescent="0.25">
      <c r="A3289" s="1">
        <v>3283</v>
      </c>
      <c r="B3289" s="1">
        <v>42</v>
      </c>
      <c r="D3289" s="1">
        <v>3283</v>
      </c>
      <c r="E3289" s="1">
        <v>6</v>
      </c>
    </row>
    <row r="3290" spans="1:5" x14ac:dyDescent="0.25">
      <c r="A3290" s="1">
        <v>3284</v>
      </c>
      <c r="B3290" s="1">
        <v>42</v>
      </c>
      <c r="D3290" s="1">
        <v>3284</v>
      </c>
      <c r="E3290" s="1">
        <v>6</v>
      </c>
    </row>
    <row r="3291" spans="1:5" x14ac:dyDescent="0.25">
      <c r="A3291" s="1">
        <v>3285</v>
      </c>
      <c r="B3291" s="1">
        <v>42</v>
      </c>
      <c r="D3291" s="1">
        <v>3285</v>
      </c>
      <c r="E3291" s="1">
        <v>6</v>
      </c>
    </row>
    <row r="3292" spans="1:5" x14ac:dyDescent="0.25">
      <c r="A3292" s="1">
        <v>3286</v>
      </c>
      <c r="B3292" s="1">
        <v>42</v>
      </c>
      <c r="D3292" s="1">
        <v>3286</v>
      </c>
      <c r="E3292" s="1">
        <v>6</v>
      </c>
    </row>
    <row r="3293" spans="1:5" x14ac:dyDescent="0.25">
      <c r="A3293" s="1">
        <v>3287</v>
      </c>
      <c r="B3293" s="1">
        <v>42</v>
      </c>
      <c r="D3293" s="1">
        <v>3287</v>
      </c>
      <c r="E3293" s="1">
        <v>6</v>
      </c>
    </row>
    <row r="3294" spans="1:5" x14ac:dyDescent="0.25">
      <c r="A3294" s="1">
        <v>3288</v>
      </c>
      <c r="B3294" s="1">
        <v>42</v>
      </c>
      <c r="D3294" s="1">
        <v>3288</v>
      </c>
      <c r="E3294" s="1">
        <v>6</v>
      </c>
    </row>
    <row r="3295" spans="1:5" x14ac:dyDescent="0.25">
      <c r="A3295" s="1">
        <v>3289</v>
      </c>
      <c r="B3295" s="1">
        <v>42</v>
      </c>
      <c r="D3295" s="1">
        <v>3289</v>
      </c>
      <c r="E3295" s="1">
        <v>6</v>
      </c>
    </row>
    <row r="3296" spans="1:5" x14ac:dyDescent="0.25">
      <c r="A3296" s="1">
        <v>3290</v>
      </c>
      <c r="B3296" s="1">
        <v>42</v>
      </c>
      <c r="D3296" s="1">
        <v>3290</v>
      </c>
      <c r="E3296" s="1">
        <v>6</v>
      </c>
    </row>
    <row r="3297" spans="1:5" x14ac:dyDescent="0.25">
      <c r="A3297" s="1">
        <v>3291</v>
      </c>
      <c r="B3297" s="1">
        <v>42</v>
      </c>
      <c r="D3297" s="1">
        <v>3291</v>
      </c>
      <c r="E3297" s="1">
        <v>6</v>
      </c>
    </row>
    <row r="3298" spans="1:5" x14ac:dyDescent="0.25">
      <c r="A3298" s="1">
        <v>3292</v>
      </c>
      <c r="B3298" s="1">
        <v>42</v>
      </c>
      <c r="D3298" s="1">
        <v>3292</v>
      </c>
      <c r="E3298" s="1">
        <v>6</v>
      </c>
    </row>
    <row r="3299" spans="1:5" x14ac:dyDescent="0.25">
      <c r="A3299" s="1">
        <v>3293</v>
      </c>
      <c r="B3299" s="1">
        <v>42</v>
      </c>
      <c r="D3299" s="1">
        <v>3293</v>
      </c>
      <c r="E3299" s="1">
        <v>6</v>
      </c>
    </row>
    <row r="3300" spans="1:5" x14ac:dyDescent="0.25">
      <c r="A3300" s="1">
        <v>3294</v>
      </c>
      <c r="B3300" s="1">
        <v>42</v>
      </c>
      <c r="D3300" s="1">
        <v>3294</v>
      </c>
      <c r="E3300" s="1">
        <v>6</v>
      </c>
    </row>
    <row r="3301" spans="1:5" x14ac:dyDescent="0.25">
      <c r="A3301" s="1">
        <v>3295</v>
      </c>
      <c r="B3301" s="1">
        <v>42</v>
      </c>
      <c r="D3301" s="1">
        <v>3295</v>
      </c>
      <c r="E3301" s="1">
        <v>6</v>
      </c>
    </row>
    <row r="3302" spans="1:5" x14ac:dyDescent="0.25">
      <c r="A3302" s="1">
        <v>3296</v>
      </c>
      <c r="B3302" s="1">
        <v>42</v>
      </c>
      <c r="D3302" s="1">
        <v>3296</v>
      </c>
      <c r="E3302" s="1">
        <v>6</v>
      </c>
    </row>
    <row r="3303" spans="1:5" x14ac:dyDescent="0.25">
      <c r="A3303" s="1">
        <v>3297</v>
      </c>
      <c r="B3303" s="1">
        <v>42</v>
      </c>
      <c r="D3303" s="1">
        <v>3297</v>
      </c>
      <c r="E3303" s="1">
        <v>6</v>
      </c>
    </row>
    <row r="3304" spans="1:5" x14ac:dyDescent="0.25">
      <c r="A3304" s="1">
        <v>3298</v>
      </c>
      <c r="B3304" s="1">
        <v>42</v>
      </c>
      <c r="D3304" s="1">
        <v>3298</v>
      </c>
      <c r="E3304" s="1">
        <v>6</v>
      </c>
    </row>
    <row r="3305" spans="1:5" x14ac:dyDescent="0.25">
      <c r="A3305" s="1">
        <v>3299</v>
      </c>
      <c r="B3305" s="1">
        <v>42</v>
      </c>
      <c r="D3305" s="1">
        <v>3299</v>
      </c>
      <c r="E3305" s="1">
        <v>6</v>
      </c>
    </row>
    <row r="3306" spans="1:5" x14ac:dyDescent="0.25">
      <c r="A3306" s="1">
        <v>3300</v>
      </c>
      <c r="B3306" s="1">
        <v>42</v>
      </c>
      <c r="D3306" s="1">
        <v>3300</v>
      </c>
      <c r="E3306" s="1">
        <v>6</v>
      </c>
    </row>
    <row r="3307" spans="1:5" x14ac:dyDescent="0.25">
      <c r="A3307" s="1">
        <v>3301</v>
      </c>
      <c r="B3307" s="1">
        <v>42</v>
      </c>
      <c r="D3307" s="1">
        <v>3301</v>
      </c>
      <c r="E3307" s="1">
        <v>6</v>
      </c>
    </row>
    <row r="3308" spans="1:5" x14ac:dyDescent="0.25">
      <c r="A3308" s="1">
        <v>3302</v>
      </c>
      <c r="B3308" s="1">
        <v>42</v>
      </c>
      <c r="D3308" s="1">
        <v>3302</v>
      </c>
      <c r="E3308" s="1">
        <v>6</v>
      </c>
    </row>
    <row r="3309" spans="1:5" x14ac:dyDescent="0.25">
      <c r="A3309" s="1">
        <v>3303</v>
      </c>
      <c r="B3309" s="1">
        <v>42</v>
      </c>
      <c r="D3309" s="1">
        <v>3303</v>
      </c>
      <c r="E3309" s="1">
        <v>6</v>
      </c>
    </row>
    <row r="3310" spans="1:5" x14ac:dyDescent="0.25">
      <c r="A3310" s="1">
        <v>3304</v>
      </c>
      <c r="B3310" s="1">
        <v>42</v>
      </c>
      <c r="D3310" s="1">
        <v>3304</v>
      </c>
      <c r="E3310" s="1">
        <v>6</v>
      </c>
    </row>
    <row r="3311" spans="1:5" x14ac:dyDescent="0.25">
      <c r="A3311" s="1">
        <v>3305</v>
      </c>
      <c r="B3311" s="1">
        <v>42</v>
      </c>
      <c r="D3311" s="1">
        <v>3305</v>
      </c>
      <c r="E3311" s="1">
        <v>6</v>
      </c>
    </row>
    <row r="3312" spans="1:5" x14ac:dyDescent="0.25">
      <c r="A3312" s="1">
        <v>3306</v>
      </c>
      <c r="B3312" s="1">
        <v>42</v>
      </c>
      <c r="D3312" s="1">
        <v>3306</v>
      </c>
      <c r="E3312" s="1">
        <v>6</v>
      </c>
    </row>
    <row r="3313" spans="1:5" x14ac:dyDescent="0.25">
      <c r="A3313" s="1">
        <v>3307</v>
      </c>
      <c r="B3313" s="1">
        <v>42</v>
      </c>
      <c r="D3313" s="1">
        <v>3307</v>
      </c>
      <c r="E3313" s="1">
        <v>6</v>
      </c>
    </row>
    <row r="3314" spans="1:5" x14ac:dyDescent="0.25">
      <c r="A3314" s="1">
        <v>3308</v>
      </c>
      <c r="B3314" s="1">
        <v>42</v>
      </c>
      <c r="D3314" s="1">
        <v>3308</v>
      </c>
      <c r="E3314" s="1">
        <v>6</v>
      </c>
    </row>
    <row r="3315" spans="1:5" x14ac:dyDescent="0.25">
      <c r="A3315" s="1">
        <v>3309</v>
      </c>
      <c r="B3315" s="1">
        <v>42</v>
      </c>
      <c r="D3315" s="1">
        <v>3309</v>
      </c>
      <c r="E3315" s="1">
        <v>6</v>
      </c>
    </row>
    <row r="3316" spans="1:5" x14ac:dyDescent="0.25">
      <c r="A3316" s="1">
        <v>3310</v>
      </c>
      <c r="B3316" s="1">
        <v>42</v>
      </c>
      <c r="D3316" s="1">
        <v>3310</v>
      </c>
      <c r="E3316" s="1">
        <v>6</v>
      </c>
    </row>
    <row r="3317" spans="1:5" x14ac:dyDescent="0.25">
      <c r="A3317" s="1">
        <v>3311</v>
      </c>
      <c r="B3317" s="1">
        <v>42</v>
      </c>
      <c r="D3317" s="1">
        <v>3311</v>
      </c>
      <c r="E3317" s="1">
        <v>6</v>
      </c>
    </row>
    <row r="3318" spans="1:5" x14ac:dyDescent="0.25">
      <c r="A3318" s="1">
        <v>3312</v>
      </c>
      <c r="B3318" s="1">
        <v>42</v>
      </c>
      <c r="D3318" s="1">
        <v>3312</v>
      </c>
      <c r="E3318" s="1">
        <v>6</v>
      </c>
    </row>
    <row r="3319" spans="1:5" x14ac:dyDescent="0.25">
      <c r="A3319" s="1">
        <v>3313</v>
      </c>
      <c r="B3319" s="1">
        <v>42</v>
      </c>
      <c r="D3319" s="1">
        <v>3313</v>
      </c>
      <c r="E3319" s="1">
        <v>6</v>
      </c>
    </row>
    <row r="3320" spans="1:5" x14ac:dyDescent="0.25">
      <c r="A3320" s="1">
        <v>3314</v>
      </c>
      <c r="B3320" s="1">
        <v>42</v>
      </c>
      <c r="D3320" s="1">
        <v>3314</v>
      </c>
      <c r="E3320" s="1">
        <v>6</v>
      </c>
    </row>
    <row r="3321" spans="1:5" x14ac:dyDescent="0.25">
      <c r="A3321" s="1">
        <v>3315</v>
      </c>
      <c r="B3321" s="1">
        <v>42</v>
      </c>
      <c r="D3321" s="1">
        <v>3315</v>
      </c>
      <c r="E3321" s="1">
        <v>6</v>
      </c>
    </row>
    <row r="3322" spans="1:5" x14ac:dyDescent="0.25">
      <c r="A3322" s="1">
        <v>3316</v>
      </c>
      <c r="B3322" s="1">
        <v>42</v>
      </c>
      <c r="D3322" s="1">
        <v>3316</v>
      </c>
      <c r="E3322" s="1">
        <v>6</v>
      </c>
    </row>
    <row r="3323" spans="1:5" x14ac:dyDescent="0.25">
      <c r="A3323" s="1">
        <v>3317</v>
      </c>
      <c r="B3323" s="1">
        <v>42</v>
      </c>
      <c r="D3323" s="1">
        <v>3317</v>
      </c>
      <c r="E3323" s="1">
        <v>6</v>
      </c>
    </row>
    <row r="3324" spans="1:5" x14ac:dyDescent="0.25">
      <c r="A3324" s="1">
        <v>3318</v>
      </c>
      <c r="B3324" s="1">
        <v>42</v>
      </c>
      <c r="D3324" s="1">
        <v>3318</v>
      </c>
      <c r="E3324" s="1">
        <v>6</v>
      </c>
    </row>
    <row r="3325" spans="1:5" x14ac:dyDescent="0.25">
      <c r="A3325" s="1">
        <v>3319</v>
      </c>
      <c r="B3325" s="1">
        <v>42</v>
      </c>
      <c r="D3325" s="1">
        <v>3319</v>
      </c>
      <c r="E3325" s="1">
        <v>6</v>
      </c>
    </row>
    <row r="3326" spans="1:5" x14ac:dyDescent="0.25">
      <c r="A3326" s="1">
        <v>3320</v>
      </c>
      <c r="B3326" s="1">
        <v>42</v>
      </c>
      <c r="D3326" s="1">
        <v>3320</v>
      </c>
      <c r="E3326" s="1">
        <v>6</v>
      </c>
    </row>
    <row r="3327" spans="1:5" x14ac:dyDescent="0.25">
      <c r="A3327" s="1">
        <v>3321</v>
      </c>
      <c r="B3327" s="1">
        <v>42</v>
      </c>
      <c r="D3327" s="1">
        <v>3321</v>
      </c>
      <c r="E3327" s="1">
        <v>6</v>
      </c>
    </row>
    <row r="3328" spans="1:5" x14ac:dyDescent="0.25">
      <c r="A3328" s="1">
        <v>3322</v>
      </c>
      <c r="B3328" s="1">
        <v>42</v>
      </c>
      <c r="D3328" s="1">
        <v>3322</v>
      </c>
      <c r="E3328" s="1">
        <v>6</v>
      </c>
    </row>
    <row r="3329" spans="1:5" x14ac:dyDescent="0.25">
      <c r="A3329" s="1">
        <v>3323</v>
      </c>
      <c r="B3329" s="1">
        <v>42</v>
      </c>
      <c r="D3329" s="1">
        <v>3323</v>
      </c>
      <c r="E3329" s="1">
        <v>6</v>
      </c>
    </row>
    <row r="3330" spans="1:5" x14ac:dyDescent="0.25">
      <c r="A3330" s="1">
        <v>3324</v>
      </c>
      <c r="B3330" s="1">
        <v>42</v>
      </c>
      <c r="D3330" s="1">
        <v>3324</v>
      </c>
      <c r="E3330" s="1">
        <v>6</v>
      </c>
    </row>
    <row r="3331" spans="1:5" x14ac:dyDescent="0.25">
      <c r="A3331" s="1">
        <v>3325</v>
      </c>
      <c r="B3331" s="1">
        <v>42</v>
      </c>
      <c r="D3331" s="1">
        <v>3325</v>
      </c>
      <c r="E3331" s="1">
        <v>6</v>
      </c>
    </row>
    <row r="3332" spans="1:5" x14ac:dyDescent="0.25">
      <c r="A3332" s="1">
        <v>3326</v>
      </c>
      <c r="B3332" s="1">
        <v>42</v>
      </c>
      <c r="D3332" s="1">
        <v>3326</v>
      </c>
      <c r="E3332" s="1">
        <v>6</v>
      </c>
    </row>
    <row r="3333" spans="1:5" x14ac:dyDescent="0.25">
      <c r="A3333" s="1">
        <v>3327</v>
      </c>
      <c r="B3333" s="1">
        <v>42</v>
      </c>
      <c r="D3333" s="1">
        <v>3327</v>
      </c>
      <c r="E3333" s="1">
        <v>6</v>
      </c>
    </row>
    <row r="3334" spans="1:5" x14ac:dyDescent="0.25">
      <c r="A3334" s="1">
        <v>3328</v>
      </c>
      <c r="B3334" s="1">
        <v>42</v>
      </c>
      <c r="D3334" s="1">
        <v>3328</v>
      </c>
      <c r="E3334" s="1">
        <v>6</v>
      </c>
    </row>
    <row r="3335" spans="1:5" x14ac:dyDescent="0.25">
      <c r="A3335" s="1">
        <v>3329</v>
      </c>
      <c r="B3335" s="1">
        <v>42</v>
      </c>
      <c r="D3335" s="1">
        <v>3329</v>
      </c>
      <c r="E3335" s="1">
        <v>6</v>
      </c>
    </row>
    <row r="3336" spans="1:5" x14ac:dyDescent="0.25">
      <c r="A3336" s="1">
        <v>3330</v>
      </c>
      <c r="B3336" s="1">
        <v>42</v>
      </c>
      <c r="D3336" s="1">
        <v>3330</v>
      </c>
      <c r="E3336" s="1">
        <v>6</v>
      </c>
    </row>
    <row r="3337" spans="1:5" x14ac:dyDescent="0.25">
      <c r="A3337" s="1">
        <v>3331</v>
      </c>
      <c r="B3337" s="1">
        <v>42</v>
      </c>
      <c r="D3337" s="1">
        <v>3331</v>
      </c>
      <c r="E3337" s="1">
        <v>6</v>
      </c>
    </row>
    <row r="3338" spans="1:5" x14ac:dyDescent="0.25">
      <c r="A3338" s="1">
        <v>3332</v>
      </c>
      <c r="B3338" s="1">
        <v>42</v>
      </c>
      <c r="D3338" s="1">
        <v>3332</v>
      </c>
      <c r="E3338" s="1">
        <v>6</v>
      </c>
    </row>
    <row r="3339" spans="1:5" x14ac:dyDescent="0.25">
      <c r="A3339" s="1">
        <v>3333</v>
      </c>
      <c r="B3339" s="1">
        <v>42</v>
      </c>
      <c r="D3339" s="1">
        <v>3333</v>
      </c>
      <c r="E3339" s="1">
        <v>6</v>
      </c>
    </row>
    <row r="3340" spans="1:5" x14ac:dyDescent="0.25">
      <c r="A3340" s="1">
        <v>3334</v>
      </c>
      <c r="B3340" s="1">
        <v>42</v>
      </c>
      <c r="D3340" s="1">
        <v>3334</v>
      </c>
      <c r="E3340" s="1">
        <v>6</v>
      </c>
    </row>
    <row r="3341" spans="1:5" x14ac:dyDescent="0.25">
      <c r="A3341" s="1">
        <v>3335</v>
      </c>
      <c r="B3341" s="1">
        <v>42</v>
      </c>
      <c r="D3341" s="1">
        <v>3335</v>
      </c>
      <c r="E3341" s="1">
        <v>6</v>
      </c>
    </row>
    <row r="3342" spans="1:5" x14ac:dyDescent="0.25">
      <c r="A3342" s="1">
        <v>3336</v>
      </c>
      <c r="B3342" s="1">
        <v>42</v>
      </c>
      <c r="D3342" s="1">
        <v>3336</v>
      </c>
      <c r="E3342" s="1">
        <v>6</v>
      </c>
    </row>
    <row r="3343" spans="1:5" x14ac:dyDescent="0.25">
      <c r="A3343" s="1">
        <v>3337</v>
      </c>
      <c r="B3343" s="1">
        <v>42</v>
      </c>
      <c r="D3343" s="1">
        <v>3337</v>
      </c>
      <c r="E3343" s="1">
        <v>6</v>
      </c>
    </row>
    <row r="3344" spans="1:5" x14ac:dyDescent="0.25">
      <c r="A3344" s="1">
        <v>3338</v>
      </c>
      <c r="B3344" s="1">
        <v>42</v>
      </c>
      <c r="D3344" s="1">
        <v>3338</v>
      </c>
      <c r="E3344" s="1">
        <v>6</v>
      </c>
    </row>
    <row r="3345" spans="1:5" x14ac:dyDescent="0.25">
      <c r="A3345" s="1">
        <v>3339</v>
      </c>
      <c r="B3345" s="1">
        <v>42</v>
      </c>
      <c r="D3345" s="1">
        <v>3339</v>
      </c>
      <c r="E3345" s="1">
        <v>6</v>
      </c>
    </row>
    <row r="3346" spans="1:5" x14ac:dyDescent="0.25">
      <c r="A3346" s="1">
        <v>3340</v>
      </c>
      <c r="B3346" s="1">
        <v>42</v>
      </c>
      <c r="D3346" s="1">
        <v>3340</v>
      </c>
      <c r="E3346" s="1">
        <v>6</v>
      </c>
    </row>
    <row r="3347" spans="1:5" x14ac:dyDescent="0.25">
      <c r="A3347" s="1">
        <v>3341</v>
      </c>
      <c r="B3347" s="1">
        <v>42</v>
      </c>
      <c r="D3347" s="1">
        <v>3341</v>
      </c>
      <c r="E3347" s="1">
        <v>6</v>
      </c>
    </row>
    <row r="3348" spans="1:5" x14ac:dyDescent="0.25">
      <c r="A3348" s="1">
        <v>3342</v>
      </c>
      <c r="B3348" s="1">
        <v>42</v>
      </c>
      <c r="D3348" s="1">
        <v>3342</v>
      </c>
      <c r="E3348" s="1">
        <v>6</v>
      </c>
    </row>
    <row r="3349" spans="1:5" x14ac:dyDescent="0.25">
      <c r="A3349" s="1">
        <v>3343</v>
      </c>
      <c r="B3349" s="1">
        <v>42</v>
      </c>
      <c r="D3349" s="1">
        <v>3343</v>
      </c>
      <c r="E3349" s="1">
        <v>6</v>
      </c>
    </row>
    <row r="3350" spans="1:5" x14ac:dyDescent="0.25">
      <c r="A3350" s="1">
        <v>3344</v>
      </c>
      <c r="B3350" s="1">
        <v>42</v>
      </c>
      <c r="D3350" s="1">
        <v>3344</v>
      </c>
      <c r="E3350" s="1">
        <v>6</v>
      </c>
    </row>
    <row r="3351" spans="1:5" x14ac:dyDescent="0.25">
      <c r="A3351" s="1">
        <v>3345</v>
      </c>
      <c r="B3351" s="1">
        <v>42</v>
      </c>
      <c r="D3351" s="1">
        <v>3345</v>
      </c>
      <c r="E3351" s="1">
        <v>6</v>
      </c>
    </row>
    <row r="3352" spans="1:5" x14ac:dyDescent="0.25">
      <c r="A3352" s="1">
        <v>3346</v>
      </c>
      <c r="B3352" s="1">
        <v>42</v>
      </c>
      <c r="D3352" s="1">
        <v>3346</v>
      </c>
      <c r="E3352" s="1">
        <v>6</v>
      </c>
    </row>
    <row r="3353" spans="1:5" x14ac:dyDescent="0.25">
      <c r="A3353" s="1">
        <v>3347</v>
      </c>
      <c r="B3353" s="1">
        <v>42</v>
      </c>
      <c r="D3353" s="1">
        <v>3347</v>
      </c>
      <c r="E3353" s="1">
        <v>6</v>
      </c>
    </row>
    <row r="3354" spans="1:5" x14ac:dyDescent="0.25">
      <c r="A3354" s="1">
        <v>3348</v>
      </c>
      <c r="B3354" s="1">
        <v>42</v>
      </c>
      <c r="D3354" s="1">
        <v>3348</v>
      </c>
      <c r="E3354" s="1">
        <v>6</v>
      </c>
    </row>
    <row r="3355" spans="1:5" x14ac:dyDescent="0.25">
      <c r="A3355" s="1">
        <v>3349</v>
      </c>
      <c r="B3355" s="1">
        <v>42</v>
      </c>
      <c r="D3355" s="1">
        <v>3349</v>
      </c>
      <c r="E3355" s="1">
        <v>6</v>
      </c>
    </row>
    <row r="3356" spans="1:5" x14ac:dyDescent="0.25">
      <c r="A3356" s="1">
        <v>3350</v>
      </c>
      <c r="B3356" s="1">
        <v>42</v>
      </c>
      <c r="D3356" s="1">
        <v>3350</v>
      </c>
      <c r="E3356" s="1">
        <v>6</v>
      </c>
    </row>
    <row r="3357" spans="1:5" x14ac:dyDescent="0.25">
      <c r="A3357" s="1">
        <v>3351</v>
      </c>
      <c r="B3357" s="1">
        <v>42</v>
      </c>
      <c r="D3357" s="1">
        <v>3351</v>
      </c>
      <c r="E3357" s="1">
        <v>6</v>
      </c>
    </row>
    <row r="3358" spans="1:5" x14ac:dyDescent="0.25">
      <c r="A3358" s="1">
        <v>3352</v>
      </c>
      <c r="B3358" s="1">
        <v>42</v>
      </c>
      <c r="D3358" s="1">
        <v>3352</v>
      </c>
      <c r="E3358" s="1">
        <v>6</v>
      </c>
    </row>
    <row r="3359" spans="1:5" x14ac:dyDescent="0.25">
      <c r="A3359" s="1">
        <v>3353</v>
      </c>
      <c r="B3359" s="1">
        <v>42</v>
      </c>
      <c r="D3359" s="1">
        <v>3353</v>
      </c>
      <c r="E3359" s="1">
        <v>6</v>
      </c>
    </row>
    <row r="3360" spans="1:5" x14ac:dyDescent="0.25">
      <c r="A3360" s="1">
        <v>3354</v>
      </c>
      <c r="B3360" s="1">
        <v>42</v>
      </c>
      <c r="D3360" s="1">
        <v>3354</v>
      </c>
      <c r="E3360" s="1">
        <v>6</v>
      </c>
    </row>
    <row r="3361" spans="1:5" x14ac:dyDescent="0.25">
      <c r="A3361" s="1">
        <v>3355</v>
      </c>
      <c r="B3361" s="1">
        <v>42</v>
      </c>
      <c r="D3361" s="1">
        <v>3355</v>
      </c>
      <c r="E3361" s="1">
        <v>6</v>
      </c>
    </row>
    <row r="3362" spans="1:5" x14ac:dyDescent="0.25">
      <c r="A3362" s="1">
        <v>3356</v>
      </c>
      <c r="B3362" s="1">
        <v>42</v>
      </c>
      <c r="D3362" s="1">
        <v>3356</v>
      </c>
      <c r="E3362" s="1">
        <v>6</v>
      </c>
    </row>
    <row r="3363" spans="1:5" x14ac:dyDescent="0.25">
      <c r="A3363" s="1">
        <v>3357</v>
      </c>
      <c r="B3363" s="1">
        <v>42</v>
      </c>
      <c r="D3363" s="1">
        <v>3357</v>
      </c>
      <c r="E3363" s="1">
        <v>6</v>
      </c>
    </row>
    <row r="3364" spans="1:5" x14ac:dyDescent="0.25">
      <c r="A3364" s="1">
        <v>3358</v>
      </c>
      <c r="B3364" s="1">
        <v>42</v>
      </c>
      <c r="D3364" s="1">
        <v>3358</v>
      </c>
      <c r="E3364" s="1">
        <v>6</v>
      </c>
    </row>
    <row r="3365" spans="1:5" x14ac:dyDescent="0.25">
      <c r="A3365" s="1">
        <v>3359</v>
      </c>
      <c r="B3365" s="1">
        <v>42</v>
      </c>
      <c r="D3365" s="1">
        <v>3359</v>
      </c>
      <c r="E3365" s="1">
        <v>6</v>
      </c>
    </row>
    <row r="3366" spans="1:5" x14ac:dyDescent="0.25">
      <c r="A3366" s="1">
        <v>3360</v>
      </c>
      <c r="B3366" s="1">
        <v>42</v>
      </c>
      <c r="D3366" s="1">
        <v>3360</v>
      </c>
      <c r="E3366" s="1">
        <v>6</v>
      </c>
    </row>
    <row r="3367" spans="1:5" x14ac:dyDescent="0.25">
      <c r="A3367" s="1">
        <v>3361</v>
      </c>
      <c r="B3367" s="1">
        <v>43</v>
      </c>
      <c r="D3367" s="1">
        <v>3361</v>
      </c>
      <c r="E3367" s="1">
        <v>6</v>
      </c>
    </row>
    <row r="3368" spans="1:5" x14ac:dyDescent="0.25">
      <c r="A3368" s="1">
        <v>3362</v>
      </c>
      <c r="B3368" s="1">
        <v>43</v>
      </c>
      <c r="D3368" s="1">
        <v>3362</v>
      </c>
      <c r="E3368" s="1">
        <v>6</v>
      </c>
    </row>
    <row r="3369" spans="1:5" x14ac:dyDescent="0.25">
      <c r="A3369" s="1">
        <v>3363</v>
      </c>
      <c r="B3369" s="1">
        <v>43</v>
      </c>
      <c r="D3369" s="1">
        <v>3363</v>
      </c>
      <c r="E3369" s="1">
        <v>6</v>
      </c>
    </row>
    <row r="3370" spans="1:5" x14ac:dyDescent="0.25">
      <c r="A3370" s="1">
        <v>3364</v>
      </c>
      <c r="B3370" s="1">
        <v>43</v>
      </c>
      <c r="D3370" s="1">
        <v>3364</v>
      </c>
      <c r="E3370" s="1">
        <v>6</v>
      </c>
    </row>
    <row r="3371" spans="1:5" x14ac:dyDescent="0.25">
      <c r="A3371" s="1">
        <v>3365</v>
      </c>
      <c r="B3371" s="1">
        <v>43</v>
      </c>
      <c r="D3371" s="1">
        <v>3365</v>
      </c>
      <c r="E3371" s="1">
        <v>6</v>
      </c>
    </row>
    <row r="3372" spans="1:5" x14ac:dyDescent="0.25">
      <c r="A3372" s="1">
        <v>3366</v>
      </c>
      <c r="B3372" s="1">
        <v>43</v>
      </c>
      <c r="D3372" s="1">
        <v>3366</v>
      </c>
      <c r="E3372" s="1">
        <v>6</v>
      </c>
    </row>
    <row r="3373" spans="1:5" x14ac:dyDescent="0.25">
      <c r="A3373" s="1">
        <v>3367</v>
      </c>
      <c r="B3373" s="1">
        <v>43</v>
      </c>
      <c r="D3373" s="1">
        <v>3367</v>
      </c>
      <c r="E3373" s="1">
        <v>6</v>
      </c>
    </row>
    <row r="3374" spans="1:5" x14ac:dyDescent="0.25">
      <c r="A3374" s="1">
        <v>3368</v>
      </c>
      <c r="B3374" s="1">
        <v>43</v>
      </c>
      <c r="D3374" s="1">
        <v>3368</v>
      </c>
      <c r="E3374" s="1">
        <v>6</v>
      </c>
    </row>
    <row r="3375" spans="1:5" x14ac:dyDescent="0.25">
      <c r="A3375" s="1">
        <v>3369</v>
      </c>
      <c r="B3375" s="1">
        <v>43</v>
      </c>
      <c r="D3375" s="1">
        <v>3369</v>
      </c>
      <c r="E3375" s="1">
        <v>6</v>
      </c>
    </row>
    <row r="3376" spans="1:5" x14ac:dyDescent="0.25">
      <c r="A3376" s="1">
        <v>3370</v>
      </c>
      <c r="B3376" s="1">
        <v>43</v>
      </c>
      <c r="D3376" s="1">
        <v>3370</v>
      </c>
      <c r="E3376" s="1">
        <v>6</v>
      </c>
    </row>
    <row r="3377" spans="1:5" x14ac:dyDescent="0.25">
      <c r="A3377" s="1">
        <v>3371</v>
      </c>
      <c r="B3377" s="1">
        <v>43</v>
      </c>
      <c r="D3377" s="1">
        <v>3371</v>
      </c>
      <c r="E3377" s="1">
        <v>6</v>
      </c>
    </row>
    <row r="3378" spans="1:5" x14ac:dyDescent="0.25">
      <c r="A3378" s="1">
        <v>3372</v>
      </c>
      <c r="B3378" s="1">
        <v>43</v>
      </c>
      <c r="D3378" s="1">
        <v>3372</v>
      </c>
      <c r="E3378" s="1">
        <v>6</v>
      </c>
    </row>
    <row r="3379" spans="1:5" x14ac:dyDescent="0.25">
      <c r="A3379" s="1">
        <v>3373</v>
      </c>
      <c r="B3379" s="1">
        <v>43</v>
      </c>
      <c r="D3379" s="1">
        <v>3373</v>
      </c>
      <c r="E3379" s="1">
        <v>6</v>
      </c>
    </row>
    <row r="3380" spans="1:5" x14ac:dyDescent="0.25">
      <c r="A3380" s="1">
        <v>3374</v>
      </c>
      <c r="B3380" s="1">
        <v>43</v>
      </c>
      <c r="D3380" s="1">
        <v>3374</v>
      </c>
      <c r="E3380" s="1">
        <v>6</v>
      </c>
    </row>
    <row r="3381" spans="1:5" x14ac:dyDescent="0.25">
      <c r="A3381" s="1">
        <v>3375</v>
      </c>
      <c r="B3381" s="1">
        <v>43</v>
      </c>
      <c r="D3381" s="1">
        <v>3375</v>
      </c>
      <c r="E3381" s="1">
        <v>6</v>
      </c>
    </row>
    <row r="3382" spans="1:5" x14ac:dyDescent="0.25">
      <c r="A3382" s="1">
        <v>3376</v>
      </c>
      <c r="B3382" s="1">
        <v>43</v>
      </c>
      <c r="D3382" s="1">
        <v>3376</v>
      </c>
      <c r="E3382" s="1">
        <v>6</v>
      </c>
    </row>
    <row r="3383" spans="1:5" x14ac:dyDescent="0.25">
      <c r="A3383" s="1">
        <v>3377</v>
      </c>
      <c r="B3383" s="1">
        <v>43</v>
      </c>
      <c r="D3383" s="1">
        <v>3377</v>
      </c>
      <c r="E3383" s="1">
        <v>6</v>
      </c>
    </row>
    <row r="3384" spans="1:5" x14ac:dyDescent="0.25">
      <c r="A3384" s="1">
        <v>3378</v>
      </c>
      <c r="B3384" s="1">
        <v>43</v>
      </c>
      <c r="D3384" s="1">
        <v>3378</v>
      </c>
      <c r="E3384" s="1">
        <v>6</v>
      </c>
    </row>
    <row r="3385" spans="1:5" x14ac:dyDescent="0.25">
      <c r="A3385" s="1">
        <v>3379</v>
      </c>
      <c r="B3385" s="1">
        <v>43</v>
      </c>
      <c r="D3385" s="1">
        <v>3379</v>
      </c>
      <c r="E3385" s="1">
        <v>6</v>
      </c>
    </row>
    <row r="3386" spans="1:5" x14ac:dyDescent="0.25">
      <c r="A3386" s="1">
        <v>3380</v>
      </c>
      <c r="B3386" s="1">
        <v>43</v>
      </c>
      <c r="D3386" s="1">
        <v>3380</v>
      </c>
      <c r="E3386" s="1">
        <v>6</v>
      </c>
    </row>
    <row r="3387" spans="1:5" x14ac:dyDescent="0.25">
      <c r="A3387" s="1">
        <v>3381</v>
      </c>
      <c r="B3387" s="1">
        <v>43</v>
      </c>
      <c r="D3387" s="1">
        <v>3381</v>
      </c>
      <c r="E3387" s="1">
        <v>6</v>
      </c>
    </row>
    <row r="3388" spans="1:5" x14ac:dyDescent="0.25">
      <c r="A3388" s="1">
        <v>3382</v>
      </c>
      <c r="B3388" s="1">
        <v>43</v>
      </c>
      <c r="D3388" s="1">
        <v>3382</v>
      </c>
      <c r="E3388" s="1">
        <v>6</v>
      </c>
    </row>
    <row r="3389" spans="1:5" x14ac:dyDescent="0.25">
      <c r="A3389" s="1">
        <v>3383</v>
      </c>
      <c r="B3389" s="1">
        <v>43</v>
      </c>
      <c r="D3389" s="1">
        <v>3383</v>
      </c>
      <c r="E3389" s="1">
        <v>6</v>
      </c>
    </row>
    <row r="3390" spans="1:5" x14ac:dyDescent="0.25">
      <c r="A3390" s="1">
        <v>3384</v>
      </c>
      <c r="B3390" s="1">
        <v>43</v>
      </c>
      <c r="D3390" s="1">
        <v>3384</v>
      </c>
      <c r="E3390" s="1">
        <v>6</v>
      </c>
    </row>
    <row r="3391" spans="1:5" x14ac:dyDescent="0.25">
      <c r="A3391" s="1">
        <v>3385</v>
      </c>
      <c r="B3391" s="1">
        <v>43</v>
      </c>
      <c r="D3391" s="1">
        <v>3385</v>
      </c>
      <c r="E3391" s="1">
        <v>6</v>
      </c>
    </row>
    <row r="3392" spans="1:5" x14ac:dyDescent="0.25">
      <c r="A3392" s="1">
        <v>3386</v>
      </c>
      <c r="B3392" s="1">
        <v>43</v>
      </c>
      <c r="D3392" s="1">
        <v>3386</v>
      </c>
      <c r="E3392" s="1">
        <v>6</v>
      </c>
    </row>
    <row r="3393" spans="1:5" x14ac:dyDescent="0.25">
      <c r="A3393" s="1">
        <v>3387</v>
      </c>
      <c r="B3393" s="1">
        <v>43</v>
      </c>
      <c r="D3393" s="1">
        <v>3387</v>
      </c>
      <c r="E3393" s="1">
        <v>6</v>
      </c>
    </row>
    <row r="3394" spans="1:5" x14ac:dyDescent="0.25">
      <c r="A3394" s="1">
        <v>3388</v>
      </c>
      <c r="B3394" s="1">
        <v>43</v>
      </c>
      <c r="D3394" s="1">
        <v>3388</v>
      </c>
      <c r="E3394" s="1">
        <v>6</v>
      </c>
    </row>
    <row r="3395" spans="1:5" x14ac:dyDescent="0.25">
      <c r="A3395" s="1">
        <v>3389</v>
      </c>
      <c r="B3395" s="1">
        <v>43</v>
      </c>
      <c r="D3395" s="1">
        <v>3389</v>
      </c>
      <c r="E3395" s="1">
        <v>6</v>
      </c>
    </row>
    <row r="3396" spans="1:5" x14ac:dyDescent="0.25">
      <c r="A3396" s="1">
        <v>3390</v>
      </c>
      <c r="B3396" s="1">
        <v>43</v>
      </c>
      <c r="D3396" s="1">
        <v>3390</v>
      </c>
      <c r="E3396" s="1">
        <v>6</v>
      </c>
    </row>
    <row r="3397" spans="1:5" x14ac:dyDescent="0.25">
      <c r="A3397" s="1">
        <v>3391</v>
      </c>
      <c r="B3397" s="1">
        <v>43</v>
      </c>
      <c r="D3397" s="1">
        <v>3391</v>
      </c>
      <c r="E3397" s="1">
        <v>6</v>
      </c>
    </row>
    <row r="3398" spans="1:5" x14ac:dyDescent="0.25">
      <c r="A3398" s="1">
        <v>3392</v>
      </c>
      <c r="B3398" s="1">
        <v>43</v>
      </c>
      <c r="D3398" s="1">
        <v>3392</v>
      </c>
      <c r="E3398" s="1">
        <v>6</v>
      </c>
    </row>
    <row r="3399" spans="1:5" x14ac:dyDescent="0.25">
      <c r="A3399" s="1">
        <v>3393</v>
      </c>
      <c r="B3399" s="1">
        <v>43</v>
      </c>
      <c r="D3399" s="1">
        <v>3393</v>
      </c>
      <c r="E3399" s="1">
        <v>6</v>
      </c>
    </row>
    <row r="3400" spans="1:5" x14ac:dyDescent="0.25">
      <c r="A3400" s="1">
        <v>3394</v>
      </c>
      <c r="B3400" s="1">
        <v>43</v>
      </c>
      <c r="D3400" s="1">
        <v>3394</v>
      </c>
      <c r="E3400" s="1">
        <v>6</v>
      </c>
    </row>
    <row r="3401" spans="1:5" x14ac:dyDescent="0.25">
      <c r="A3401" s="1">
        <v>3395</v>
      </c>
      <c r="B3401" s="1">
        <v>43</v>
      </c>
      <c r="D3401" s="1">
        <v>3395</v>
      </c>
      <c r="E3401" s="1">
        <v>6</v>
      </c>
    </row>
    <row r="3402" spans="1:5" x14ac:dyDescent="0.25">
      <c r="A3402" s="1">
        <v>3396</v>
      </c>
      <c r="B3402" s="1">
        <v>43</v>
      </c>
      <c r="D3402" s="1">
        <v>3396</v>
      </c>
      <c r="E3402" s="1">
        <v>6</v>
      </c>
    </row>
    <row r="3403" spans="1:5" x14ac:dyDescent="0.25">
      <c r="A3403" s="1">
        <v>3397</v>
      </c>
      <c r="B3403" s="1">
        <v>43</v>
      </c>
      <c r="D3403" s="1">
        <v>3397</v>
      </c>
      <c r="E3403" s="1">
        <v>6</v>
      </c>
    </row>
    <row r="3404" spans="1:5" x14ac:dyDescent="0.25">
      <c r="A3404" s="1">
        <v>3398</v>
      </c>
      <c r="B3404" s="1">
        <v>43</v>
      </c>
      <c r="D3404" s="1">
        <v>3398</v>
      </c>
      <c r="E3404" s="1">
        <v>6</v>
      </c>
    </row>
    <row r="3405" spans="1:5" x14ac:dyDescent="0.25">
      <c r="A3405" s="1">
        <v>3399</v>
      </c>
      <c r="B3405" s="1">
        <v>43</v>
      </c>
      <c r="D3405" s="1">
        <v>3399</v>
      </c>
      <c r="E3405" s="1">
        <v>6</v>
      </c>
    </row>
    <row r="3406" spans="1:5" x14ac:dyDescent="0.25">
      <c r="A3406" s="1">
        <v>3400</v>
      </c>
      <c r="B3406" s="1">
        <v>43</v>
      </c>
      <c r="D3406" s="1">
        <v>3400</v>
      </c>
      <c r="E3406" s="1">
        <v>6</v>
      </c>
    </row>
    <row r="3407" spans="1:5" x14ac:dyDescent="0.25">
      <c r="A3407" s="1">
        <v>3401</v>
      </c>
      <c r="B3407" s="1">
        <v>43</v>
      </c>
      <c r="D3407" s="1">
        <v>3401</v>
      </c>
      <c r="E3407" s="1">
        <v>6</v>
      </c>
    </row>
    <row r="3408" spans="1:5" x14ac:dyDescent="0.25">
      <c r="A3408" s="1">
        <v>3402</v>
      </c>
      <c r="B3408" s="1">
        <v>43</v>
      </c>
      <c r="D3408" s="1">
        <v>3402</v>
      </c>
      <c r="E3408" s="1">
        <v>6</v>
      </c>
    </row>
    <row r="3409" spans="1:5" x14ac:dyDescent="0.25">
      <c r="A3409" s="1">
        <v>3403</v>
      </c>
      <c r="B3409" s="1">
        <v>43</v>
      </c>
      <c r="D3409" s="1">
        <v>3403</v>
      </c>
      <c r="E3409" s="1">
        <v>6</v>
      </c>
    </row>
    <row r="3410" spans="1:5" x14ac:dyDescent="0.25">
      <c r="A3410" s="1">
        <v>3404</v>
      </c>
      <c r="B3410" s="1">
        <v>43</v>
      </c>
      <c r="D3410" s="1">
        <v>3404</v>
      </c>
      <c r="E3410" s="1">
        <v>6</v>
      </c>
    </row>
    <row r="3411" spans="1:5" x14ac:dyDescent="0.25">
      <c r="A3411" s="1">
        <v>3405</v>
      </c>
      <c r="B3411" s="1">
        <v>43</v>
      </c>
      <c r="D3411" s="1">
        <v>3405</v>
      </c>
      <c r="E3411" s="1">
        <v>6</v>
      </c>
    </row>
    <row r="3412" spans="1:5" x14ac:dyDescent="0.25">
      <c r="A3412" s="1">
        <v>3406</v>
      </c>
      <c r="B3412" s="1">
        <v>43</v>
      </c>
      <c r="D3412" s="1">
        <v>3406</v>
      </c>
      <c r="E3412" s="1">
        <v>6</v>
      </c>
    </row>
    <row r="3413" spans="1:5" x14ac:dyDescent="0.25">
      <c r="A3413" s="1">
        <v>3407</v>
      </c>
      <c r="B3413" s="1">
        <v>43</v>
      </c>
      <c r="D3413" s="1">
        <v>3407</v>
      </c>
      <c r="E3413" s="1">
        <v>6</v>
      </c>
    </row>
    <row r="3414" spans="1:5" x14ac:dyDescent="0.25">
      <c r="A3414" s="1">
        <v>3408</v>
      </c>
      <c r="B3414" s="1">
        <v>43</v>
      </c>
      <c r="D3414" s="1">
        <v>3408</v>
      </c>
      <c r="E3414" s="1">
        <v>6</v>
      </c>
    </row>
    <row r="3415" spans="1:5" x14ac:dyDescent="0.25">
      <c r="A3415" s="1">
        <v>3409</v>
      </c>
      <c r="B3415" s="1">
        <v>43</v>
      </c>
      <c r="D3415" s="1">
        <v>3409</v>
      </c>
      <c r="E3415" s="1">
        <v>6</v>
      </c>
    </row>
    <row r="3416" spans="1:5" x14ac:dyDescent="0.25">
      <c r="A3416" s="1">
        <v>3410</v>
      </c>
      <c r="B3416" s="1">
        <v>43</v>
      </c>
      <c r="D3416" s="1">
        <v>3410</v>
      </c>
      <c r="E3416" s="1">
        <v>6</v>
      </c>
    </row>
    <row r="3417" spans="1:5" x14ac:dyDescent="0.25">
      <c r="A3417" s="1">
        <v>3411</v>
      </c>
      <c r="B3417" s="1">
        <v>43</v>
      </c>
      <c r="D3417" s="1">
        <v>3411</v>
      </c>
      <c r="E3417" s="1">
        <v>6</v>
      </c>
    </row>
    <row r="3418" spans="1:5" x14ac:dyDescent="0.25">
      <c r="A3418" s="1">
        <v>3412</v>
      </c>
      <c r="B3418" s="1">
        <v>43</v>
      </c>
      <c r="D3418" s="1">
        <v>3412</v>
      </c>
      <c r="E3418" s="1">
        <v>6</v>
      </c>
    </row>
    <row r="3419" spans="1:5" x14ac:dyDescent="0.25">
      <c r="A3419" s="1">
        <v>3413</v>
      </c>
      <c r="B3419" s="1">
        <v>43</v>
      </c>
      <c r="D3419" s="1">
        <v>3413</v>
      </c>
      <c r="E3419" s="1">
        <v>6</v>
      </c>
    </row>
    <row r="3420" spans="1:5" x14ac:dyDescent="0.25">
      <c r="A3420" s="1">
        <v>3414</v>
      </c>
      <c r="B3420" s="1">
        <v>43</v>
      </c>
      <c r="D3420" s="1">
        <v>3414</v>
      </c>
      <c r="E3420" s="1">
        <v>6</v>
      </c>
    </row>
    <row r="3421" spans="1:5" x14ac:dyDescent="0.25">
      <c r="A3421" s="1">
        <v>3415</v>
      </c>
      <c r="B3421" s="1">
        <v>43</v>
      </c>
      <c r="D3421" s="1">
        <v>3415</v>
      </c>
      <c r="E3421" s="1">
        <v>6</v>
      </c>
    </row>
    <row r="3422" spans="1:5" x14ac:dyDescent="0.25">
      <c r="A3422" s="1">
        <v>3416</v>
      </c>
      <c r="B3422" s="1">
        <v>43</v>
      </c>
      <c r="D3422" s="1">
        <v>3416</v>
      </c>
      <c r="E3422" s="1">
        <v>6</v>
      </c>
    </row>
    <row r="3423" spans="1:5" x14ac:dyDescent="0.25">
      <c r="A3423" s="1">
        <v>3417</v>
      </c>
      <c r="B3423" s="1">
        <v>43</v>
      </c>
      <c r="D3423" s="1">
        <v>3417</v>
      </c>
      <c r="E3423" s="1">
        <v>6</v>
      </c>
    </row>
    <row r="3424" spans="1:5" x14ac:dyDescent="0.25">
      <c r="A3424" s="1">
        <v>3418</v>
      </c>
      <c r="B3424" s="1">
        <v>43</v>
      </c>
      <c r="D3424" s="1">
        <v>3418</v>
      </c>
      <c r="E3424" s="1">
        <v>6</v>
      </c>
    </row>
    <row r="3425" spans="1:5" x14ac:dyDescent="0.25">
      <c r="A3425" s="1">
        <v>3419</v>
      </c>
      <c r="B3425" s="1">
        <v>43</v>
      </c>
      <c r="D3425" s="1">
        <v>3419</v>
      </c>
      <c r="E3425" s="1">
        <v>6</v>
      </c>
    </row>
    <row r="3426" spans="1:5" x14ac:dyDescent="0.25">
      <c r="A3426" s="1">
        <v>3420</v>
      </c>
      <c r="B3426" s="1">
        <v>43</v>
      </c>
      <c r="D3426" s="1">
        <v>3420</v>
      </c>
      <c r="E3426" s="1">
        <v>6</v>
      </c>
    </row>
    <row r="3427" spans="1:5" x14ac:dyDescent="0.25">
      <c r="A3427" s="1">
        <v>3421</v>
      </c>
      <c r="B3427" s="1">
        <v>43</v>
      </c>
      <c r="D3427" s="1">
        <v>3421</v>
      </c>
      <c r="E3427" s="1">
        <v>6</v>
      </c>
    </row>
    <row r="3428" spans="1:5" x14ac:dyDescent="0.25">
      <c r="A3428" s="1">
        <v>3422</v>
      </c>
      <c r="B3428" s="1">
        <v>43</v>
      </c>
      <c r="D3428" s="1">
        <v>3422</v>
      </c>
      <c r="E3428" s="1">
        <v>6</v>
      </c>
    </row>
    <row r="3429" spans="1:5" x14ac:dyDescent="0.25">
      <c r="A3429" s="1">
        <v>3423</v>
      </c>
      <c r="B3429" s="1">
        <v>43</v>
      </c>
      <c r="D3429" s="1">
        <v>3423</v>
      </c>
      <c r="E3429" s="1">
        <v>6</v>
      </c>
    </row>
    <row r="3430" spans="1:5" x14ac:dyDescent="0.25">
      <c r="A3430" s="1">
        <v>3424</v>
      </c>
      <c r="B3430" s="1">
        <v>43</v>
      </c>
      <c r="D3430" s="1">
        <v>3424</v>
      </c>
      <c r="E3430" s="1">
        <v>6</v>
      </c>
    </row>
    <row r="3431" spans="1:5" x14ac:dyDescent="0.25">
      <c r="A3431" s="1">
        <v>3425</v>
      </c>
      <c r="B3431" s="1">
        <v>43</v>
      </c>
      <c r="D3431" s="1">
        <v>3425</v>
      </c>
      <c r="E3431" s="1">
        <v>6</v>
      </c>
    </row>
    <row r="3432" spans="1:5" x14ac:dyDescent="0.25">
      <c r="A3432" s="1">
        <v>3426</v>
      </c>
      <c r="B3432" s="1">
        <v>43</v>
      </c>
      <c r="D3432" s="1">
        <v>3426</v>
      </c>
      <c r="E3432" s="1">
        <v>6</v>
      </c>
    </row>
    <row r="3433" spans="1:5" x14ac:dyDescent="0.25">
      <c r="A3433" s="1">
        <v>3427</v>
      </c>
      <c r="B3433" s="1">
        <v>43</v>
      </c>
      <c r="D3433" s="1">
        <v>3427</v>
      </c>
      <c r="E3433" s="1">
        <v>6</v>
      </c>
    </row>
    <row r="3434" spans="1:5" x14ac:dyDescent="0.25">
      <c r="A3434" s="1">
        <v>3428</v>
      </c>
      <c r="B3434" s="1">
        <v>43</v>
      </c>
      <c r="D3434" s="1">
        <v>3428</v>
      </c>
      <c r="E3434" s="1">
        <v>6</v>
      </c>
    </row>
    <row r="3435" spans="1:5" x14ac:dyDescent="0.25">
      <c r="A3435" s="1">
        <v>3429</v>
      </c>
      <c r="B3435" s="1">
        <v>43</v>
      </c>
      <c r="D3435" s="1">
        <v>3429</v>
      </c>
      <c r="E3435" s="1">
        <v>6</v>
      </c>
    </row>
    <row r="3436" spans="1:5" x14ac:dyDescent="0.25">
      <c r="A3436" s="1">
        <v>3430</v>
      </c>
      <c r="B3436" s="1">
        <v>43</v>
      </c>
      <c r="D3436" s="1">
        <v>3430</v>
      </c>
      <c r="E3436" s="1">
        <v>6</v>
      </c>
    </row>
    <row r="3437" spans="1:5" x14ac:dyDescent="0.25">
      <c r="A3437" s="1">
        <v>3431</v>
      </c>
      <c r="B3437" s="1">
        <v>43</v>
      </c>
      <c r="D3437" s="1">
        <v>3431</v>
      </c>
      <c r="E3437" s="1">
        <v>6</v>
      </c>
    </row>
    <row r="3438" spans="1:5" x14ac:dyDescent="0.25">
      <c r="A3438" s="1">
        <v>3432</v>
      </c>
      <c r="B3438" s="1">
        <v>43</v>
      </c>
      <c r="D3438" s="1">
        <v>3432</v>
      </c>
      <c r="E3438" s="1">
        <v>6</v>
      </c>
    </row>
    <row r="3439" spans="1:5" x14ac:dyDescent="0.25">
      <c r="A3439" s="1">
        <v>3433</v>
      </c>
      <c r="B3439" s="1">
        <v>43</v>
      </c>
      <c r="D3439" s="1">
        <v>3433</v>
      </c>
      <c r="E3439" s="1">
        <v>6</v>
      </c>
    </row>
    <row r="3440" spans="1:5" x14ac:dyDescent="0.25">
      <c r="A3440" s="1">
        <v>3434</v>
      </c>
      <c r="B3440" s="1">
        <v>43</v>
      </c>
      <c r="D3440" s="1">
        <v>3434</v>
      </c>
      <c r="E3440" s="1">
        <v>6</v>
      </c>
    </row>
    <row r="3441" spans="1:5" x14ac:dyDescent="0.25">
      <c r="A3441" s="1">
        <v>3435</v>
      </c>
      <c r="B3441" s="1">
        <v>43</v>
      </c>
      <c r="D3441" s="1">
        <v>3435</v>
      </c>
      <c r="E3441" s="1">
        <v>6</v>
      </c>
    </row>
    <row r="3442" spans="1:5" x14ac:dyDescent="0.25">
      <c r="A3442" s="1">
        <v>3436</v>
      </c>
      <c r="B3442" s="1">
        <v>43</v>
      </c>
      <c r="D3442" s="1">
        <v>3436</v>
      </c>
      <c r="E3442" s="1">
        <v>6</v>
      </c>
    </row>
    <row r="3443" spans="1:5" x14ac:dyDescent="0.25">
      <c r="A3443" s="1">
        <v>3437</v>
      </c>
      <c r="B3443" s="1">
        <v>43</v>
      </c>
      <c r="D3443" s="1">
        <v>3437</v>
      </c>
      <c r="E3443" s="1">
        <v>6</v>
      </c>
    </row>
    <row r="3444" spans="1:5" x14ac:dyDescent="0.25">
      <c r="A3444" s="1">
        <v>3438</v>
      </c>
      <c r="B3444" s="1">
        <v>43</v>
      </c>
      <c r="D3444" s="1">
        <v>3438</v>
      </c>
      <c r="E3444" s="1">
        <v>6</v>
      </c>
    </row>
    <row r="3445" spans="1:5" x14ac:dyDescent="0.25">
      <c r="A3445" s="1">
        <v>3439</v>
      </c>
      <c r="B3445" s="1">
        <v>43</v>
      </c>
      <c r="D3445" s="1">
        <v>3439</v>
      </c>
      <c r="E3445" s="1">
        <v>6</v>
      </c>
    </row>
    <row r="3446" spans="1:5" x14ac:dyDescent="0.25">
      <c r="A3446" s="1">
        <v>3440</v>
      </c>
      <c r="B3446" s="1">
        <v>43</v>
      </c>
      <c r="D3446" s="1">
        <v>3440</v>
      </c>
      <c r="E3446" s="1">
        <v>6</v>
      </c>
    </row>
    <row r="3447" spans="1:5" x14ac:dyDescent="0.25">
      <c r="A3447" s="1">
        <v>3441</v>
      </c>
      <c r="B3447" s="1">
        <v>44</v>
      </c>
      <c r="D3447" s="1">
        <v>3441</v>
      </c>
      <c r="E3447" s="1">
        <v>6</v>
      </c>
    </row>
    <row r="3448" spans="1:5" x14ac:dyDescent="0.25">
      <c r="A3448" s="1">
        <v>3442</v>
      </c>
      <c r="B3448" s="1">
        <v>44</v>
      </c>
      <c r="D3448" s="1">
        <v>3442</v>
      </c>
      <c r="E3448" s="1">
        <v>6</v>
      </c>
    </row>
    <row r="3449" spans="1:5" x14ac:dyDescent="0.25">
      <c r="A3449" s="1">
        <v>3443</v>
      </c>
      <c r="B3449" s="1">
        <v>44</v>
      </c>
      <c r="D3449" s="1">
        <v>3443</v>
      </c>
      <c r="E3449" s="1">
        <v>6</v>
      </c>
    </row>
    <row r="3450" spans="1:5" x14ac:dyDescent="0.25">
      <c r="A3450" s="1">
        <v>3444</v>
      </c>
      <c r="B3450" s="1">
        <v>44</v>
      </c>
      <c r="D3450" s="1">
        <v>3444</v>
      </c>
      <c r="E3450" s="1">
        <v>6</v>
      </c>
    </row>
    <row r="3451" spans="1:5" x14ac:dyDescent="0.25">
      <c r="A3451" s="1">
        <v>3445</v>
      </c>
      <c r="B3451" s="1">
        <v>44</v>
      </c>
      <c r="D3451" s="1">
        <v>3445</v>
      </c>
      <c r="E3451" s="1">
        <v>6</v>
      </c>
    </row>
    <row r="3452" spans="1:5" x14ac:dyDescent="0.25">
      <c r="A3452" s="1">
        <v>3446</v>
      </c>
      <c r="B3452" s="1">
        <v>44</v>
      </c>
      <c r="D3452" s="1">
        <v>3446</v>
      </c>
      <c r="E3452" s="1">
        <v>6</v>
      </c>
    </row>
    <row r="3453" spans="1:5" x14ac:dyDescent="0.25">
      <c r="A3453" s="1">
        <v>3447</v>
      </c>
      <c r="B3453" s="1">
        <v>44</v>
      </c>
      <c r="D3453" s="1">
        <v>3447</v>
      </c>
      <c r="E3453" s="1">
        <v>6</v>
      </c>
    </row>
    <row r="3454" spans="1:5" x14ac:dyDescent="0.25">
      <c r="A3454" s="1">
        <v>3448</v>
      </c>
      <c r="B3454" s="1">
        <v>44</v>
      </c>
      <c r="D3454" s="1">
        <v>3448</v>
      </c>
      <c r="E3454" s="1">
        <v>6</v>
      </c>
    </row>
    <row r="3455" spans="1:5" x14ac:dyDescent="0.25">
      <c r="A3455" s="1">
        <v>3449</v>
      </c>
      <c r="B3455" s="1">
        <v>44</v>
      </c>
      <c r="D3455" s="1">
        <v>3449</v>
      </c>
      <c r="E3455" s="1">
        <v>6</v>
      </c>
    </row>
    <row r="3456" spans="1:5" x14ac:dyDescent="0.25">
      <c r="A3456" s="1">
        <v>3450</v>
      </c>
      <c r="B3456" s="1">
        <v>44</v>
      </c>
      <c r="D3456" s="1">
        <v>3450</v>
      </c>
      <c r="E3456" s="1">
        <v>6</v>
      </c>
    </row>
    <row r="3457" spans="1:5" x14ac:dyDescent="0.25">
      <c r="A3457" s="1">
        <v>3451</v>
      </c>
      <c r="B3457" s="1">
        <v>44</v>
      </c>
      <c r="D3457" s="1">
        <v>3451</v>
      </c>
      <c r="E3457" s="1">
        <v>6</v>
      </c>
    </row>
    <row r="3458" spans="1:5" x14ac:dyDescent="0.25">
      <c r="A3458" s="1">
        <v>3452</v>
      </c>
      <c r="B3458" s="1">
        <v>44</v>
      </c>
      <c r="D3458" s="1">
        <v>3452</v>
      </c>
      <c r="E3458" s="1">
        <v>6</v>
      </c>
    </row>
    <row r="3459" spans="1:5" x14ac:dyDescent="0.25">
      <c r="A3459" s="1">
        <v>3453</v>
      </c>
      <c r="B3459" s="1">
        <v>44</v>
      </c>
      <c r="D3459" s="1">
        <v>3453</v>
      </c>
      <c r="E3459" s="1">
        <v>6</v>
      </c>
    </row>
    <row r="3460" spans="1:5" x14ac:dyDescent="0.25">
      <c r="A3460" s="1">
        <v>3454</v>
      </c>
      <c r="B3460" s="1">
        <v>44</v>
      </c>
      <c r="D3460" s="1">
        <v>3454</v>
      </c>
      <c r="E3460" s="1">
        <v>6</v>
      </c>
    </row>
    <row r="3461" spans="1:5" x14ac:dyDescent="0.25">
      <c r="A3461" s="1">
        <v>3455</v>
      </c>
      <c r="B3461" s="1">
        <v>44</v>
      </c>
      <c r="D3461" s="1">
        <v>3455</v>
      </c>
      <c r="E3461" s="1">
        <v>6</v>
      </c>
    </row>
    <row r="3462" spans="1:5" x14ac:dyDescent="0.25">
      <c r="A3462" s="1">
        <v>3456</v>
      </c>
      <c r="B3462" s="1">
        <v>44</v>
      </c>
      <c r="D3462" s="1">
        <v>3456</v>
      </c>
      <c r="E3462" s="1">
        <v>6</v>
      </c>
    </row>
    <row r="3463" spans="1:5" x14ac:dyDescent="0.25">
      <c r="A3463" s="1">
        <v>3457</v>
      </c>
      <c r="B3463" s="1">
        <v>44</v>
      </c>
      <c r="D3463" s="1">
        <v>3457</v>
      </c>
      <c r="E3463" s="1">
        <v>6</v>
      </c>
    </row>
    <row r="3464" spans="1:5" x14ac:dyDescent="0.25">
      <c r="A3464" s="1">
        <v>3458</v>
      </c>
      <c r="B3464" s="1">
        <v>44</v>
      </c>
      <c r="D3464" s="1">
        <v>3458</v>
      </c>
      <c r="E3464" s="1">
        <v>6</v>
      </c>
    </row>
    <row r="3465" spans="1:5" x14ac:dyDescent="0.25">
      <c r="A3465" s="1">
        <v>3459</v>
      </c>
      <c r="B3465" s="1">
        <v>44</v>
      </c>
      <c r="D3465" s="1">
        <v>3459</v>
      </c>
      <c r="E3465" s="1">
        <v>6</v>
      </c>
    </row>
    <row r="3466" spans="1:5" x14ac:dyDescent="0.25">
      <c r="A3466" s="1">
        <v>3460</v>
      </c>
      <c r="B3466" s="1">
        <v>44</v>
      </c>
      <c r="D3466" s="1">
        <v>3460</v>
      </c>
      <c r="E3466" s="1">
        <v>6</v>
      </c>
    </row>
    <row r="3467" spans="1:5" x14ac:dyDescent="0.25">
      <c r="A3467" s="1">
        <v>3461</v>
      </c>
      <c r="B3467" s="1">
        <v>44</v>
      </c>
      <c r="D3467" s="1">
        <v>3461</v>
      </c>
      <c r="E3467" s="1">
        <v>6</v>
      </c>
    </row>
    <row r="3468" spans="1:5" x14ac:dyDescent="0.25">
      <c r="A3468" s="1">
        <v>3462</v>
      </c>
      <c r="B3468" s="1">
        <v>44</v>
      </c>
      <c r="D3468" s="1">
        <v>3462</v>
      </c>
      <c r="E3468" s="1">
        <v>6</v>
      </c>
    </row>
    <row r="3469" spans="1:5" x14ac:dyDescent="0.25">
      <c r="A3469" s="1">
        <v>3463</v>
      </c>
      <c r="B3469" s="1">
        <v>44</v>
      </c>
      <c r="D3469" s="1">
        <v>3463</v>
      </c>
      <c r="E3469" s="1">
        <v>6</v>
      </c>
    </row>
    <row r="3470" spans="1:5" x14ac:dyDescent="0.25">
      <c r="A3470" s="1">
        <v>3464</v>
      </c>
      <c r="B3470" s="1">
        <v>44</v>
      </c>
      <c r="D3470" s="1">
        <v>3464</v>
      </c>
      <c r="E3470" s="1">
        <v>6</v>
      </c>
    </row>
    <row r="3471" spans="1:5" x14ac:dyDescent="0.25">
      <c r="A3471" s="1">
        <v>3465</v>
      </c>
      <c r="B3471" s="1">
        <v>44</v>
      </c>
      <c r="D3471" s="1">
        <v>3465</v>
      </c>
      <c r="E3471" s="1">
        <v>6</v>
      </c>
    </row>
    <row r="3472" spans="1:5" x14ac:dyDescent="0.25">
      <c r="A3472" s="1">
        <v>3466</v>
      </c>
      <c r="B3472" s="1">
        <v>44</v>
      </c>
      <c r="D3472" s="1">
        <v>3466</v>
      </c>
      <c r="E3472" s="1">
        <v>6</v>
      </c>
    </row>
    <row r="3473" spans="1:5" x14ac:dyDescent="0.25">
      <c r="A3473" s="1">
        <v>3467</v>
      </c>
      <c r="B3473" s="1">
        <v>44</v>
      </c>
      <c r="D3473" s="1">
        <v>3467</v>
      </c>
      <c r="E3473" s="1">
        <v>6</v>
      </c>
    </row>
    <row r="3474" spans="1:5" x14ac:dyDescent="0.25">
      <c r="A3474" s="1">
        <v>3468</v>
      </c>
      <c r="B3474" s="1">
        <v>44</v>
      </c>
      <c r="D3474" s="1">
        <v>3468</v>
      </c>
      <c r="E3474" s="1">
        <v>6</v>
      </c>
    </row>
    <row r="3475" spans="1:5" x14ac:dyDescent="0.25">
      <c r="A3475" s="1">
        <v>3469</v>
      </c>
      <c r="B3475" s="1">
        <v>44</v>
      </c>
      <c r="D3475" s="1">
        <v>3469</v>
      </c>
      <c r="E3475" s="1">
        <v>6</v>
      </c>
    </row>
    <row r="3476" spans="1:5" x14ac:dyDescent="0.25">
      <c r="A3476" s="1">
        <v>3470</v>
      </c>
      <c r="B3476" s="1">
        <v>44</v>
      </c>
      <c r="D3476" s="1">
        <v>3470</v>
      </c>
      <c r="E3476" s="1">
        <v>6</v>
      </c>
    </row>
    <row r="3477" spans="1:5" x14ac:dyDescent="0.25">
      <c r="A3477" s="1">
        <v>3471</v>
      </c>
      <c r="B3477" s="1">
        <v>44</v>
      </c>
      <c r="D3477" s="1">
        <v>3471</v>
      </c>
      <c r="E3477" s="1">
        <v>6</v>
      </c>
    </row>
    <row r="3478" spans="1:5" x14ac:dyDescent="0.25">
      <c r="A3478" s="1">
        <v>3472</v>
      </c>
      <c r="B3478" s="1">
        <v>44</v>
      </c>
      <c r="D3478" s="1">
        <v>3472</v>
      </c>
      <c r="E3478" s="1">
        <v>6</v>
      </c>
    </row>
    <row r="3479" spans="1:5" x14ac:dyDescent="0.25">
      <c r="A3479" s="1">
        <v>3473</v>
      </c>
      <c r="B3479" s="1">
        <v>44</v>
      </c>
      <c r="D3479" s="1">
        <v>3473</v>
      </c>
      <c r="E3479" s="1">
        <v>6</v>
      </c>
    </row>
    <row r="3480" spans="1:5" x14ac:dyDescent="0.25">
      <c r="A3480" s="1">
        <v>3474</v>
      </c>
      <c r="B3480" s="1">
        <v>44</v>
      </c>
      <c r="D3480" s="1">
        <v>3474</v>
      </c>
      <c r="E3480" s="1">
        <v>6</v>
      </c>
    </row>
    <row r="3481" spans="1:5" x14ac:dyDescent="0.25">
      <c r="A3481" s="1">
        <v>3475</v>
      </c>
      <c r="B3481" s="1">
        <v>44</v>
      </c>
      <c r="D3481" s="1">
        <v>3475</v>
      </c>
      <c r="E3481" s="1">
        <v>6</v>
      </c>
    </row>
    <row r="3482" spans="1:5" x14ac:dyDescent="0.25">
      <c r="A3482" s="1">
        <v>3476</v>
      </c>
      <c r="B3482" s="1">
        <v>44</v>
      </c>
      <c r="D3482" s="1">
        <v>3476</v>
      </c>
      <c r="E3482" s="1">
        <v>7</v>
      </c>
    </row>
    <row r="3483" spans="1:5" x14ac:dyDescent="0.25">
      <c r="A3483" s="1">
        <v>3477</v>
      </c>
      <c r="B3483" s="1">
        <v>44</v>
      </c>
      <c r="D3483" s="1">
        <v>3477</v>
      </c>
      <c r="E3483" s="1">
        <v>7</v>
      </c>
    </row>
    <row r="3484" spans="1:5" x14ac:dyDescent="0.25">
      <c r="A3484" s="1">
        <v>3478</v>
      </c>
      <c r="B3484" s="1">
        <v>44</v>
      </c>
      <c r="D3484" s="1">
        <v>3478</v>
      </c>
      <c r="E3484" s="1">
        <v>7</v>
      </c>
    </row>
    <row r="3485" spans="1:5" x14ac:dyDescent="0.25">
      <c r="A3485" s="1">
        <v>3479</v>
      </c>
      <c r="B3485" s="1">
        <v>44</v>
      </c>
      <c r="D3485" s="1">
        <v>3479</v>
      </c>
      <c r="E3485" s="1">
        <v>7</v>
      </c>
    </row>
    <row r="3486" spans="1:5" x14ac:dyDescent="0.25">
      <c r="A3486" s="1">
        <v>3480</v>
      </c>
      <c r="B3486" s="1">
        <v>44</v>
      </c>
      <c r="D3486" s="1">
        <v>3480</v>
      </c>
      <c r="E3486" s="1">
        <v>7</v>
      </c>
    </row>
    <row r="3487" spans="1:5" x14ac:dyDescent="0.25">
      <c r="A3487" s="1">
        <v>3481</v>
      </c>
      <c r="B3487" s="1">
        <v>44</v>
      </c>
      <c r="D3487" s="1">
        <v>3481</v>
      </c>
      <c r="E3487" s="1">
        <v>7</v>
      </c>
    </row>
    <row r="3488" spans="1:5" x14ac:dyDescent="0.25">
      <c r="A3488" s="1">
        <v>3482</v>
      </c>
      <c r="B3488" s="1">
        <v>44</v>
      </c>
      <c r="D3488" s="1">
        <v>3482</v>
      </c>
      <c r="E3488" s="1">
        <v>7</v>
      </c>
    </row>
    <row r="3489" spans="1:5" x14ac:dyDescent="0.25">
      <c r="A3489" s="1">
        <v>3483</v>
      </c>
      <c r="B3489" s="1">
        <v>44</v>
      </c>
      <c r="D3489" s="1">
        <v>3483</v>
      </c>
      <c r="E3489" s="1">
        <v>7</v>
      </c>
    </row>
    <row r="3490" spans="1:5" x14ac:dyDescent="0.25">
      <c r="A3490" s="1">
        <v>3484</v>
      </c>
      <c r="B3490" s="1">
        <v>44</v>
      </c>
      <c r="D3490" s="1">
        <v>3484</v>
      </c>
      <c r="E3490" s="1">
        <v>7</v>
      </c>
    </row>
    <row r="3491" spans="1:5" x14ac:dyDescent="0.25">
      <c r="A3491" s="1">
        <v>3485</v>
      </c>
      <c r="B3491" s="1">
        <v>44</v>
      </c>
      <c r="D3491" s="1">
        <v>3485</v>
      </c>
      <c r="E3491" s="1">
        <v>7</v>
      </c>
    </row>
    <row r="3492" spans="1:5" x14ac:dyDescent="0.25">
      <c r="A3492" s="1">
        <v>3486</v>
      </c>
      <c r="B3492" s="1">
        <v>44</v>
      </c>
      <c r="D3492" s="1">
        <v>3486</v>
      </c>
      <c r="E3492" s="1">
        <v>7</v>
      </c>
    </row>
    <row r="3493" spans="1:5" x14ac:dyDescent="0.25">
      <c r="A3493" s="1">
        <v>3487</v>
      </c>
      <c r="B3493" s="1">
        <v>44</v>
      </c>
      <c r="D3493" s="1">
        <v>3487</v>
      </c>
      <c r="E3493" s="1">
        <v>7</v>
      </c>
    </row>
    <row r="3494" spans="1:5" x14ac:dyDescent="0.25">
      <c r="A3494" s="1">
        <v>3488</v>
      </c>
      <c r="B3494" s="1">
        <v>44</v>
      </c>
      <c r="D3494" s="1">
        <v>3488</v>
      </c>
      <c r="E3494" s="1">
        <v>7</v>
      </c>
    </row>
    <row r="3495" spans="1:5" x14ac:dyDescent="0.25">
      <c r="A3495" s="1">
        <v>3489</v>
      </c>
      <c r="B3495" s="1">
        <v>44</v>
      </c>
      <c r="D3495" s="1">
        <v>3489</v>
      </c>
      <c r="E3495" s="1">
        <v>7</v>
      </c>
    </row>
    <row r="3496" spans="1:5" x14ac:dyDescent="0.25">
      <c r="A3496" s="1">
        <v>3490</v>
      </c>
      <c r="B3496" s="1">
        <v>44</v>
      </c>
      <c r="D3496" s="1">
        <v>3490</v>
      </c>
      <c r="E3496" s="1">
        <v>7</v>
      </c>
    </row>
    <row r="3497" spans="1:5" x14ac:dyDescent="0.25">
      <c r="A3497" s="1">
        <v>3491</v>
      </c>
      <c r="B3497" s="1">
        <v>44</v>
      </c>
      <c r="D3497" s="1">
        <v>3491</v>
      </c>
      <c r="E3497" s="1">
        <v>7</v>
      </c>
    </row>
    <row r="3498" spans="1:5" x14ac:dyDescent="0.25">
      <c r="A3498" s="1">
        <v>3492</v>
      </c>
      <c r="B3498" s="1">
        <v>44</v>
      </c>
      <c r="D3498" s="1">
        <v>3492</v>
      </c>
      <c r="E3498" s="1">
        <v>7</v>
      </c>
    </row>
    <row r="3499" spans="1:5" x14ac:dyDescent="0.25">
      <c r="A3499" s="1">
        <v>3493</v>
      </c>
      <c r="B3499" s="1">
        <v>44</v>
      </c>
      <c r="D3499" s="1">
        <v>3493</v>
      </c>
      <c r="E3499" s="1">
        <v>7</v>
      </c>
    </row>
    <row r="3500" spans="1:5" x14ac:dyDescent="0.25">
      <c r="A3500" s="1">
        <v>3494</v>
      </c>
      <c r="B3500" s="1">
        <v>44</v>
      </c>
      <c r="D3500" s="1">
        <v>3494</v>
      </c>
      <c r="E3500" s="1">
        <v>7</v>
      </c>
    </row>
    <row r="3501" spans="1:5" x14ac:dyDescent="0.25">
      <c r="A3501" s="1">
        <v>3495</v>
      </c>
      <c r="B3501" s="1">
        <v>44</v>
      </c>
      <c r="D3501" s="1">
        <v>3495</v>
      </c>
      <c r="E3501" s="1">
        <v>7</v>
      </c>
    </row>
    <row r="3502" spans="1:5" x14ac:dyDescent="0.25">
      <c r="A3502" s="1">
        <v>3496</v>
      </c>
      <c r="B3502" s="1">
        <v>44</v>
      </c>
      <c r="D3502" s="1">
        <v>3496</v>
      </c>
      <c r="E3502" s="1">
        <v>7</v>
      </c>
    </row>
    <row r="3503" spans="1:5" x14ac:dyDescent="0.25">
      <c r="A3503" s="1">
        <v>3497</v>
      </c>
      <c r="B3503" s="1">
        <v>44</v>
      </c>
      <c r="D3503" s="1">
        <v>3497</v>
      </c>
      <c r="E3503" s="1">
        <v>7</v>
      </c>
    </row>
    <row r="3504" spans="1:5" x14ac:dyDescent="0.25">
      <c r="A3504" s="1">
        <v>3498</v>
      </c>
      <c r="B3504" s="1">
        <v>44</v>
      </c>
      <c r="D3504" s="1">
        <v>3498</v>
      </c>
      <c r="E3504" s="1">
        <v>7</v>
      </c>
    </row>
    <row r="3505" spans="1:5" x14ac:dyDescent="0.25">
      <c r="A3505" s="1">
        <v>3499</v>
      </c>
      <c r="B3505" s="1">
        <v>44</v>
      </c>
      <c r="D3505" s="1">
        <v>3499</v>
      </c>
      <c r="E3505" s="1">
        <v>7</v>
      </c>
    </row>
    <row r="3506" spans="1:5" x14ac:dyDescent="0.25">
      <c r="A3506" s="1">
        <v>3500</v>
      </c>
      <c r="B3506" s="1">
        <v>44</v>
      </c>
      <c r="D3506" s="1">
        <v>3500</v>
      </c>
      <c r="E3506" s="1">
        <v>7</v>
      </c>
    </row>
    <row r="3507" spans="1:5" x14ac:dyDescent="0.25">
      <c r="A3507" s="1">
        <v>3501</v>
      </c>
      <c r="B3507" s="1">
        <v>44</v>
      </c>
      <c r="D3507" s="1">
        <v>3501</v>
      </c>
      <c r="E3507" s="1">
        <v>7</v>
      </c>
    </row>
    <row r="3508" spans="1:5" x14ac:dyDescent="0.25">
      <c r="A3508" s="1">
        <v>3502</v>
      </c>
      <c r="B3508" s="1">
        <v>44</v>
      </c>
      <c r="D3508" s="1">
        <v>3502</v>
      </c>
      <c r="E3508" s="1">
        <v>7</v>
      </c>
    </row>
    <row r="3509" spans="1:5" x14ac:dyDescent="0.25">
      <c r="A3509" s="1">
        <v>3503</v>
      </c>
      <c r="B3509" s="1">
        <v>44</v>
      </c>
      <c r="D3509" s="1">
        <v>3503</v>
      </c>
      <c r="E3509" s="1">
        <v>7</v>
      </c>
    </row>
    <row r="3510" spans="1:5" x14ac:dyDescent="0.25">
      <c r="A3510" s="1">
        <v>3504</v>
      </c>
      <c r="B3510" s="1">
        <v>44</v>
      </c>
      <c r="D3510" s="1">
        <v>3504</v>
      </c>
      <c r="E3510" s="1">
        <v>7</v>
      </c>
    </row>
    <row r="3511" spans="1:5" x14ac:dyDescent="0.25">
      <c r="A3511" s="1">
        <v>3505</v>
      </c>
      <c r="B3511" s="1">
        <v>44</v>
      </c>
      <c r="D3511" s="1">
        <v>3505</v>
      </c>
      <c r="E3511" s="1">
        <v>7</v>
      </c>
    </row>
    <row r="3512" spans="1:5" x14ac:dyDescent="0.25">
      <c r="A3512" s="1">
        <v>3506</v>
      </c>
      <c r="B3512" s="1">
        <v>44</v>
      </c>
      <c r="D3512" s="1">
        <v>3506</v>
      </c>
      <c r="E3512" s="1">
        <v>7</v>
      </c>
    </row>
    <row r="3513" spans="1:5" x14ac:dyDescent="0.25">
      <c r="A3513" s="1">
        <v>3507</v>
      </c>
      <c r="B3513" s="1">
        <v>44</v>
      </c>
      <c r="D3513" s="1">
        <v>3507</v>
      </c>
      <c r="E3513" s="1">
        <v>7</v>
      </c>
    </row>
    <row r="3514" spans="1:5" x14ac:dyDescent="0.25">
      <c r="A3514" s="1">
        <v>3508</v>
      </c>
      <c r="B3514" s="1">
        <v>44</v>
      </c>
      <c r="D3514" s="1">
        <v>3508</v>
      </c>
      <c r="E3514" s="1">
        <v>7</v>
      </c>
    </row>
    <row r="3515" spans="1:5" x14ac:dyDescent="0.25">
      <c r="A3515" s="1">
        <v>3509</v>
      </c>
      <c r="B3515" s="1">
        <v>44</v>
      </c>
      <c r="D3515" s="1">
        <v>3509</v>
      </c>
      <c r="E3515" s="1">
        <v>7</v>
      </c>
    </row>
    <row r="3516" spans="1:5" x14ac:dyDescent="0.25">
      <c r="A3516" s="1">
        <v>3510</v>
      </c>
      <c r="B3516" s="1">
        <v>44</v>
      </c>
      <c r="D3516" s="1">
        <v>3510</v>
      </c>
      <c r="E3516" s="1">
        <v>7</v>
      </c>
    </row>
    <row r="3517" spans="1:5" x14ac:dyDescent="0.25">
      <c r="A3517" s="1">
        <v>3511</v>
      </c>
      <c r="B3517" s="1">
        <v>44</v>
      </c>
      <c r="D3517" s="1">
        <v>3511</v>
      </c>
      <c r="E3517" s="1">
        <v>7</v>
      </c>
    </row>
    <row r="3518" spans="1:5" x14ac:dyDescent="0.25">
      <c r="A3518" s="1">
        <v>3512</v>
      </c>
      <c r="B3518" s="1">
        <v>44</v>
      </c>
      <c r="D3518" s="1">
        <v>3512</v>
      </c>
      <c r="E3518" s="1">
        <v>7</v>
      </c>
    </row>
    <row r="3519" spans="1:5" x14ac:dyDescent="0.25">
      <c r="A3519" s="1">
        <v>3513</v>
      </c>
      <c r="B3519" s="1">
        <v>44</v>
      </c>
      <c r="D3519" s="1">
        <v>3513</v>
      </c>
      <c r="E3519" s="1">
        <v>7</v>
      </c>
    </row>
    <row r="3520" spans="1:5" x14ac:dyDescent="0.25">
      <c r="A3520" s="1">
        <v>3514</v>
      </c>
      <c r="B3520" s="1">
        <v>44</v>
      </c>
      <c r="D3520" s="1">
        <v>3514</v>
      </c>
      <c r="E3520" s="1">
        <v>7</v>
      </c>
    </row>
    <row r="3521" spans="1:5" x14ac:dyDescent="0.25">
      <c r="A3521" s="1">
        <v>3515</v>
      </c>
      <c r="B3521" s="1">
        <v>44</v>
      </c>
      <c r="D3521" s="1">
        <v>3515</v>
      </c>
      <c r="E3521" s="1">
        <v>7</v>
      </c>
    </row>
    <row r="3522" spans="1:5" x14ac:dyDescent="0.25">
      <c r="A3522" s="1">
        <v>3516</v>
      </c>
      <c r="B3522" s="1">
        <v>44</v>
      </c>
      <c r="D3522" s="1">
        <v>3516</v>
      </c>
      <c r="E3522" s="1">
        <v>7</v>
      </c>
    </row>
    <row r="3523" spans="1:5" x14ac:dyDescent="0.25">
      <c r="A3523" s="1">
        <v>3517</v>
      </c>
      <c r="B3523" s="1">
        <v>44</v>
      </c>
      <c r="D3523" s="1">
        <v>3517</v>
      </c>
      <c r="E3523" s="1">
        <v>7</v>
      </c>
    </row>
    <row r="3524" spans="1:5" x14ac:dyDescent="0.25">
      <c r="A3524" s="1">
        <v>3518</v>
      </c>
      <c r="B3524" s="1">
        <v>44</v>
      </c>
      <c r="D3524" s="1">
        <v>3518</v>
      </c>
      <c r="E3524" s="1">
        <v>7</v>
      </c>
    </row>
    <row r="3525" spans="1:5" x14ac:dyDescent="0.25">
      <c r="A3525" s="1">
        <v>3519</v>
      </c>
      <c r="B3525" s="1">
        <v>44</v>
      </c>
      <c r="D3525" s="1">
        <v>3519</v>
      </c>
      <c r="E3525" s="1">
        <v>7</v>
      </c>
    </row>
    <row r="3526" spans="1:5" x14ac:dyDescent="0.25">
      <c r="A3526" s="1">
        <v>3520</v>
      </c>
      <c r="B3526" s="1">
        <v>44</v>
      </c>
      <c r="D3526" s="1">
        <v>3520</v>
      </c>
      <c r="E3526" s="1">
        <v>7</v>
      </c>
    </row>
    <row r="3527" spans="1:5" x14ac:dyDescent="0.25">
      <c r="A3527" s="1">
        <v>3521</v>
      </c>
      <c r="B3527" s="1">
        <v>45</v>
      </c>
      <c r="D3527" s="1">
        <v>3521</v>
      </c>
      <c r="E3527" s="1">
        <v>7</v>
      </c>
    </row>
    <row r="3528" spans="1:5" x14ac:dyDescent="0.25">
      <c r="A3528" s="1">
        <v>3522</v>
      </c>
      <c r="B3528" s="1">
        <v>45</v>
      </c>
      <c r="D3528" s="1">
        <v>3522</v>
      </c>
      <c r="E3528" s="1">
        <v>7</v>
      </c>
    </row>
    <row r="3529" spans="1:5" x14ac:dyDescent="0.25">
      <c r="A3529" s="1">
        <v>3523</v>
      </c>
      <c r="B3529" s="1">
        <v>45</v>
      </c>
      <c r="D3529" s="1">
        <v>3523</v>
      </c>
      <c r="E3529" s="1">
        <v>7</v>
      </c>
    </row>
    <row r="3530" spans="1:5" x14ac:dyDescent="0.25">
      <c r="A3530" s="1">
        <v>3524</v>
      </c>
      <c r="B3530" s="1">
        <v>45</v>
      </c>
      <c r="D3530" s="1">
        <v>3524</v>
      </c>
      <c r="E3530" s="1">
        <v>7</v>
      </c>
    </row>
    <row r="3531" spans="1:5" x14ac:dyDescent="0.25">
      <c r="A3531" s="1">
        <v>3525</v>
      </c>
      <c r="B3531" s="1">
        <v>45</v>
      </c>
      <c r="D3531" s="1">
        <v>3525</v>
      </c>
      <c r="E3531" s="1">
        <v>7</v>
      </c>
    </row>
    <row r="3532" spans="1:5" x14ac:dyDescent="0.25">
      <c r="A3532" s="1">
        <v>3526</v>
      </c>
      <c r="B3532" s="1">
        <v>45</v>
      </c>
      <c r="D3532" s="1">
        <v>3526</v>
      </c>
      <c r="E3532" s="1">
        <v>7</v>
      </c>
    </row>
    <row r="3533" spans="1:5" x14ac:dyDescent="0.25">
      <c r="A3533" s="1">
        <v>3527</v>
      </c>
      <c r="B3533" s="1">
        <v>45</v>
      </c>
      <c r="D3533" s="1">
        <v>3527</v>
      </c>
      <c r="E3533" s="1">
        <v>7</v>
      </c>
    </row>
    <row r="3534" spans="1:5" x14ac:dyDescent="0.25">
      <c r="A3534" s="1">
        <v>3528</v>
      </c>
      <c r="B3534" s="1">
        <v>45</v>
      </c>
      <c r="D3534" s="1">
        <v>3528</v>
      </c>
      <c r="E3534" s="1">
        <v>7</v>
      </c>
    </row>
    <row r="3535" spans="1:5" x14ac:dyDescent="0.25">
      <c r="A3535" s="1">
        <v>3529</v>
      </c>
      <c r="B3535" s="1">
        <v>45</v>
      </c>
      <c r="D3535" s="1">
        <v>3529</v>
      </c>
      <c r="E3535" s="1">
        <v>7</v>
      </c>
    </row>
    <row r="3536" spans="1:5" x14ac:dyDescent="0.25">
      <c r="A3536" s="1">
        <v>3530</v>
      </c>
      <c r="B3536" s="1">
        <v>45</v>
      </c>
      <c r="D3536" s="1">
        <v>3530</v>
      </c>
      <c r="E3536" s="1">
        <v>7</v>
      </c>
    </row>
    <row r="3537" spans="1:5" x14ac:dyDescent="0.25">
      <c r="A3537" s="1">
        <v>3531</v>
      </c>
      <c r="B3537" s="1">
        <v>45</v>
      </c>
      <c r="D3537" s="1">
        <v>3531</v>
      </c>
      <c r="E3537" s="1">
        <v>7</v>
      </c>
    </row>
    <row r="3538" spans="1:5" x14ac:dyDescent="0.25">
      <c r="A3538" s="1">
        <v>3532</v>
      </c>
      <c r="B3538" s="1">
        <v>45</v>
      </c>
      <c r="D3538" s="1">
        <v>3532</v>
      </c>
      <c r="E3538" s="1">
        <v>7</v>
      </c>
    </row>
    <row r="3539" spans="1:5" x14ac:dyDescent="0.25">
      <c r="A3539" s="1">
        <v>3533</v>
      </c>
      <c r="B3539" s="1">
        <v>45</v>
      </c>
      <c r="D3539" s="1">
        <v>3533</v>
      </c>
      <c r="E3539" s="1">
        <v>7</v>
      </c>
    </row>
    <row r="3540" spans="1:5" x14ac:dyDescent="0.25">
      <c r="A3540" s="1">
        <v>3534</v>
      </c>
      <c r="B3540" s="1">
        <v>45</v>
      </c>
      <c r="D3540" s="1">
        <v>3534</v>
      </c>
      <c r="E3540" s="1">
        <v>7</v>
      </c>
    </row>
    <row r="3541" spans="1:5" x14ac:dyDescent="0.25">
      <c r="A3541" s="1">
        <v>3535</v>
      </c>
      <c r="B3541" s="1">
        <v>45</v>
      </c>
      <c r="D3541" s="1">
        <v>3535</v>
      </c>
      <c r="E3541" s="1">
        <v>7</v>
      </c>
    </row>
    <row r="3542" spans="1:5" x14ac:dyDescent="0.25">
      <c r="A3542" s="1">
        <v>3536</v>
      </c>
      <c r="B3542" s="1">
        <v>45</v>
      </c>
      <c r="D3542" s="1">
        <v>3536</v>
      </c>
      <c r="E3542" s="1">
        <v>7</v>
      </c>
    </row>
    <row r="3543" spans="1:5" x14ac:dyDescent="0.25">
      <c r="A3543" s="1">
        <v>3537</v>
      </c>
      <c r="B3543" s="1">
        <v>45</v>
      </c>
      <c r="D3543" s="1">
        <v>3537</v>
      </c>
      <c r="E3543" s="1">
        <v>7</v>
      </c>
    </row>
    <row r="3544" spans="1:5" x14ac:dyDescent="0.25">
      <c r="A3544" s="1">
        <v>3538</v>
      </c>
      <c r="B3544" s="1">
        <v>45</v>
      </c>
      <c r="D3544" s="1">
        <v>3538</v>
      </c>
      <c r="E3544" s="1">
        <v>7</v>
      </c>
    </row>
    <row r="3545" spans="1:5" x14ac:dyDescent="0.25">
      <c r="A3545" s="1">
        <v>3539</v>
      </c>
      <c r="B3545" s="1">
        <v>45</v>
      </c>
      <c r="D3545" s="1">
        <v>3539</v>
      </c>
      <c r="E3545" s="1">
        <v>7</v>
      </c>
    </row>
    <row r="3546" spans="1:5" x14ac:dyDescent="0.25">
      <c r="A3546" s="1">
        <v>3540</v>
      </c>
      <c r="B3546" s="1">
        <v>45</v>
      </c>
      <c r="D3546" s="1">
        <v>3540</v>
      </c>
      <c r="E3546" s="1">
        <v>7</v>
      </c>
    </row>
    <row r="3547" spans="1:5" x14ac:dyDescent="0.25">
      <c r="A3547" s="1">
        <v>3541</v>
      </c>
      <c r="B3547" s="1">
        <v>45</v>
      </c>
      <c r="D3547" s="1">
        <v>3541</v>
      </c>
      <c r="E3547" s="1">
        <v>7</v>
      </c>
    </row>
    <row r="3548" spans="1:5" x14ac:dyDescent="0.25">
      <c r="A3548" s="1">
        <v>3542</v>
      </c>
      <c r="B3548" s="1">
        <v>45</v>
      </c>
      <c r="D3548" s="1">
        <v>3542</v>
      </c>
      <c r="E3548" s="1">
        <v>7</v>
      </c>
    </row>
    <row r="3549" spans="1:5" x14ac:dyDescent="0.25">
      <c r="A3549" s="1">
        <v>3543</v>
      </c>
      <c r="B3549" s="1">
        <v>45</v>
      </c>
      <c r="D3549" s="1">
        <v>3543</v>
      </c>
      <c r="E3549" s="1">
        <v>7</v>
      </c>
    </row>
    <row r="3550" spans="1:5" x14ac:dyDescent="0.25">
      <c r="A3550" s="1">
        <v>3544</v>
      </c>
      <c r="B3550" s="1">
        <v>45</v>
      </c>
      <c r="D3550" s="1">
        <v>3544</v>
      </c>
      <c r="E3550" s="1">
        <v>7</v>
      </c>
    </row>
    <row r="3551" spans="1:5" x14ac:dyDescent="0.25">
      <c r="A3551" s="1">
        <v>3545</v>
      </c>
      <c r="B3551" s="1">
        <v>45</v>
      </c>
      <c r="D3551" s="1">
        <v>3545</v>
      </c>
      <c r="E3551" s="1">
        <v>7</v>
      </c>
    </row>
    <row r="3552" spans="1:5" x14ac:dyDescent="0.25">
      <c r="A3552" s="1">
        <v>3546</v>
      </c>
      <c r="B3552" s="1">
        <v>45</v>
      </c>
      <c r="D3552" s="1">
        <v>3546</v>
      </c>
      <c r="E3552" s="1">
        <v>7</v>
      </c>
    </row>
    <row r="3553" spans="1:5" x14ac:dyDescent="0.25">
      <c r="A3553" s="1">
        <v>3547</v>
      </c>
      <c r="B3553" s="1">
        <v>45</v>
      </c>
      <c r="D3553" s="1">
        <v>3547</v>
      </c>
      <c r="E3553" s="1">
        <v>7</v>
      </c>
    </row>
    <row r="3554" spans="1:5" x14ac:dyDescent="0.25">
      <c r="A3554" s="1">
        <v>3548</v>
      </c>
      <c r="B3554" s="1">
        <v>45</v>
      </c>
      <c r="D3554" s="1">
        <v>3548</v>
      </c>
      <c r="E3554" s="1">
        <v>7</v>
      </c>
    </row>
    <row r="3555" spans="1:5" x14ac:dyDescent="0.25">
      <c r="A3555" s="1">
        <v>3549</v>
      </c>
      <c r="B3555" s="1">
        <v>45</v>
      </c>
      <c r="D3555" s="1">
        <v>3549</v>
      </c>
      <c r="E3555" s="1">
        <v>7</v>
      </c>
    </row>
    <row r="3556" spans="1:5" x14ac:dyDescent="0.25">
      <c r="A3556" s="1">
        <v>3550</v>
      </c>
      <c r="B3556" s="1">
        <v>45</v>
      </c>
      <c r="D3556" s="1">
        <v>3550</v>
      </c>
      <c r="E3556" s="1">
        <v>7</v>
      </c>
    </row>
    <row r="3557" spans="1:5" x14ac:dyDescent="0.25">
      <c r="A3557" s="1">
        <v>3551</v>
      </c>
      <c r="B3557" s="1">
        <v>45</v>
      </c>
      <c r="D3557" s="1">
        <v>3551</v>
      </c>
      <c r="E3557" s="1">
        <v>7</v>
      </c>
    </row>
    <row r="3558" spans="1:5" x14ac:dyDescent="0.25">
      <c r="A3558" s="1">
        <v>3552</v>
      </c>
      <c r="B3558" s="1">
        <v>45</v>
      </c>
      <c r="D3558" s="1">
        <v>3552</v>
      </c>
      <c r="E3558" s="1">
        <v>7</v>
      </c>
    </row>
    <row r="3559" spans="1:5" x14ac:dyDescent="0.25">
      <c r="A3559" s="1">
        <v>3553</v>
      </c>
      <c r="B3559" s="1">
        <v>45</v>
      </c>
      <c r="D3559" s="1">
        <v>3553</v>
      </c>
      <c r="E3559" s="1">
        <v>7</v>
      </c>
    </row>
    <row r="3560" spans="1:5" x14ac:dyDescent="0.25">
      <c r="A3560" s="1">
        <v>3554</v>
      </c>
      <c r="B3560" s="1">
        <v>45</v>
      </c>
      <c r="D3560" s="1">
        <v>3554</v>
      </c>
      <c r="E3560" s="1">
        <v>7</v>
      </c>
    </row>
    <row r="3561" spans="1:5" x14ac:dyDescent="0.25">
      <c r="A3561" s="1">
        <v>3555</v>
      </c>
      <c r="B3561" s="1">
        <v>45</v>
      </c>
      <c r="D3561" s="1">
        <v>3555</v>
      </c>
      <c r="E3561" s="1">
        <v>7</v>
      </c>
    </row>
    <row r="3562" spans="1:5" x14ac:dyDescent="0.25">
      <c r="A3562" s="1">
        <v>3556</v>
      </c>
      <c r="B3562" s="1">
        <v>45</v>
      </c>
      <c r="D3562" s="1">
        <v>3556</v>
      </c>
      <c r="E3562" s="1">
        <v>7</v>
      </c>
    </row>
    <row r="3563" spans="1:5" x14ac:dyDescent="0.25">
      <c r="A3563" s="1">
        <v>3557</v>
      </c>
      <c r="B3563" s="1">
        <v>45</v>
      </c>
      <c r="D3563" s="1">
        <v>3557</v>
      </c>
      <c r="E3563" s="1">
        <v>7</v>
      </c>
    </row>
    <row r="3564" spans="1:5" x14ac:dyDescent="0.25">
      <c r="A3564" s="1">
        <v>3558</v>
      </c>
      <c r="B3564" s="1">
        <v>45</v>
      </c>
      <c r="D3564" s="1">
        <v>3558</v>
      </c>
      <c r="E3564" s="1">
        <v>7</v>
      </c>
    </row>
    <row r="3565" spans="1:5" x14ac:dyDescent="0.25">
      <c r="A3565" s="1">
        <v>3559</v>
      </c>
      <c r="B3565" s="1">
        <v>45</v>
      </c>
      <c r="D3565" s="1">
        <v>3559</v>
      </c>
      <c r="E3565" s="1">
        <v>7</v>
      </c>
    </row>
    <row r="3566" spans="1:5" x14ac:dyDescent="0.25">
      <c r="A3566" s="1">
        <v>3560</v>
      </c>
      <c r="B3566" s="1">
        <v>45</v>
      </c>
      <c r="D3566" s="1">
        <v>3560</v>
      </c>
      <c r="E3566" s="1">
        <v>7</v>
      </c>
    </row>
    <row r="3567" spans="1:5" x14ac:dyDescent="0.25">
      <c r="A3567" s="1">
        <v>3561</v>
      </c>
      <c r="B3567" s="1">
        <v>45</v>
      </c>
      <c r="D3567" s="1">
        <v>3561</v>
      </c>
      <c r="E3567" s="1">
        <v>7</v>
      </c>
    </row>
    <row r="3568" spans="1:5" x14ac:dyDescent="0.25">
      <c r="A3568" s="1">
        <v>3562</v>
      </c>
      <c r="B3568" s="1">
        <v>45</v>
      </c>
      <c r="D3568" s="1">
        <v>3562</v>
      </c>
      <c r="E3568" s="1">
        <v>7</v>
      </c>
    </row>
    <row r="3569" spans="1:5" x14ac:dyDescent="0.25">
      <c r="A3569" s="1">
        <v>3563</v>
      </c>
      <c r="B3569" s="1">
        <v>45</v>
      </c>
      <c r="D3569" s="1">
        <v>3563</v>
      </c>
      <c r="E3569" s="1">
        <v>7</v>
      </c>
    </row>
    <row r="3570" spans="1:5" x14ac:dyDescent="0.25">
      <c r="A3570" s="1">
        <v>3564</v>
      </c>
      <c r="B3570" s="1">
        <v>45</v>
      </c>
      <c r="D3570" s="1">
        <v>3564</v>
      </c>
      <c r="E3570" s="1">
        <v>7</v>
      </c>
    </row>
    <row r="3571" spans="1:5" x14ac:dyDescent="0.25">
      <c r="A3571" s="1">
        <v>3565</v>
      </c>
      <c r="B3571" s="1">
        <v>45</v>
      </c>
      <c r="D3571" s="1">
        <v>3565</v>
      </c>
      <c r="E3571" s="1">
        <v>7</v>
      </c>
    </row>
    <row r="3572" spans="1:5" x14ac:dyDescent="0.25">
      <c r="A3572" s="1">
        <v>3566</v>
      </c>
      <c r="B3572" s="1">
        <v>45</v>
      </c>
      <c r="D3572" s="1">
        <v>3566</v>
      </c>
      <c r="E3572" s="1">
        <v>7</v>
      </c>
    </row>
    <row r="3573" spans="1:5" x14ac:dyDescent="0.25">
      <c r="A3573" s="1">
        <v>3567</v>
      </c>
      <c r="B3573" s="1">
        <v>45</v>
      </c>
      <c r="D3573" s="1">
        <v>3567</v>
      </c>
      <c r="E3573" s="1">
        <v>7</v>
      </c>
    </row>
    <row r="3574" spans="1:5" x14ac:dyDescent="0.25">
      <c r="A3574" s="1">
        <v>3568</v>
      </c>
      <c r="B3574" s="1">
        <v>45</v>
      </c>
      <c r="D3574" s="1">
        <v>3568</v>
      </c>
      <c r="E3574" s="1">
        <v>7</v>
      </c>
    </row>
    <row r="3575" spans="1:5" x14ac:dyDescent="0.25">
      <c r="A3575" s="1">
        <v>3569</v>
      </c>
      <c r="B3575" s="1">
        <v>45</v>
      </c>
      <c r="D3575" s="1">
        <v>3569</v>
      </c>
      <c r="E3575" s="1">
        <v>7</v>
      </c>
    </row>
    <row r="3576" spans="1:5" x14ac:dyDescent="0.25">
      <c r="A3576" s="1">
        <v>3570</v>
      </c>
      <c r="B3576" s="1">
        <v>45</v>
      </c>
      <c r="D3576" s="1">
        <v>3570</v>
      </c>
      <c r="E3576" s="1">
        <v>7</v>
      </c>
    </row>
    <row r="3577" spans="1:5" x14ac:dyDescent="0.25">
      <c r="A3577" s="1">
        <v>3571</v>
      </c>
      <c r="B3577" s="1">
        <v>45</v>
      </c>
      <c r="D3577" s="1">
        <v>3571</v>
      </c>
      <c r="E3577" s="1">
        <v>7</v>
      </c>
    </row>
    <row r="3578" spans="1:5" x14ac:dyDescent="0.25">
      <c r="A3578" s="1">
        <v>3572</v>
      </c>
      <c r="B3578" s="1">
        <v>45</v>
      </c>
      <c r="D3578" s="1">
        <v>3572</v>
      </c>
      <c r="E3578" s="1">
        <v>7</v>
      </c>
    </row>
    <row r="3579" spans="1:5" x14ac:dyDescent="0.25">
      <c r="A3579" s="1">
        <v>3573</v>
      </c>
      <c r="B3579" s="1">
        <v>45</v>
      </c>
      <c r="D3579" s="1">
        <v>3573</v>
      </c>
      <c r="E3579" s="1">
        <v>7</v>
      </c>
    </row>
    <row r="3580" spans="1:5" x14ac:dyDescent="0.25">
      <c r="A3580" s="1">
        <v>3574</v>
      </c>
      <c r="B3580" s="1">
        <v>45</v>
      </c>
      <c r="D3580" s="1">
        <v>3574</v>
      </c>
      <c r="E3580" s="1">
        <v>7</v>
      </c>
    </row>
    <row r="3581" spans="1:5" x14ac:dyDescent="0.25">
      <c r="A3581" s="1">
        <v>3575</v>
      </c>
      <c r="B3581" s="1">
        <v>45</v>
      </c>
      <c r="D3581" s="1">
        <v>3575</v>
      </c>
      <c r="E3581" s="1">
        <v>7</v>
      </c>
    </row>
    <row r="3582" spans="1:5" x14ac:dyDescent="0.25">
      <c r="A3582" s="1">
        <v>3576</v>
      </c>
      <c r="B3582" s="1">
        <v>45</v>
      </c>
      <c r="D3582" s="1">
        <v>3576</v>
      </c>
      <c r="E3582" s="1">
        <v>7</v>
      </c>
    </row>
    <row r="3583" spans="1:5" x14ac:dyDescent="0.25">
      <c r="A3583" s="1">
        <v>3577</v>
      </c>
      <c r="B3583" s="1">
        <v>45</v>
      </c>
      <c r="D3583" s="1">
        <v>3577</v>
      </c>
      <c r="E3583" s="1">
        <v>7</v>
      </c>
    </row>
    <row r="3584" spans="1:5" x14ac:dyDescent="0.25">
      <c r="A3584" s="1">
        <v>3578</v>
      </c>
      <c r="B3584" s="1">
        <v>45</v>
      </c>
      <c r="D3584" s="1">
        <v>3578</v>
      </c>
      <c r="E3584" s="1">
        <v>7</v>
      </c>
    </row>
    <row r="3585" spans="1:5" x14ac:dyDescent="0.25">
      <c r="A3585" s="1">
        <v>3579</v>
      </c>
      <c r="B3585" s="1">
        <v>45</v>
      </c>
      <c r="D3585" s="1">
        <v>3579</v>
      </c>
      <c r="E3585" s="1">
        <v>7</v>
      </c>
    </row>
    <row r="3586" spans="1:5" x14ac:dyDescent="0.25">
      <c r="A3586" s="1">
        <v>3580</v>
      </c>
      <c r="B3586" s="1">
        <v>45</v>
      </c>
      <c r="D3586" s="1">
        <v>3580</v>
      </c>
      <c r="E3586" s="1">
        <v>7</v>
      </c>
    </row>
    <row r="3587" spans="1:5" x14ac:dyDescent="0.25">
      <c r="A3587" s="1">
        <v>3581</v>
      </c>
      <c r="B3587" s="1">
        <v>45</v>
      </c>
      <c r="D3587" s="1">
        <v>3581</v>
      </c>
      <c r="E3587" s="1">
        <v>7</v>
      </c>
    </row>
    <row r="3588" spans="1:5" x14ac:dyDescent="0.25">
      <c r="A3588" s="1">
        <v>3582</v>
      </c>
      <c r="B3588" s="1">
        <v>45</v>
      </c>
      <c r="D3588" s="1">
        <v>3582</v>
      </c>
      <c r="E3588" s="1">
        <v>7</v>
      </c>
    </row>
    <row r="3589" spans="1:5" x14ac:dyDescent="0.25">
      <c r="A3589" s="1">
        <v>3583</v>
      </c>
      <c r="B3589" s="1">
        <v>45</v>
      </c>
      <c r="D3589" s="1">
        <v>3583</v>
      </c>
      <c r="E3589" s="1">
        <v>7</v>
      </c>
    </row>
    <row r="3590" spans="1:5" x14ac:dyDescent="0.25">
      <c r="A3590" s="1">
        <v>3584</v>
      </c>
      <c r="B3590" s="1">
        <v>45</v>
      </c>
      <c r="D3590" s="1">
        <v>3584</v>
      </c>
      <c r="E3590" s="1">
        <v>7</v>
      </c>
    </row>
    <row r="3591" spans="1:5" x14ac:dyDescent="0.25">
      <c r="A3591" s="1">
        <v>3585</v>
      </c>
      <c r="B3591" s="1">
        <v>45</v>
      </c>
      <c r="D3591" s="1">
        <v>3585</v>
      </c>
      <c r="E3591" s="1">
        <v>7</v>
      </c>
    </row>
    <row r="3592" spans="1:5" x14ac:dyDescent="0.25">
      <c r="A3592" s="1">
        <v>3586</v>
      </c>
      <c r="B3592" s="1">
        <v>45</v>
      </c>
      <c r="D3592" s="1">
        <v>3586</v>
      </c>
      <c r="E3592" s="1">
        <v>7</v>
      </c>
    </row>
    <row r="3593" spans="1:5" x14ac:dyDescent="0.25">
      <c r="A3593" s="1">
        <v>3587</v>
      </c>
      <c r="B3593" s="1">
        <v>45</v>
      </c>
      <c r="D3593" s="1">
        <v>3587</v>
      </c>
      <c r="E3593" s="1">
        <v>7</v>
      </c>
    </row>
    <row r="3594" spans="1:5" x14ac:dyDescent="0.25">
      <c r="A3594" s="1">
        <v>3588</v>
      </c>
      <c r="B3594" s="1">
        <v>45</v>
      </c>
      <c r="D3594" s="1">
        <v>3588</v>
      </c>
      <c r="E3594" s="1">
        <v>7</v>
      </c>
    </row>
    <row r="3595" spans="1:5" x14ac:dyDescent="0.25">
      <c r="A3595" s="1">
        <v>3589</v>
      </c>
      <c r="B3595" s="1">
        <v>45</v>
      </c>
      <c r="D3595" s="1">
        <v>3589</v>
      </c>
      <c r="E3595" s="1">
        <v>7</v>
      </c>
    </row>
    <row r="3596" spans="1:5" x14ac:dyDescent="0.25">
      <c r="A3596" s="1">
        <v>3590</v>
      </c>
      <c r="B3596" s="1">
        <v>45</v>
      </c>
      <c r="D3596" s="1">
        <v>3590</v>
      </c>
      <c r="E3596" s="1">
        <v>7</v>
      </c>
    </row>
    <row r="3597" spans="1:5" x14ac:dyDescent="0.25">
      <c r="A3597" s="1">
        <v>3591</v>
      </c>
      <c r="B3597" s="1">
        <v>45</v>
      </c>
      <c r="D3597" s="1">
        <v>3591</v>
      </c>
      <c r="E3597" s="1">
        <v>7</v>
      </c>
    </row>
    <row r="3598" spans="1:5" x14ac:dyDescent="0.25">
      <c r="A3598" s="1">
        <v>3592</v>
      </c>
      <c r="B3598" s="1">
        <v>45</v>
      </c>
      <c r="D3598" s="1">
        <v>3592</v>
      </c>
      <c r="E3598" s="1">
        <v>7</v>
      </c>
    </row>
    <row r="3599" spans="1:5" x14ac:dyDescent="0.25">
      <c r="A3599" s="1">
        <v>3593</v>
      </c>
      <c r="B3599" s="1">
        <v>45</v>
      </c>
      <c r="D3599" s="1">
        <v>3593</v>
      </c>
      <c r="E3599" s="1">
        <v>7</v>
      </c>
    </row>
    <row r="3600" spans="1:5" x14ac:dyDescent="0.25">
      <c r="A3600" s="1">
        <v>3594</v>
      </c>
      <c r="B3600" s="1">
        <v>45</v>
      </c>
      <c r="D3600" s="1">
        <v>3594</v>
      </c>
      <c r="E3600" s="1">
        <v>7</v>
      </c>
    </row>
    <row r="3601" spans="1:5" x14ac:dyDescent="0.25">
      <c r="A3601" s="1">
        <v>3595</v>
      </c>
      <c r="B3601" s="1">
        <v>45</v>
      </c>
      <c r="D3601" s="1">
        <v>3595</v>
      </c>
      <c r="E3601" s="1">
        <v>7</v>
      </c>
    </row>
    <row r="3602" spans="1:5" x14ac:dyDescent="0.25">
      <c r="A3602" s="1">
        <v>3596</v>
      </c>
      <c r="B3602" s="1">
        <v>45</v>
      </c>
      <c r="D3602" s="1">
        <v>3596</v>
      </c>
      <c r="E3602" s="1">
        <v>7</v>
      </c>
    </row>
    <row r="3603" spans="1:5" x14ac:dyDescent="0.25">
      <c r="A3603" s="1">
        <v>3597</v>
      </c>
      <c r="B3603" s="1">
        <v>45</v>
      </c>
      <c r="D3603" s="1">
        <v>3597</v>
      </c>
      <c r="E3603" s="1">
        <v>7</v>
      </c>
    </row>
    <row r="3604" spans="1:5" x14ac:dyDescent="0.25">
      <c r="A3604" s="1">
        <v>3598</v>
      </c>
      <c r="B3604" s="1">
        <v>45</v>
      </c>
      <c r="D3604" s="1">
        <v>3598</v>
      </c>
      <c r="E3604" s="1">
        <v>7</v>
      </c>
    </row>
    <row r="3605" spans="1:5" x14ac:dyDescent="0.25">
      <c r="A3605" s="1">
        <v>3599</v>
      </c>
      <c r="B3605" s="1">
        <v>45</v>
      </c>
      <c r="D3605" s="1">
        <v>3599</v>
      </c>
      <c r="E3605" s="1">
        <v>7</v>
      </c>
    </row>
    <row r="3606" spans="1:5" x14ac:dyDescent="0.25">
      <c r="A3606" s="1">
        <v>3600</v>
      </c>
      <c r="B3606" s="1">
        <v>45</v>
      </c>
      <c r="D3606" s="1">
        <v>3600</v>
      </c>
      <c r="E3606" s="1">
        <v>7</v>
      </c>
    </row>
    <row r="3607" spans="1:5" x14ac:dyDescent="0.25">
      <c r="A3607" s="1">
        <v>3601</v>
      </c>
      <c r="B3607" s="1">
        <v>46</v>
      </c>
      <c r="D3607" s="1">
        <v>3601</v>
      </c>
      <c r="E3607" s="1">
        <v>7</v>
      </c>
    </row>
    <row r="3608" spans="1:5" x14ac:dyDescent="0.25">
      <c r="A3608" s="1">
        <v>3602</v>
      </c>
      <c r="B3608" s="1">
        <v>46</v>
      </c>
      <c r="D3608" s="1">
        <v>3602</v>
      </c>
      <c r="E3608" s="1">
        <v>7</v>
      </c>
    </row>
    <row r="3609" spans="1:5" x14ac:dyDescent="0.25">
      <c r="A3609" s="1">
        <v>3603</v>
      </c>
      <c r="B3609" s="1">
        <v>46</v>
      </c>
      <c r="D3609" s="1">
        <v>3603</v>
      </c>
      <c r="E3609" s="1">
        <v>7</v>
      </c>
    </row>
    <row r="3610" spans="1:5" x14ac:dyDescent="0.25">
      <c r="A3610" s="1">
        <v>3604</v>
      </c>
      <c r="B3610" s="1">
        <v>46</v>
      </c>
      <c r="D3610" s="1">
        <v>3604</v>
      </c>
      <c r="E3610" s="1">
        <v>7</v>
      </c>
    </row>
    <row r="3611" spans="1:5" x14ac:dyDescent="0.25">
      <c r="A3611" s="1">
        <v>3605</v>
      </c>
      <c r="B3611" s="1">
        <v>46</v>
      </c>
      <c r="D3611" s="1">
        <v>3605</v>
      </c>
      <c r="E3611" s="1">
        <v>7</v>
      </c>
    </row>
    <row r="3612" spans="1:5" x14ac:dyDescent="0.25">
      <c r="A3612" s="1">
        <v>3606</v>
      </c>
      <c r="B3612" s="1">
        <v>46</v>
      </c>
      <c r="D3612" s="1">
        <v>3606</v>
      </c>
      <c r="E3612" s="1">
        <v>7</v>
      </c>
    </row>
    <row r="3613" spans="1:5" x14ac:dyDescent="0.25">
      <c r="A3613" s="1">
        <v>3607</v>
      </c>
      <c r="B3613" s="1">
        <v>46</v>
      </c>
      <c r="D3613" s="1">
        <v>3607</v>
      </c>
      <c r="E3613" s="1">
        <v>7</v>
      </c>
    </row>
    <row r="3614" spans="1:5" x14ac:dyDescent="0.25">
      <c r="A3614" s="1">
        <v>3608</v>
      </c>
      <c r="B3614" s="1">
        <v>46</v>
      </c>
      <c r="D3614" s="1">
        <v>3608</v>
      </c>
      <c r="E3614" s="1">
        <v>7</v>
      </c>
    </row>
    <row r="3615" spans="1:5" x14ac:dyDescent="0.25">
      <c r="A3615" s="1">
        <v>3609</v>
      </c>
      <c r="B3615" s="1">
        <v>46</v>
      </c>
      <c r="D3615" s="1">
        <v>3609</v>
      </c>
      <c r="E3615" s="1">
        <v>7</v>
      </c>
    </row>
    <row r="3616" spans="1:5" x14ac:dyDescent="0.25">
      <c r="A3616" s="1">
        <v>3610</v>
      </c>
      <c r="B3616" s="1">
        <v>46</v>
      </c>
      <c r="D3616" s="1">
        <v>3610</v>
      </c>
      <c r="E3616" s="1">
        <v>7</v>
      </c>
    </row>
    <row r="3617" spans="1:5" x14ac:dyDescent="0.25">
      <c r="A3617" s="1">
        <v>3611</v>
      </c>
      <c r="B3617" s="1">
        <v>46</v>
      </c>
      <c r="D3617" s="1">
        <v>3611</v>
      </c>
      <c r="E3617" s="1">
        <v>7</v>
      </c>
    </row>
    <row r="3618" spans="1:5" x14ac:dyDescent="0.25">
      <c r="A3618" s="1">
        <v>3612</v>
      </c>
      <c r="B3618" s="1">
        <v>46</v>
      </c>
      <c r="D3618" s="1">
        <v>3612</v>
      </c>
      <c r="E3618" s="1">
        <v>7</v>
      </c>
    </row>
    <row r="3619" spans="1:5" x14ac:dyDescent="0.25">
      <c r="A3619" s="1">
        <v>3613</v>
      </c>
      <c r="B3619" s="1">
        <v>46</v>
      </c>
      <c r="D3619" s="1">
        <v>3613</v>
      </c>
      <c r="E3619" s="1">
        <v>7</v>
      </c>
    </row>
    <row r="3620" spans="1:5" x14ac:dyDescent="0.25">
      <c r="A3620" s="1">
        <v>3614</v>
      </c>
      <c r="B3620" s="1">
        <v>46</v>
      </c>
      <c r="D3620" s="1">
        <v>3614</v>
      </c>
      <c r="E3620" s="1">
        <v>7</v>
      </c>
    </row>
    <row r="3621" spans="1:5" x14ac:dyDescent="0.25">
      <c r="A3621" s="1">
        <v>3615</v>
      </c>
      <c r="B3621" s="1">
        <v>46</v>
      </c>
      <c r="D3621" s="1">
        <v>3615</v>
      </c>
      <c r="E3621" s="1">
        <v>7</v>
      </c>
    </row>
    <row r="3622" spans="1:5" x14ac:dyDescent="0.25">
      <c r="A3622" s="1">
        <v>3616</v>
      </c>
      <c r="B3622" s="1">
        <v>46</v>
      </c>
      <c r="D3622" s="1">
        <v>3616</v>
      </c>
      <c r="E3622" s="1">
        <v>7</v>
      </c>
    </row>
    <row r="3623" spans="1:5" x14ac:dyDescent="0.25">
      <c r="A3623" s="1">
        <v>3617</v>
      </c>
      <c r="B3623" s="1">
        <v>46</v>
      </c>
      <c r="D3623" s="1">
        <v>3617</v>
      </c>
      <c r="E3623" s="1">
        <v>7</v>
      </c>
    </row>
    <row r="3624" spans="1:5" x14ac:dyDescent="0.25">
      <c r="A3624" s="1">
        <v>3618</v>
      </c>
      <c r="B3624" s="1">
        <v>46</v>
      </c>
      <c r="D3624" s="1">
        <v>3618</v>
      </c>
      <c r="E3624" s="1">
        <v>7</v>
      </c>
    </row>
    <row r="3625" spans="1:5" x14ac:dyDescent="0.25">
      <c r="A3625" s="1">
        <v>3619</v>
      </c>
      <c r="B3625" s="1">
        <v>46</v>
      </c>
      <c r="D3625" s="1">
        <v>3619</v>
      </c>
      <c r="E3625" s="1">
        <v>7</v>
      </c>
    </row>
    <row r="3626" spans="1:5" x14ac:dyDescent="0.25">
      <c r="A3626" s="1">
        <v>3620</v>
      </c>
      <c r="B3626" s="1">
        <v>46</v>
      </c>
      <c r="D3626" s="1">
        <v>3620</v>
      </c>
      <c r="E3626" s="1">
        <v>7</v>
      </c>
    </row>
    <row r="3627" spans="1:5" x14ac:dyDescent="0.25">
      <c r="A3627" s="1">
        <v>3621</v>
      </c>
      <c r="B3627" s="1">
        <v>46</v>
      </c>
      <c r="D3627" s="1">
        <v>3621</v>
      </c>
      <c r="E3627" s="1">
        <v>7</v>
      </c>
    </row>
    <row r="3628" spans="1:5" x14ac:dyDescent="0.25">
      <c r="A3628" s="1">
        <v>3622</v>
      </c>
      <c r="B3628" s="1">
        <v>46</v>
      </c>
      <c r="D3628" s="1">
        <v>3622</v>
      </c>
      <c r="E3628" s="1">
        <v>7</v>
      </c>
    </row>
    <row r="3629" spans="1:5" x14ac:dyDescent="0.25">
      <c r="A3629" s="1">
        <v>3623</v>
      </c>
      <c r="B3629" s="1">
        <v>46</v>
      </c>
      <c r="D3629" s="1">
        <v>3623</v>
      </c>
      <c r="E3629" s="1">
        <v>7</v>
      </c>
    </row>
    <row r="3630" spans="1:5" x14ac:dyDescent="0.25">
      <c r="A3630" s="1">
        <v>3624</v>
      </c>
      <c r="B3630" s="1">
        <v>46</v>
      </c>
      <c r="D3630" s="1">
        <v>3624</v>
      </c>
      <c r="E3630" s="1">
        <v>7</v>
      </c>
    </row>
    <row r="3631" spans="1:5" x14ac:dyDescent="0.25">
      <c r="A3631" s="1">
        <v>3625</v>
      </c>
      <c r="B3631" s="1">
        <v>46</v>
      </c>
      <c r="D3631" s="1">
        <v>3625</v>
      </c>
      <c r="E3631" s="1">
        <v>7</v>
      </c>
    </row>
    <row r="3632" spans="1:5" x14ac:dyDescent="0.25">
      <c r="A3632" s="1">
        <v>3626</v>
      </c>
      <c r="B3632" s="1">
        <v>46</v>
      </c>
      <c r="D3632" s="1">
        <v>3626</v>
      </c>
      <c r="E3632" s="1">
        <v>7</v>
      </c>
    </row>
    <row r="3633" spans="1:5" x14ac:dyDescent="0.25">
      <c r="A3633" s="1">
        <v>3627</v>
      </c>
      <c r="B3633" s="1">
        <v>46</v>
      </c>
      <c r="D3633" s="1">
        <v>3627</v>
      </c>
      <c r="E3633" s="1">
        <v>7</v>
      </c>
    </row>
    <row r="3634" spans="1:5" x14ac:dyDescent="0.25">
      <c r="A3634" s="1">
        <v>3628</v>
      </c>
      <c r="B3634" s="1">
        <v>46</v>
      </c>
      <c r="D3634" s="1">
        <v>3628</v>
      </c>
      <c r="E3634" s="1">
        <v>7</v>
      </c>
    </row>
    <row r="3635" spans="1:5" x14ac:dyDescent="0.25">
      <c r="A3635" s="1">
        <v>3629</v>
      </c>
      <c r="B3635" s="1">
        <v>46</v>
      </c>
      <c r="D3635" s="1">
        <v>3629</v>
      </c>
      <c r="E3635" s="1">
        <v>7</v>
      </c>
    </row>
    <row r="3636" spans="1:5" x14ac:dyDescent="0.25">
      <c r="A3636" s="1">
        <v>3630</v>
      </c>
      <c r="B3636" s="1">
        <v>46</v>
      </c>
      <c r="D3636" s="1">
        <v>3630</v>
      </c>
      <c r="E3636" s="1">
        <v>7</v>
      </c>
    </row>
    <row r="3637" spans="1:5" x14ac:dyDescent="0.25">
      <c r="A3637" s="1">
        <v>3631</v>
      </c>
      <c r="B3637" s="1">
        <v>46</v>
      </c>
      <c r="D3637" s="1">
        <v>3631</v>
      </c>
      <c r="E3637" s="1">
        <v>7</v>
      </c>
    </row>
    <row r="3638" spans="1:5" x14ac:dyDescent="0.25">
      <c r="A3638" s="1">
        <v>3632</v>
      </c>
      <c r="B3638" s="1">
        <v>46</v>
      </c>
      <c r="D3638" s="1">
        <v>3632</v>
      </c>
      <c r="E3638" s="1">
        <v>7</v>
      </c>
    </row>
    <row r="3639" spans="1:5" x14ac:dyDescent="0.25">
      <c r="A3639" s="1">
        <v>3633</v>
      </c>
      <c r="B3639" s="1">
        <v>46</v>
      </c>
      <c r="D3639" s="1">
        <v>3633</v>
      </c>
      <c r="E3639" s="1">
        <v>7</v>
      </c>
    </row>
    <row r="3640" spans="1:5" x14ac:dyDescent="0.25">
      <c r="A3640" s="1">
        <v>3634</v>
      </c>
      <c r="B3640" s="1">
        <v>46</v>
      </c>
      <c r="D3640" s="1">
        <v>3634</v>
      </c>
      <c r="E3640" s="1">
        <v>7</v>
      </c>
    </row>
    <row r="3641" spans="1:5" x14ac:dyDescent="0.25">
      <c r="A3641" s="1">
        <v>3635</v>
      </c>
      <c r="B3641" s="1">
        <v>46</v>
      </c>
      <c r="D3641" s="1">
        <v>3635</v>
      </c>
      <c r="E3641" s="1">
        <v>7</v>
      </c>
    </row>
    <row r="3642" spans="1:5" x14ac:dyDescent="0.25">
      <c r="A3642" s="1">
        <v>3636</v>
      </c>
      <c r="B3642" s="1">
        <v>46</v>
      </c>
      <c r="D3642" s="1">
        <v>3636</v>
      </c>
      <c r="E3642" s="1">
        <v>7</v>
      </c>
    </row>
    <row r="3643" spans="1:5" x14ac:dyDescent="0.25">
      <c r="A3643" s="1">
        <v>3637</v>
      </c>
      <c r="B3643" s="1">
        <v>46</v>
      </c>
      <c r="D3643" s="1">
        <v>3637</v>
      </c>
      <c r="E3643" s="1">
        <v>7</v>
      </c>
    </row>
    <row r="3644" spans="1:5" x14ac:dyDescent="0.25">
      <c r="A3644" s="1">
        <v>3638</v>
      </c>
      <c r="B3644" s="1">
        <v>46</v>
      </c>
      <c r="D3644" s="1">
        <v>3638</v>
      </c>
      <c r="E3644" s="1">
        <v>7</v>
      </c>
    </row>
    <row r="3645" spans="1:5" x14ac:dyDescent="0.25">
      <c r="A3645" s="1">
        <v>3639</v>
      </c>
      <c r="B3645" s="1">
        <v>46</v>
      </c>
      <c r="D3645" s="1">
        <v>3639</v>
      </c>
      <c r="E3645" s="1">
        <v>7</v>
      </c>
    </row>
    <row r="3646" spans="1:5" x14ac:dyDescent="0.25">
      <c r="A3646" s="1">
        <v>3640</v>
      </c>
      <c r="B3646" s="1">
        <v>46</v>
      </c>
      <c r="D3646" s="1">
        <v>3640</v>
      </c>
      <c r="E3646" s="1">
        <v>7</v>
      </c>
    </row>
    <row r="3647" spans="1:5" x14ac:dyDescent="0.25">
      <c r="A3647" s="1">
        <v>3641</v>
      </c>
      <c r="B3647" s="1">
        <v>46</v>
      </c>
      <c r="D3647" s="1">
        <v>3641</v>
      </c>
      <c r="E3647" s="1">
        <v>7</v>
      </c>
    </row>
    <row r="3648" spans="1:5" x14ac:dyDescent="0.25">
      <c r="A3648" s="1">
        <v>3642</v>
      </c>
      <c r="B3648" s="1">
        <v>46</v>
      </c>
      <c r="D3648" s="1">
        <v>3642</v>
      </c>
      <c r="E3648" s="1">
        <v>7</v>
      </c>
    </row>
    <row r="3649" spans="1:5" x14ac:dyDescent="0.25">
      <c r="A3649" s="1">
        <v>3643</v>
      </c>
      <c r="B3649" s="1">
        <v>46</v>
      </c>
      <c r="D3649" s="1">
        <v>3643</v>
      </c>
      <c r="E3649" s="1">
        <v>7</v>
      </c>
    </row>
    <row r="3650" spans="1:5" x14ac:dyDescent="0.25">
      <c r="A3650" s="1">
        <v>3644</v>
      </c>
      <c r="B3650" s="1">
        <v>46</v>
      </c>
      <c r="D3650" s="1">
        <v>3644</v>
      </c>
      <c r="E3650" s="1">
        <v>7</v>
      </c>
    </row>
    <row r="3651" spans="1:5" x14ac:dyDescent="0.25">
      <c r="A3651" s="1">
        <v>3645</v>
      </c>
      <c r="B3651" s="1">
        <v>46</v>
      </c>
      <c r="D3651" s="1">
        <v>3645</v>
      </c>
      <c r="E3651" s="1">
        <v>7</v>
      </c>
    </row>
    <row r="3652" spans="1:5" x14ac:dyDescent="0.25">
      <c r="A3652" s="1">
        <v>3646</v>
      </c>
      <c r="B3652" s="1">
        <v>46</v>
      </c>
      <c r="D3652" s="1">
        <v>3646</v>
      </c>
      <c r="E3652" s="1">
        <v>7</v>
      </c>
    </row>
    <row r="3653" spans="1:5" x14ac:dyDescent="0.25">
      <c r="A3653" s="1">
        <v>3647</v>
      </c>
      <c r="B3653" s="1">
        <v>46</v>
      </c>
      <c r="D3653" s="1">
        <v>3647</v>
      </c>
      <c r="E3653" s="1">
        <v>7</v>
      </c>
    </row>
    <row r="3654" spans="1:5" x14ac:dyDescent="0.25">
      <c r="A3654" s="1">
        <v>3648</v>
      </c>
      <c r="B3654" s="1">
        <v>46</v>
      </c>
      <c r="D3654" s="1">
        <v>3648</v>
      </c>
      <c r="E3654" s="1">
        <v>7</v>
      </c>
    </row>
    <row r="3655" spans="1:5" x14ac:dyDescent="0.25">
      <c r="A3655" s="1">
        <v>3649</v>
      </c>
      <c r="B3655" s="1">
        <v>46</v>
      </c>
      <c r="D3655" s="1">
        <v>3649</v>
      </c>
      <c r="E3655" s="1">
        <v>7</v>
      </c>
    </row>
    <row r="3656" spans="1:5" x14ac:dyDescent="0.25">
      <c r="A3656" s="1">
        <v>3650</v>
      </c>
      <c r="B3656" s="1">
        <v>46</v>
      </c>
      <c r="D3656" s="1">
        <v>3650</v>
      </c>
      <c r="E3656" s="1">
        <v>7</v>
      </c>
    </row>
    <row r="3657" spans="1:5" x14ac:dyDescent="0.25">
      <c r="A3657" s="1">
        <v>3651</v>
      </c>
      <c r="B3657" s="1">
        <v>46</v>
      </c>
      <c r="D3657" s="1">
        <v>3651</v>
      </c>
      <c r="E3657" s="1">
        <v>7</v>
      </c>
    </row>
    <row r="3658" spans="1:5" x14ac:dyDescent="0.25">
      <c r="A3658" s="1">
        <v>3652</v>
      </c>
      <c r="B3658" s="1">
        <v>46</v>
      </c>
      <c r="D3658" s="1">
        <v>3652</v>
      </c>
      <c r="E3658" s="1">
        <v>7</v>
      </c>
    </row>
    <row r="3659" spans="1:5" x14ac:dyDescent="0.25">
      <c r="A3659" s="1">
        <v>3653</v>
      </c>
      <c r="B3659" s="1">
        <v>46</v>
      </c>
      <c r="D3659" s="1">
        <v>3653</v>
      </c>
      <c r="E3659" s="1">
        <v>7</v>
      </c>
    </row>
    <row r="3660" spans="1:5" x14ac:dyDescent="0.25">
      <c r="A3660" s="1">
        <v>3654</v>
      </c>
      <c r="B3660" s="1">
        <v>46</v>
      </c>
      <c r="D3660" s="1">
        <v>3654</v>
      </c>
      <c r="E3660" s="1">
        <v>7</v>
      </c>
    </row>
    <row r="3661" spans="1:5" x14ac:dyDescent="0.25">
      <c r="A3661" s="1">
        <v>3655</v>
      </c>
      <c r="B3661" s="1">
        <v>46</v>
      </c>
      <c r="D3661" s="1">
        <v>3655</v>
      </c>
      <c r="E3661" s="1">
        <v>7</v>
      </c>
    </row>
    <row r="3662" spans="1:5" x14ac:dyDescent="0.25">
      <c r="A3662" s="1">
        <v>3656</v>
      </c>
      <c r="B3662" s="1">
        <v>46</v>
      </c>
      <c r="D3662" s="1">
        <v>3656</v>
      </c>
      <c r="E3662" s="1">
        <v>7</v>
      </c>
    </row>
    <row r="3663" spans="1:5" x14ac:dyDescent="0.25">
      <c r="A3663" s="1">
        <v>3657</v>
      </c>
      <c r="B3663" s="1">
        <v>46</v>
      </c>
      <c r="D3663" s="1">
        <v>3657</v>
      </c>
      <c r="E3663" s="1">
        <v>7</v>
      </c>
    </row>
    <row r="3664" spans="1:5" x14ac:dyDescent="0.25">
      <c r="A3664" s="1">
        <v>3658</v>
      </c>
      <c r="B3664" s="1">
        <v>46</v>
      </c>
      <c r="D3664" s="1">
        <v>3658</v>
      </c>
      <c r="E3664" s="1">
        <v>7</v>
      </c>
    </row>
    <row r="3665" spans="1:5" x14ac:dyDescent="0.25">
      <c r="A3665" s="1">
        <v>3659</v>
      </c>
      <c r="B3665" s="1">
        <v>46</v>
      </c>
      <c r="D3665" s="1">
        <v>3659</v>
      </c>
      <c r="E3665" s="1">
        <v>7</v>
      </c>
    </row>
    <row r="3666" spans="1:5" x14ac:dyDescent="0.25">
      <c r="A3666" s="1">
        <v>3660</v>
      </c>
      <c r="B3666" s="1">
        <v>46</v>
      </c>
      <c r="D3666" s="1">
        <v>3660</v>
      </c>
      <c r="E3666" s="1">
        <v>7</v>
      </c>
    </row>
    <row r="3667" spans="1:5" x14ac:dyDescent="0.25">
      <c r="A3667" s="1">
        <v>3661</v>
      </c>
      <c r="B3667" s="1">
        <v>46</v>
      </c>
      <c r="D3667" s="1">
        <v>3661</v>
      </c>
      <c r="E3667" s="1">
        <v>7</v>
      </c>
    </row>
    <row r="3668" spans="1:5" x14ac:dyDescent="0.25">
      <c r="A3668" s="1">
        <v>3662</v>
      </c>
      <c r="B3668" s="1">
        <v>46</v>
      </c>
      <c r="D3668" s="1">
        <v>3662</v>
      </c>
      <c r="E3668" s="1">
        <v>7</v>
      </c>
    </row>
    <row r="3669" spans="1:5" x14ac:dyDescent="0.25">
      <c r="A3669" s="1">
        <v>3663</v>
      </c>
      <c r="B3669" s="1">
        <v>46</v>
      </c>
      <c r="D3669" s="1">
        <v>3663</v>
      </c>
      <c r="E3669" s="1">
        <v>7</v>
      </c>
    </row>
    <row r="3670" spans="1:5" x14ac:dyDescent="0.25">
      <c r="A3670" s="1">
        <v>3664</v>
      </c>
      <c r="B3670" s="1">
        <v>46</v>
      </c>
      <c r="D3670" s="1">
        <v>3664</v>
      </c>
      <c r="E3670" s="1">
        <v>7</v>
      </c>
    </row>
    <row r="3671" spans="1:5" x14ac:dyDescent="0.25">
      <c r="A3671" s="1">
        <v>3665</v>
      </c>
      <c r="B3671" s="1">
        <v>46</v>
      </c>
      <c r="D3671" s="1">
        <v>3665</v>
      </c>
      <c r="E3671" s="1">
        <v>7</v>
      </c>
    </row>
    <row r="3672" spans="1:5" x14ac:dyDescent="0.25">
      <c r="A3672" s="1">
        <v>3666</v>
      </c>
      <c r="B3672" s="1">
        <v>46</v>
      </c>
      <c r="D3672" s="1">
        <v>3666</v>
      </c>
      <c r="E3672" s="1">
        <v>7</v>
      </c>
    </row>
    <row r="3673" spans="1:5" x14ac:dyDescent="0.25">
      <c r="A3673" s="1">
        <v>3667</v>
      </c>
      <c r="B3673" s="1">
        <v>46</v>
      </c>
      <c r="D3673" s="1">
        <v>3667</v>
      </c>
      <c r="E3673" s="1">
        <v>7</v>
      </c>
    </row>
    <row r="3674" spans="1:5" x14ac:dyDescent="0.25">
      <c r="A3674" s="1">
        <v>3668</v>
      </c>
      <c r="B3674" s="1">
        <v>46</v>
      </c>
      <c r="D3674" s="1">
        <v>3668</v>
      </c>
      <c r="E3674" s="1">
        <v>7</v>
      </c>
    </row>
    <row r="3675" spans="1:5" x14ac:dyDescent="0.25">
      <c r="A3675" s="1">
        <v>3669</v>
      </c>
      <c r="B3675" s="1">
        <v>46</v>
      </c>
      <c r="D3675" s="1">
        <v>3669</v>
      </c>
      <c r="E3675" s="1">
        <v>7</v>
      </c>
    </row>
    <row r="3676" spans="1:5" x14ac:dyDescent="0.25">
      <c r="A3676" s="1">
        <v>3670</v>
      </c>
      <c r="B3676" s="1">
        <v>46</v>
      </c>
      <c r="D3676" s="1">
        <v>3670</v>
      </c>
      <c r="E3676" s="1">
        <v>7</v>
      </c>
    </row>
    <row r="3677" spans="1:5" x14ac:dyDescent="0.25">
      <c r="A3677" s="1">
        <v>3671</v>
      </c>
      <c r="B3677" s="1">
        <v>46</v>
      </c>
      <c r="D3677" s="1">
        <v>3671</v>
      </c>
      <c r="E3677" s="1">
        <v>7</v>
      </c>
    </row>
    <row r="3678" spans="1:5" x14ac:dyDescent="0.25">
      <c r="A3678" s="1">
        <v>3672</v>
      </c>
      <c r="B3678" s="1">
        <v>46</v>
      </c>
      <c r="D3678" s="1">
        <v>3672</v>
      </c>
      <c r="E3678" s="1">
        <v>7</v>
      </c>
    </row>
    <row r="3679" spans="1:5" x14ac:dyDescent="0.25">
      <c r="A3679" s="1">
        <v>3673</v>
      </c>
      <c r="B3679" s="1">
        <v>46</v>
      </c>
      <c r="D3679" s="1">
        <v>3673</v>
      </c>
      <c r="E3679" s="1">
        <v>7</v>
      </c>
    </row>
    <row r="3680" spans="1:5" x14ac:dyDescent="0.25">
      <c r="A3680" s="1">
        <v>3674</v>
      </c>
      <c r="B3680" s="1">
        <v>46</v>
      </c>
      <c r="D3680" s="1">
        <v>3674</v>
      </c>
      <c r="E3680" s="1">
        <v>7</v>
      </c>
    </row>
    <row r="3681" spans="1:5" x14ac:dyDescent="0.25">
      <c r="A3681" s="1">
        <v>3675</v>
      </c>
      <c r="B3681" s="1">
        <v>46</v>
      </c>
      <c r="D3681" s="1">
        <v>3675</v>
      </c>
      <c r="E3681" s="1">
        <v>7</v>
      </c>
    </row>
    <row r="3682" spans="1:5" x14ac:dyDescent="0.25">
      <c r="A3682" s="1">
        <v>3676</v>
      </c>
      <c r="B3682" s="1">
        <v>46</v>
      </c>
      <c r="D3682" s="1">
        <v>3676</v>
      </c>
      <c r="E3682" s="1">
        <v>7</v>
      </c>
    </row>
    <row r="3683" spans="1:5" x14ac:dyDescent="0.25">
      <c r="A3683" s="1">
        <v>3677</v>
      </c>
      <c r="B3683" s="1">
        <v>46</v>
      </c>
      <c r="D3683" s="1">
        <v>3677</v>
      </c>
      <c r="E3683" s="1">
        <v>7</v>
      </c>
    </row>
    <row r="3684" spans="1:5" x14ac:dyDescent="0.25">
      <c r="A3684" s="1">
        <v>3678</v>
      </c>
      <c r="B3684" s="1">
        <v>46</v>
      </c>
      <c r="D3684" s="1">
        <v>3678</v>
      </c>
      <c r="E3684" s="1">
        <v>7</v>
      </c>
    </row>
    <row r="3685" spans="1:5" x14ac:dyDescent="0.25">
      <c r="A3685" s="1">
        <v>3679</v>
      </c>
      <c r="B3685" s="1">
        <v>46</v>
      </c>
      <c r="D3685" s="1">
        <v>3679</v>
      </c>
      <c r="E3685" s="1">
        <v>7</v>
      </c>
    </row>
    <row r="3686" spans="1:5" x14ac:dyDescent="0.25">
      <c r="A3686" s="1">
        <v>3680</v>
      </c>
      <c r="B3686" s="1">
        <v>46</v>
      </c>
      <c r="D3686" s="1">
        <v>3680</v>
      </c>
      <c r="E3686" s="1">
        <v>7</v>
      </c>
    </row>
    <row r="3687" spans="1:5" x14ac:dyDescent="0.25">
      <c r="A3687" s="1">
        <v>3681</v>
      </c>
      <c r="B3687" s="1">
        <v>47</v>
      </c>
      <c r="D3687" s="1">
        <v>3681</v>
      </c>
      <c r="E3687" s="1">
        <v>7</v>
      </c>
    </row>
    <row r="3688" spans="1:5" x14ac:dyDescent="0.25">
      <c r="A3688" s="1">
        <v>3682</v>
      </c>
      <c r="B3688" s="1">
        <v>47</v>
      </c>
      <c r="D3688" s="1">
        <v>3682</v>
      </c>
      <c r="E3688" s="1">
        <v>7</v>
      </c>
    </row>
    <row r="3689" spans="1:5" x14ac:dyDescent="0.25">
      <c r="A3689" s="1">
        <v>3683</v>
      </c>
      <c r="B3689" s="1">
        <v>47</v>
      </c>
      <c r="D3689" s="1">
        <v>3683</v>
      </c>
      <c r="E3689" s="1">
        <v>7</v>
      </c>
    </row>
    <row r="3690" spans="1:5" x14ac:dyDescent="0.25">
      <c r="A3690" s="1">
        <v>3684</v>
      </c>
      <c r="B3690" s="1">
        <v>47</v>
      </c>
      <c r="D3690" s="1">
        <v>3684</v>
      </c>
      <c r="E3690" s="1">
        <v>7</v>
      </c>
    </row>
    <row r="3691" spans="1:5" x14ac:dyDescent="0.25">
      <c r="A3691" s="1">
        <v>3685</v>
      </c>
      <c r="B3691" s="1">
        <v>47</v>
      </c>
      <c r="D3691" s="1">
        <v>3685</v>
      </c>
      <c r="E3691" s="1">
        <v>7</v>
      </c>
    </row>
    <row r="3692" spans="1:5" x14ac:dyDescent="0.25">
      <c r="A3692" s="1">
        <v>3686</v>
      </c>
      <c r="B3692" s="1">
        <v>47</v>
      </c>
      <c r="D3692" s="1">
        <v>3686</v>
      </c>
      <c r="E3692" s="1">
        <v>7</v>
      </c>
    </row>
    <row r="3693" spans="1:5" x14ac:dyDescent="0.25">
      <c r="A3693" s="1">
        <v>3687</v>
      </c>
      <c r="B3693" s="1">
        <v>47</v>
      </c>
      <c r="D3693" s="1">
        <v>3687</v>
      </c>
      <c r="E3693" s="1">
        <v>7</v>
      </c>
    </row>
    <row r="3694" spans="1:5" x14ac:dyDescent="0.25">
      <c r="A3694" s="1">
        <v>3688</v>
      </c>
      <c r="B3694" s="1">
        <v>47</v>
      </c>
      <c r="D3694" s="1">
        <v>3688</v>
      </c>
      <c r="E3694" s="1">
        <v>7</v>
      </c>
    </row>
    <row r="3695" spans="1:5" x14ac:dyDescent="0.25">
      <c r="A3695" s="1">
        <v>3689</v>
      </c>
      <c r="B3695" s="1">
        <v>47</v>
      </c>
      <c r="D3695" s="1">
        <v>3689</v>
      </c>
      <c r="E3695" s="1">
        <v>7</v>
      </c>
    </row>
    <row r="3696" spans="1:5" x14ac:dyDescent="0.25">
      <c r="A3696" s="1">
        <v>3690</v>
      </c>
      <c r="B3696" s="1">
        <v>47</v>
      </c>
      <c r="D3696" s="1">
        <v>3690</v>
      </c>
      <c r="E3696" s="1">
        <v>7</v>
      </c>
    </row>
    <row r="3697" spans="1:5" x14ac:dyDescent="0.25">
      <c r="A3697" s="1">
        <v>3691</v>
      </c>
      <c r="B3697" s="1">
        <v>47</v>
      </c>
      <c r="D3697" s="1">
        <v>3691</v>
      </c>
      <c r="E3697" s="1">
        <v>7</v>
      </c>
    </row>
    <row r="3698" spans="1:5" x14ac:dyDescent="0.25">
      <c r="A3698" s="1">
        <v>3692</v>
      </c>
      <c r="B3698" s="1">
        <v>47</v>
      </c>
      <c r="D3698" s="1">
        <v>3692</v>
      </c>
      <c r="E3698" s="1">
        <v>7</v>
      </c>
    </row>
    <row r="3699" spans="1:5" x14ac:dyDescent="0.25">
      <c r="A3699" s="1">
        <v>3693</v>
      </c>
      <c r="B3699" s="1">
        <v>47</v>
      </c>
      <c r="D3699" s="1">
        <v>3693</v>
      </c>
      <c r="E3699" s="1">
        <v>7</v>
      </c>
    </row>
    <row r="3700" spans="1:5" x14ac:dyDescent="0.25">
      <c r="A3700" s="1">
        <v>3694</v>
      </c>
      <c r="B3700" s="1">
        <v>47</v>
      </c>
      <c r="D3700" s="1">
        <v>3694</v>
      </c>
      <c r="E3700" s="1">
        <v>7</v>
      </c>
    </row>
    <row r="3701" spans="1:5" x14ac:dyDescent="0.25">
      <c r="A3701" s="1">
        <v>3695</v>
      </c>
      <c r="B3701" s="1">
        <v>47</v>
      </c>
      <c r="D3701" s="1">
        <v>3695</v>
      </c>
      <c r="E3701" s="1">
        <v>7</v>
      </c>
    </row>
    <row r="3702" spans="1:5" x14ac:dyDescent="0.25">
      <c r="A3702" s="1">
        <v>3696</v>
      </c>
      <c r="B3702" s="1">
        <v>47</v>
      </c>
      <c r="D3702" s="1">
        <v>3696</v>
      </c>
      <c r="E3702" s="1">
        <v>7</v>
      </c>
    </row>
    <row r="3703" spans="1:5" x14ac:dyDescent="0.25">
      <c r="A3703" s="1">
        <v>3697</v>
      </c>
      <c r="B3703" s="1">
        <v>47</v>
      </c>
      <c r="D3703" s="1">
        <v>3697</v>
      </c>
      <c r="E3703" s="1">
        <v>7</v>
      </c>
    </row>
    <row r="3704" spans="1:5" x14ac:dyDescent="0.25">
      <c r="A3704" s="1">
        <v>3698</v>
      </c>
      <c r="B3704" s="1">
        <v>47</v>
      </c>
      <c r="D3704" s="1">
        <v>3698</v>
      </c>
      <c r="E3704" s="1">
        <v>7</v>
      </c>
    </row>
    <row r="3705" spans="1:5" x14ac:dyDescent="0.25">
      <c r="A3705" s="1">
        <v>3699</v>
      </c>
      <c r="B3705" s="1">
        <v>47</v>
      </c>
      <c r="D3705" s="1">
        <v>3699</v>
      </c>
      <c r="E3705" s="1">
        <v>7</v>
      </c>
    </row>
    <row r="3706" spans="1:5" x14ac:dyDescent="0.25">
      <c r="A3706" s="1">
        <v>3700</v>
      </c>
      <c r="B3706" s="1">
        <v>47</v>
      </c>
      <c r="D3706" s="1">
        <v>3700</v>
      </c>
      <c r="E3706" s="1">
        <v>7</v>
      </c>
    </row>
    <row r="3707" spans="1:5" x14ac:dyDescent="0.25">
      <c r="A3707" s="1">
        <v>3701</v>
      </c>
      <c r="B3707" s="1">
        <v>47</v>
      </c>
      <c r="D3707" s="1">
        <v>3701</v>
      </c>
      <c r="E3707" s="1">
        <v>7</v>
      </c>
    </row>
    <row r="3708" spans="1:5" x14ac:dyDescent="0.25">
      <c r="A3708" s="1">
        <v>3702</v>
      </c>
      <c r="B3708" s="1">
        <v>47</v>
      </c>
      <c r="D3708" s="1">
        <v>3702</v>
      </c>
      <c r="E3708" s="1">
        <v>7</v>
      </c>
    </row>
    <row r="3709" spans="1:5" x14ac:dyDescent="0.25">
      <c r="A3709" s="1">
        <v>3703</v>
      </c>
      <c r="B3709" s="1">
        <v>47</v>
      </c>
      <c r="D3709" s="1">
        <v>3703</v>
      </c>
      <c r="E3709" s="1">
        <v>7</v>
      </c>
    </row>
    <row r="3710" spans="1:5" x14ac:dyDescent="0.25">
      <c r="A3710" s="1">
        <v>3704</v>
      </c>
      <c r="B3710" s="1">
        <v>47</v>
      </c>
      <c r="D3710" s="1">
        <v>3704</v>
      </c>
      <c r="E3710" s="1">
        <v>7</v>
      </c>
    </row>
    <row r="3711" spans="1:5" x14ac:dyDescent="0.25">
      <c r="A3711" s="1">
        <v>3705</v>
      </c>
      <c r="B3711" s="1">
        <v>47</v>
      </c>
      <c r="D3711" s="1">
        <v>3705</v>
      </c>
      <c r="E3711" s="1">
        <v>7</v>
      </c>
    </row>
    <row r="3712" spans="1:5" x14ac:dyDescent="0.25">
      <c r="A3712" s="1">
        <v>3706</v>
      </c>
      <c r="B3712" s="1">
        <v>47</v>
      </c>
      <c r="D3712" s="1">
        <v>3706</v>
      </c>
      <c r="E3712" s="1">
        <v>7</v>
      </c>
    </row>
    <row r="3713" spans="1:5" x14ac:dyDescent="0.25">
      <c r="A3713" s="1">
        <v>3707</v>
      </c>
      <c r="B3713" s="1">
        <v>47</v>
      </c>
      <c r="D3713" s="1">
        <v>3707</v>
      </c>
      <c r="E3713" s="1">
        <v>7</v>
      </c>
    </row>
    <row r="3714" spans="1:5" x14ac:dyDescent="0.25">
      <c r="A3714" s="1">
        <v>3708</v>
      </c>
      <c r="B3714" s="1">
        <v>47</v>
      </c>
      <c r="D3714" s="1">
        <v>3708</v>
      </c>
      <c r="E3714" s="1">
        <v>7</v>
      </c>
    </row>
    <row r="3715" spans="1:5" x14ac:dyDescent="0.25">
      <c r="A3715" s="1">
        <v>3709</v>
      </c>
      <c r="B3715" s="1">
        <v>47</v>
      </c>
      <c r="D3715" s="1">
        <v>3709</v>
      </c>
      <c r="E3715" s="1">
        <v>7</v>
      </c>
    </row>
    <row r="3716" spans="1:5" x14ac:dyDescent="0.25">
      <c r="A3716" s="1">
        <v>3710</v>
      </c>
      <c r="B3716" s="1">
        <v>47</v>
      </c>
      <c r="D3716" s="1">
        <v>3710</v>
      </c>
      <c r="E3716" s="1">
        <v>7</v>
      </c>
    </row>
    <row r="3717" spans="1:5" x14ac:dyDescent="0.25">
      <c r="A3717" s="1">
        <v>3711</v>
      </c>
      <c r="B3717" s="1">
        <v>47</v>
      </c>
      <c r="D3717" s="1">
        <v>3711</v>
      </c>
      <c r="E3717" s="1">
        <v>7</v>
      </c>
    </row>
    <row r="3718" spans="1:5" x14ac:dyDescent="0.25">
      <c r="A3718" s="1">
        <v>3712</v>
      </c>
      <c r="B3718" s="1">
        <v>47</v>
      </c>
      <c r="D3718" s="1">
        <v>3712</v>
      </c>
      <c r="E3718" s="1">
        <v>7</v>
      </c>
    </row>
    <row r="3719" spans="1:5" x14ac:dyDescent="0.25">
      <c r="A3719" s="1">
        <v>3713</v>
      </c>
      <c r="B3719" s="1">
        <v>47</v>
      </c>
      <c r="D3719" s="1">
        <v>3713</v>
      </c>
      <c r="E3719" s="1">
        <v>7</v>
      </c>
    </row>
    <row r="3720" spans="1:5" x14ac:dyDescent="0.25">
      <c r="A3720" s="1">
        <v>3714</v>
      </c>
      <c r="B3720" s="1">
        <v>47</v>
      </c>
      <c r="D3720" s="1">
        <v>3714</v>
      </c>
      <c r="E3720" s="1">
        <v>7</v>
      </c>
    </row>
    <row r="3721" spans="1:5" x14ac:dyDescent="0.25">
      <c r="A3721" s="1">
        <v>3715</v>
      </c>
      <c r="B3721" s="1">
        <v>47</v>
      </c>
      <c r="D3721" s="1">
        <v>3715</v>
      </c>
      <c r="E3721" s="1">
        <v>7</v>
      </c>
    </row>
    <row r="3722" spans="1:5" x14ac:dyDescent="0.25">
      <c r="A3722" s="1">
        <v>3716</v>
      </c>
      <c r="B3722" s="1">
        <v>47</v>
      </c>
      <c r="D3722" s="1">
        <v>3716</v>
      </c>
      <c r="E3722" s="1">
        <v>7</v>
      </c>
    </row>
    <row r="3723" spans="1:5" x14ac:dyDescent="0.25">
      <c r="A3723" s="1">
        <v>3717</v>
      </c>
      <c r="B3723" s="1">
        <v>47</v>
      </c>
      <c r="D3723" s="1">
        <v>3717</v>
      </c>
      <c r="E3723" s="1">
        <v>7</v>
      </c>
    </row>
    <row r="3724" spans="1:5" x14ac:dyDescent="0.25">
      <c r="A3724" s="1">
        <v>3718</v>
      </c>
      <c r="B3724" s="1">
        <v>47</v>
      </c>
      <c r="D3724" s="1">
        <v>3718</v>
      </c>
      <c r="E3724" s="1">
        <v>7</v>
      </c>
    </row>
    <row r="3725" spans="1:5" x14ac:dyDescent="0.25">
      <c r="A3725" s="1">
        <v>3719</v>
      </c>
      <c r="B3725" s="1">
        <v>47</v>
      </c>
      <c r="D3725" s="1">
        <v>3719</v>
      </c>
      <c r="E3725" s="1">
        <v>7</v>
      </c>
    </row>
    <row r="3726" spans="1:5" x14ac:dyDescent="0.25">
      <c r="A3726" s="1">
        <v>3720</v>
      </c>
      <c r="B3726" s="1">
        <v>47</v>
      </c>
      <c r="D3726" s="1">
        <v>3720</v>
      </c>
      <c r="E3726" s="1">
        <v>7</v>
      </c>
    </row>
    <row r="3727" spans="1:5" x14ac:dyDescent="0.25">
      <c r="A3727" s="1">
        <v>3721</v>
      </c>
      <c r="B3727" s="1">
        <v>47</v>
      </c>
      <c r="D3727" s="1">
        <v>3721</v>
      </c>
      <c r="E3727" s="1">
        <v>7</v>
      </c>
    </row>
    <row r="3728" spans="1:5" x14ac:dyDescent="0.25">
      <c r="A3728" s="1">
        <v>3722</v>
      </c>
      <c r="B3728" s="1">
        <v>47</v>
      </c>
      <c r="D3728" s="1">
        <v>3722</v>
      </c>
      <c r="E3728" s="1">
        <v>7</v>
      </c>
    </row>
    <row r="3729" spans="1:5" x14ac:dyDescent="0.25">
      <c r="A3729" s="1">
        <v>3723</v>
      </c>
      <c r="B3729" s="1">
        <v>47</v>
      </c>
      <c r="D3729" s="1">
        <v>3723</v>
      </c>
      <c r="E3729" s="1">
        <v>7</v>
      </c>
    </row>
    <row r="3730" spans="1:5" x14ac:dyDescent="0.25">
      <c r="A3730" s="1">
        <v>3724</v>
      </c>
      <c r="B3730" s="1">
        <v>47</v>
      </c>
      <c r="D3730" s="1">
        <v>3724</v>
      </c>
      <c r="E3730" s="1">
        <v>7</v>
      </c>
    </row>
    <row r="3731" spans="1:5" x14ac:dyDescent="0.25">
      <c r="A3731" s="1">
        <v>3725</v>
      </c>
      <c r="B3731" s="1">
        <v>47</v>
      </c>
      <c r="D3731" s="1">
        <v>3725</v>
      </c>
      <c r="E3731" s="1">
        <v>7</v>
      </c>
    </row>
    <row r="3732" spans="1:5" x14ac:dyDescent="0.25">
      <c r="A3732" s="1">
        <v>3726</v>
      </c>
      <c r="B3732" s="1">
        <v>47</v>
      </c>
      <c r="D3732" s="1">
        <v>3726</v>
      </c>
      <c r="E3732" s="1">
        <v>7</v>
      </c>
    </row>
    <row r="3733" spans="1:5" x14ac:dyDescent="0.25">
      <c r="A3733" s="1">
        <v>3727</v>
      </c>
      <c r="B3733" s="1">
        <v>47</v>
      </c>
      <c r="D3733" s="1">
        <v>3727</v>
      </c>
      <c r="E3733" s="1">
        <v>7</v>
      </c>
    </row>
    <row r="3734" spans="1:5" x14ac:dyDescent="0.25">
      <c r="A3734" s="1">
        <v>3728</v>
      </c>
      <c r="B3734" s="1">
        <v>47</v>
      </c>
      <c r="D3734" s="1">
        <v>3728</v>
      </c>
      <c r="E3734" s="1">
        <v>7</v>
      </c>
    </row>
    <row r="3735" spans="1:5" x14ac:dyDescent="0.25">
      <c r="A3735" s="1">
        <v>3729</v>
      </c>
      <c r="B3735" s="1">
        <v>47</v>
      </c>
      <c r="D3735" s="1">
        <v>3729</v>
      </c>
      <c r="E3735" s="1">
        <v>7</v>
      </c>
    </row>
    <row r="3736" spans="1:5" x14ac:dyDescent="0.25">
      <c r="A3736" s="1">
        <v>3730</v>
      </c>
      <c r="B3736" s="1">
        <v>47</v>
      </c>
      <c r="D3736" s="1">
        <v>3730</v>
      </c>
      <c r="E3736" s="1">
        <v>7</v>
      </c>
    </row>
    <row r="3737" spans="1:5" x14ac:dyDescent="0.25">
      <c r="A3737" s="1">
        <v>3731</v>
      </c>
      <c r="B3737" s="1">
        <v>47</v>
      </c>
      <c r="D3737" s="1">
        <v>3731</v>
      </c>
      <c r="E3737" s="1">
        <v>7</v>
      </c>
    </row>
    <row r="3738" spans="1:5" x14ac:dyDescent="0.25">
      <c r="A3738" s="1">
        <v>3732</v>
      </c>
      <c r="B3738" s="1">
        <v>47</v>
      </c>
      <c r="D3738" s="1">
        <v>3732</v>
      </c>
      <c r="E3738" s="1">
        <v>7</v>
      </c>
    </row>
    <row r="3739" spans="1:5" x14ac:dyDescent="0.25">
      <c r="A3739" s="1">
        <v>3733</v>
      </c>
      <c r="B3739" s="1">
        <v>47</v>
      </c>
      <c r="D3739" s="1">
        <v>3733</v>
      </c>
      <c r="E3739" s="1">
        <v>7</v>
      </c>
    </row>
    <row r="3740" spans="1:5" x14ac:dyDescent="0.25">
      <c r="A3740" s="1">
        <v>3734</v>
      </c>
      <c r="B3740" s="1">
        <v>47</v>
      </c>
      <c r="D3740" s="1">
        <v>3734</v>
      </c>
      <c r="E3740" s="1">
        <v>7</v>
      </c>
    </row>
    <row r="3741" spans="1:5" x14ac:dyDescent="0.25">
      <c r="A3741" s="1">
        <v>3735</v>
      </c>
      <c r="B3741" s="1">
        <v>47</v>
      </c>
      <c r="D3741" s="1">
        <v>3735</v>
      </c>
      <c r="E3741" s="1">
        <v>7</v>
      </c>
    </row>
    <row r="3742" spans="1:5" x14ac:dyDescent="0.25">
      <c r="A3742" s="1">
        <v>3736</v>
      </c>
      <c r="B3742" s="1">
        <v>47</v>
      </c>
      <c r="D3742" s="1">
        <v>3736</v>
      </c>
      <c r="E3742" s="1">
        <v>7</v>
      </c>
    </row>
    <row r="3743" spans="1:5" x14ac:dyDescent="0.25">
      <c r="A3743" s="1">
        <v>3737</v>
      </c>
      <c r="B3743" s="1">
        <v>47</v>
      </c>
      <c r="D3743" s="1">
        <v>3737</v>
      </c>
      <c r="E3743" s="1">
        <v>7</v>
      </c>
    </row>
    <row r="3744" spans="1:5" x14ac:dyDescent="0.25">
      <c r="A3744" s="1">
        <v>3738</v>
      </c>
      <c r="B3744" s="1">
        <v>47</v>
      </c>
      <c r="D3744" s="1">
        <v>3738</v>
      </c>
      <c r="E3744" s="1">
        <v>7</v>
      </c>
    </row>
    <row r="3745" spans="1:5" x14ac:dyDescent="0.25">
      <c r="A3745" s="1">
        <v>3739</v>
      </c>
      <c r="B3745" s="1">
        <v>47</v>
      </c>
      <c r="D3745" s="1">
        <v>3739</v>
      </c>
      <c r="E3745" s="1">
        <v>7</v>
      </c>
    </row>
    <row r="3746" spans="1:5" x14ac:dyDescent="0.25">
      <c r="A3746" s="1">
        <v>3740</v>
      </c>
      <c r="B3746" s="1">
        <v>47</v>
      </c>
      <c r="D3746" s="1">
        <v>3740</v>
      </c>
      <c r="E3746" s="1">
        <v>7</v>
      </c>
    </row>
    <row r="3747" spans="1:5" x14ac:dyDescent="0.25">
      <c r="A3747" s="1">
        <v>3741</v>
      </c>
      <c r="B3747" s="1">
        <v>47</v>
      </c>
      <c r="D3747" s="1">
        <v>3741</v>
      </c>
      <c r="E3747" s="1">
        <v>7</v>
      </c>
    </row>
    <row r="3748" spans="1:5" x14ac:dyDescent="0.25">
      <c r="A3748" s="1">
        <v>3742</v>
      </c>
      <c r="B3748" s="1">
        <v>47</v>
      </c>
      <c r="D3748" s="1">
        <v>3742</v>
      </c>
      <c r="E3748" s="1">
        <v>7</v>
      </c>
    </row>
    <row r="3749" spans="1:5" x14ac:dyDescent="0.25">
      <c r="A3749" s="1">
        <v>3743</v>
      </c>
      <c r="B3749" s="1">
        <v>47</v>
      </c>
      <c r="D3749" s="1">
        <v>3743</v>
      </c>
      <c r="E3749" s="1">
        <v>7</v>
      </c>
    </row>
    <row r="3750" spans="1:5" x14ac:dyDescent="0.25">
      <c r="A3750" s="1">
        <v>3744</v>
      </c>
      <c r="B3750" s="1">
        <v>47</v>
      </c>
      <c r="D3750" s="1">
        <v>3744</v>
      </c>
      <c r="E3750" s="1">
        <v>7</v>
      </c>
    </row>
    <row r="3751" spans="1:5" x14ac:dyDescent="0.25">
      <c r="A3751" s="1">
        <v>3745</v>
      </c>
      <c r="B3751" s="1">
        <v>47</v>
      </c>
      <c r="D3751" s="1">
        <v>3745</v>
      </c>
      <c r="E3751" s="1">
        <v>7</v>
      </c>
    </row>
    <row r="3752" spans="1:5" x14ac:dyDescent="0.25">
      <c r="A3752" s="1">
        <v>3746</v>
      </c>
      <c r="B3752" s="1">
        <v>47</v>
      </c>
      <c r="D3752" s="1">
        <v>3746</v>
      </c>
      <c r="E3752" s="1">
        <v>7</v>
      </c>
    </row>
    <row r="3753" spans="1:5" x14ac:dyDescent="0.25">
      <c r="A3753" s="1">
        <v>3747</v>
      </c>
      <c r="B3753" s="1">
        <v>47</v>
      </c>
      <c r="D3753" s="1">
        <v>3747</v>
      </c>
      <c r="E3753" s="1">
        <v>7</v>
      </c>
    </row>
    <row r="3754" spans="1:5" x14ac:dyDescent="0.25">
      <c r="A3754" s="1">
        <v>3748</v>
      </c>
      <c r="B3754" s="1">
        <v>47</v>
      </c>
      <c r="D3754" s="1">
        <v>3748</v>
      </c>
      <c r="E3754" s="1">
        <v>7</v>
      </c>
    </row>
    <row r="3755" spans="1:5" x14ac:dyDescent="0.25">
      <c r="A3755" s="1">
        <v>3749</v>
      </c>
      <c r="B3755" s="1">
        <v>47</v>
      </c>
      <c r="D3755" s="1">
        <v>3749</v>
      </c>
      <c r="E3755" s="1">
        <v>7</v>
      </c>
    </row>
    <row r="3756" spans="1:5" x14ac:dyDescent="0.25">
      <c r="A3756" s="1">
        <v>3750</v>
      </c>
      <c r="B3756" s="1">
        <v>47</v>
      </c>
      <c r="D3756" s="1">
        <v>3750</v>
      </c>
      <c r="E3756" s="1">
        <v>7</v>
      </c>
    </row>
    <row r="3757" spans="1:5" x14ac:dyDescent="0.25">
      <c r="A3757" s="1">
        <v>3751</v>
      </c>
      <c r="B3757" s="1">
        <v>47</v>
      </c>
      <c r="D3757" s="1">
        <v>3751</v>
      </c>
      <c r="E3757" s="1">
        <v>7</v>
      </c>
    </row>
    <row r="3758" spans="1:5" x14ac:dyDescent="0.25">
      <c r="A3758" s="1">
        <v>3752</v>
      </c>
      <c r="B3758" s="1">
        <v>47</v>
      </c>
      <c r="D3758" s="1">
        <v>3752</v>
      </c>
      <c r="E3758" s="1">
        <v>7</v>
      </c>
    </row>
    <row r="3759" spans="1:5" x14ac:dyDescent="0.25">
      <c r="A3759" s="1">
        <v>3753</v>
      </c>
      <c r="B3759" s="1">
        <v>47</v>
      </c>
      <c r="D3759" s="1">
        <v>3753</v>
      </c>
      <c r="E3759" s="1">
        <v>7</v>
      </c>
    </row>
    <row r="3760" spans="1:5" x14ac:dyDescent="0.25">
      <c r="A3760" s="1">
        <v>3754</v>
      </c>
      <c r="B3760" s="1">
        <v>47</v>
      </c>
      <c r="D3760" s="1">
        <v>3754</v>
      </c>
      <c r="E3760" s="1">
        <v>7</v>
      </c>
    </row>
    <row r="3761" spans="1:5" x14ac:dyDescent="0.25">
      <c r="A3761" s="1">
        <v>3755</v>
      </c>
      <c r="B3761" s="1">
        <v>47</v>
      </c>
      <c r="D3761" s="1">
        <v>3755</v>
      </c>
      <c r="E3761" s="1">
        <v>7</v>
      </c>
    </row>
    <row r="3762" spans="1:5" x14ac:dyDescent="0.25">
      <c r="A3762" s="1">
        <v>3756</v>
      </c>
      <c r="B3762" s="1">
        <v>47</v>
      </c>
      <c r="D3762" s="1">
        <v>3756</v>
      </c>
      <c r="E3762" s="1">
        <v>7</v>
      </c>
    </row>
    <row r="3763" spans="1:5" x14ac:dyDescent="0.25">
      <c r="A3763" s="1">
        <v>3757</v>
      </c>
      <c r="B3763" s="1">
        <v>47</v>
      </c>
      <c r="D3763" s="1">
        <v>3757</v>
      </c>
      <c r="E3763" s="1">
        <v>7</v>
      </c>
    </row>
    <row r="3764" spans="1:5" x14ac:dyDescent="0.25">
      <c r="A3764" s="1">
        <v>3758</v>
      </c>
      <c r="B3764" s="1">
        <v>47</v>
      </c>
      <c r="D3764" s="1">
        <v>3758</v>
      </c>
      <c r="E3764" s="1">
        <v>7</v>
      </c>
    </row>
    <row r="3765" spans="1:5" x14ac:dyDescent="0.25">
      <c r="A3765" s="1">
        <v>3759</v>
      </c>
      <c r="B3765" s="1">
        <v>47</v>
      </c>
      <c r="D3765" s="1">
        <v>3759</v>
      </c>
      <c r="E3765" s="1">
        <v>7</v>
      </c>
    </row>
    <row r="3766" spans="1:5" x14ac:dyDescent="0.25">
      <c r="A3766" s="1">
        <v>3760</v>
      </c>
      <c r="B3766" s="1">
        <v>47</v>
      </c>
      <c r="D3766" s="1">
        <v>3760</v>
      </c>
      <c r="E3766" s="1">
        <v>7</v>
      </c>
    </row>
    <row r="3767" spans="1:5" x14ac:dyDescent="0.25">
      <c r="A3767" s="1">
        <v>3761</v>
      </c>
      <c r="B3767" s="1">
        <v>48</v>
      </c>
      <c r="D3767" s="1">
        <v>3761</v>
      </c>
      <c r="E3767" s="1">
        <v>7</v>
      </c>
    </row>
    <row r="3768" spans="1:5" x14ac:dyDescent="0.25">
      <c r="A3768" s="1">
        <v>3762</v>
      </c>
      <c r="B3768" s="1">
        <v>48</v>
      </c>
      <c r="D3768" s="1">
        <v>3762</v>
      </c>
      <c r="E3768" s="1">
        <v>7</v>
      </c>
    </row>
    <row r="3769" spans="1:5" x14ac:dyDescent="0.25">
      <c r="A3769" s="1">
        <v>3763</v>
      </c>
      <c r="B3769" s="1">
        <v>48</v>
      </c>
      <c r="D3769" s="1">
        <v>3763</v>
      </c>
      <c r="E3769" s="1">
        <v>7</v>
      </c>
    </row>
    <row r="3770" spans="1:5" x14ac:dyDescent="0.25">
      <c r="A3770" s="1">
        <v>3764</v>
      </c>
      <c r="B3770" s="1">
        <v>48</v>
      </c>
      <c r="D3770" s="1">
        <v>3764</v>
      </c>
      <c r="E3770" s="1">
        <v>7</v>
      </c>
    </row>
    <row r="3771" spans="1:5" x14ac:dyDescent="0.25">
      <c r="A3771" s="1">
        <v>3765</v>
      </c>
      <c r="B3771" s="1">
        <v>48</v>
      </c>
      <c r="D3771" s="1">
        <v>3765</v>
      </c>
      <c r="E3771" s="1">
        <v>7</v>
      </c>
    </row>
    <row r="3772" spans="1:5" x14ac:dyDescent="0.25">
      <c r="A3772" s="1">
        <v>3766</v>
      </c>
      <c r="B3772" s="1">
        <v>48</v>
      </c>
      <c r="D3772" s="1">
        <v>3766</v>
      </c>
      <c r="E3772" s="1">
        <v>7</v>
      </c>
    </row>
    <row r="3773" spans="1:5" x14ac:dyDescent="0.25">
      <c r="A3773" s="1">
        <v>3767</v>
      </c>
      <c r="B3773" s="1">
        <v>48</v>
      </c>
      <c r="D3773" s="1">
        <v>3767</v>
      </c>
      <c r="E3773" s="1">
        <v>7</v>
      </c>
    </row>
    <row r="3774" spans="1:5" x14ac:dyDescent="0.25">
      <c r="A3774" s="1">
        <v>3768</v>
      </c>
      <c r="B3774" s="1">
        <v>48</v>
      </c>
      <c r="D3774" s="1">
        <v>3768</v>
      </c>
      <c r="E3774" s="1">
        <v>7</v>
      </c>
    </row>
    <row r="3775" spans="1:5" x14ac:dyDescent="0.25">
      <c r="A3775" s="1">
        <v>3769</v>
      </c>
      <c r="B3775" s="1">
        <v>48</v>
      </c>
      <c r="D3775" s="1">
        <v>3769</v>
      </c>
      <c r="E3775" s="1">
        <v>7</v>
      </c>
    </row>
    <row r="3776" spans="1:5" x14ac:dyDescent="0.25">
      <c r="A3776" s="1">
        <v>3770</v>
      </c>
      <c r="B3776" s="1">
        <v>48</v>
      </c>
      <c r="D3776" s="1">
        <v>3770</v>
      </c>
      <c r="E3776" s="1">
        <v>7</v>
      </c>
    </row>
    <row r="3777" spans="1:5" x14ac:dyDescent="0.25">
      <c r="A3777" s="1">
        <v>3771</v>
      </c>
      <c r="B3777" s="1">
        <v>48</v>
      </c>
      <c r="D3777" s="1">
        <v>3771</v>
      </c>
      <c r="E3777" s="1">
        <v>7</v>
      </c>
    </row>
    <row r="3778" spans="1:5" x14ac:dyDescent="0.25">
      <c r="A3778" s="1">
        <v>3772</v>
      </c>
      <c r="B3778" s="1">
        <v>48</v>
      </c>
      <c r="D3778" s="1">
        <v>3772</v>
      </c>
      <c r="E3778" s="1">
        <v>7</v>
      </c>
    </row>
    <row r="3779" spans="1:5" x14ac:dyDescent="0.25">
      <c r="A3779" s="1">
        <v>3773</v>
      </c>
      <c r="B3779" s="1">
        <v>48</v>
      </c>
      <c r="D3779" s="1">
        <v>3773</v>
      </c>
      <c r="E3779" s="1">
        <v>7</v>
      </c>
    </row>
    <row r="3780" spans="1:5" x14ac:dyDescent="0.25">
      <c r="A3780" s="1">
        <v>3774</v>
      </c>
      <c r="B3780" s="1">
        <v>48</v>
      </c>
      <c r="D3780" s="1">
        <v>3774</v>
      </c>
      <c r="E3780" s="1">
        <v>7</v>
      </c>
    </row>
    <row r="3781" spans="1:5" x14ac:dyDescent="0.25">
      <c r="A3781" s="1">
        <v>3775</v>
      </c>
      <c r="B3781" s="1">
        <v>48</v>
      </c>
      <c r="D3781" s="1">
        <v>3775</v>
      </c>
      <c r="E3781" s="1">
        <v>7</v>
      </c>
    </row>
    <row r="3782" spans="1:5" x14ac:dyDescent="0.25">
      <c r="A3782" s="1">
        <v>3776</v>
      </c>
      <c r="B3782" s="1">
        <v>48</v>
      </c>
      <c r="D3782" s="1">
        <v>3776</v>
      </c>
      <c r="E3782" s="1">
        <v>7</v>
      </c>
    </row>
    <row r="3783" spans="1:5" x14ac:dyDescent="0.25">
      <c r="A3783" s="1">
        <v>3777</v>
      </c>
      <c r="B3783" s="1">
        <v>48</v>
      </c>
      <c r="D3783" s="1">
        <v>3777</v>
      </c>
      <c r="E3783" s="1">
        <v>7</v>
      </c>
    </row>
    <row r="3784" spans="1:5" x14ac:dyDescent="0.25">
      <c r="A3784" s="1">
        <v>3778</v>
      </c>
      <c r="B3784" s="1">
        <v>48</v>
      </c>
      <c r="D3784" s="1">
        <v>3778</v>
      </c>
      <c r="E3784" s="1">
        <v>7</v>
      </c>
    </row>
    <row r="3785" spans="1:5" x14ac:dyDescent="0.25">
      <c r="A3785" s="1">
        <v>3779</v>
      </c>
      <c r="B3785" s="1">
        <v>48</v>
      </c>
      <c r="D3785" s="1">
        <v>3779</v>
      </c>
      <c r="E3785" s="1">
        <v>7</v>
      </c>
    </row>
    <row r="3786" spans="1:5" x14ac:dyDescent="0.25">
      <c r="A3786" s="1">
        <v>3780</v>
      </c>
      <c r="B3786" s="1">
        <v>48</v>
      </c>
      <c r="D3786" s="1">
        <v>3780</v>
      </c>
      <c r="E3786" s="1">
        <v>7</v>
      </c>
    </row>
    <row r="3787" spans="1:5" x14ac:dyDescent="0.25">
      <c r="A3787" s="1">
        <v>3781</v>
      </c>
      <c r="B3787" s="1">
        <v>48</v>
      </c>
      <c r="D3787" s="1">
        <v>3781</v>
      </c>
      <c r="E3787" s="1">
        <v>7</v>
      </c>
    </row>
    <row r="3788" spans="1:5" x14ac:dyDescent="0.25">
      <c r="A3788" s="1">
        <v>3782</v>
      </c>
      <c r="B3788" s="1">
        <v>48</v>
      </c>
      <c r="D3788" s="1">
        <v>3782</v>
      </c>
      <c r="E3788" s="1">
        <v>7</v>
      </c>
    </row>
    <row r="3789" spans="1:5" x14ac:dyDescent="0.25">
      <c r="A3789" s="1">
        <v>3783</v>
      </c>
      <c r="B3789" s="1">
        <v>48</v>
      </c>
      <c r="D3789" s="1">
        <v>3783</v>
      </c>
      <c r="E3789" s="1">
        <v>7</v>
      </c>
    </row>
    <row r="3790" spans="1:5" x14ac:dyDescent="0.25">
      <c r="A3790" s="1">
        <v>3784</v>
      </c>
      <c r="B3790" s="1">
        <v>48</v>
      </c>
      <c r="D3790" s="1">
        <v>3784</v>
      </c>
      <c r="E3790" s="1">
        <v>7</v>
      </c>
    </row>
    <row r="3791" spans="1:5" x14ac:dyDescent="0.25">
      <c r="A3791" s="1">
        <v>3785</v>
      </c>
      <c r="B3791" s="1">
        <v>48</v>
      </c>
      <c r="D3791" s="1">
        <v>3785</v>
      </c>
      <c r="E3791" s="1">
        <v>7</v>
      </c>
    </row>
    <row r="3792" spans="1:5" x14ac:dyDescent="0.25">
      <c r="A3792" s="1">
        <v>3786</v>
      </c>
      <c r="B3792" s="1">
        <v>48</v>
      </c>
      <c r="D3792" s="1">
        <v>3786</v>
      </c>
      <c r="E3792" s="1">
        <v>7</v>
      </c>
    </row>
    <row r="3793" spans="1:5" x14ac:dyDescent="0.25">
      <c r="A3793" s="1">
        <v>3787</v>
      </c>
      <c r="B3793" s="1">
        <v>48</v>
      </c>
      <c r="D3793" s="1">
        <v>3787</v>
      </c>
      <c r="E3793" s="1">
        <v>7</v>
      </c>
    </row>
    <row r="3794" spans="1:5" x14ac:dyDescent="0.25">
      <c r="A3794" s="1">
        <v>3788</v>
      </c>
      <c r="B3794" s="1">
        <v>48</v>
      </c>
      <c r="D3794" s="1">
        <v>3788</v>
      </c>
      <c r="E3794" s="1">
        <v>7</v>
      </c>
    </row>
    <row r="3795" spans="1:5" x14ac:dyDescent="0.25">
      <c r="A3795" s="1">
        <v>3789</v>
      </c>
      <c r="B3795" s="1">
        <v>48</v>
      </c>
      <c r="D3795" s="1">
        <v>3789</v>
      </c>
      <c r="E3795" s="1">
        <v>7</v>
      </c>
    </row>
    <row r="3796" spans="1:5" x14ac:dyDescent="0.25">
      <c r="A3796" s="1">
        <v>3790</v>
      </c>
      <c r="B3796" s="1">
        <v>48</v>
      </c>
      <c r="D3796" s="1">
        <v>3790</v>
      </c>
      <c r="E3796" s="1">
        <v>7</v>
      </c>
    </row>
    <row r="3797" spans="1:5" x14ac:dyDescent="0.25">
      <c r="A3797" s="1">
        <v>3791</v>
      </c>
      <c r="B3797" s="1">
        <v>48</v>
      </c>
      <c r="D3797" s="1">
        <v>3791</v>
      </c>
      <c r="E3797" s="1">
        <v>7</v>
      </c>
    </row>
    <row r="3798" spans="1:5" x14ac:dyDescent="0.25">
      <c r="A3798" s="1">
        <v>3792</v>
      </c>
      <c r="B3798" s="1">
        <v>48</v>
      </c>
      <c r="D3798" s="1">
        <v>3792</v>
      </c>
      <c r="E3798" s="1">
        <v>7</v>
      </c>
    </row>
    <row r="3799" spans="1:5" x14ac:dyDescent="0.25">
      <c r="A3799" s="1">
        <v>3793</v>
      </c>
      <c r="B3799" s="1">
        <v>48</v>
      </c>
      <c r="D3799" s="1">
        <v>3793</v>
      </c>
      <c r="E3799" s="1">
        <v>7</v>
      </c>
    </row>
    <row r="3800" spans="1:5" x14ac:dyDescent="0.25">
      <c r="A3800" s="1">
        <v>3794</v>
      </c>
      <c r="B3800" s="1">
        <v>48</v>
      </c>
      <c r="D3800" s="1">
        <v>3794</v>
      </c>
      <c r="E3800" s="1">
        <v>7</v>
      </c>
    </row>
    <row r="3801" spans="1:5" x14ac:dyDescent="0.25">
      <c r="A3801" s="1">
        <v>3795</v>
      </c>
      <c r="B3801" s="1">
        <v>48</v>
      </c>
      <c r="D3801" s="1">
        <v>3795</v>
      </c>
      <c r="E3801" s="1">
        <v>7</v>
      </c>
    </row>
    <row r="3802" spans="1:5" x14ac:dyDescent="0.25">
      <c r="A3802" s="1">
        <v>3796</v>
      </c>
      <c r="B3802" s="1">
        <v>48</v>
      </c>
      <c r="D3802" s="1">
        <v>3796</v>
      </c>
      <c r="E3802" s="1">
        <v>7</v>
      </c>
    </row>
    <row r="3803" spans="1:5" x14ac:dyDescent="0.25">
      <c r="A3803" s="1">
        <v>3797</v>
      </c>
      <c r="B3803" s="1">
        <v>48</v>
      </c>
      <c r="D3803" s="1">
        <v>3797</v>
      </c>
      <c r="E3803" s="1">
        <v>7</v>
      </c>
    </row>
    <row r="3804" spans="1:5" x14ac:dyDescent="0.25">
      <c r="A3804" s="1">
        <v>3798</v>
      </c>
      <c r="B3804" s="1">
        <v>48</v>
      </c>
      <c r="D3804" s="1">
        <v>3798</v>
      </c>
      <c r="E3804" s="1">
        <v>7</v>
      </c>
    </row>
    <row r="3805" spans="1:5" x14ac:dyDescent="0.25">
      <c r="A3805" s="1">
        <v>3799</v>
      </c>
      <c r="B3805" s="1">
        <v>48</v>
      </c>
      <c r="D3805" s="1">
        <v>3799</v>
      </c>
      <c r="E3805" s="1">
        <v>7</v>
      </c>
    </row>
    <row r="3806" spans="1:5" x14ac:dyDescent="0.25">
      <c r="A3806" s="1">
        <v>3800</v>
      </c>
      <c r="B3806" s="1">
        <v>48</v>
      </c>
      <c r="D3806" s="1">
        <v>3800</v>
      </c>
      <c r="E3806" s="1">
        <v>7</v>
      </c>
    </row>
    <row r="3807" spans="1:5" x14ac:dyDescent="0.25">
      <c r="A3807" s="1">
        <v>3801</v>
      </c>
      <c r="B3807" s="1">
        <v>48</v>
      </c>
      <c r="D3807" s="1">
        <v>3801</v>
      </c>
      <c r="E3807" s="1">
        <v>7</v>
      </c>
    </row>
    <row r="3808" spans="1:5" x14ac:dyDescent="0.25">
      <c r="A3808" s="1">
        <v>3802</v>
      </c>
      <c r="B3808" s="1">
        <v>48</v>
      </c>
      <c r="D3808" s="1">
        <v>3802</v>
      </c>
      <c r="E3808" s="1">
        <v>7</v>
      </c>
    </row>
    <row r="3809" spans="1:5" x14ac:dyDescent="0.25">
      <c r="A3809" s="1">
        <v>3803</v>
      </c>
      <c r="B3809" s="1">
        <v>48</v>
      </c>
      <c r="D3809" s="1">
        <v>3803</v>
      </c>
      <c r="E3809" s="1">
        <v>7</v>
      </c>
    </row>
    <row r="3810" spans="1:5" x14ac:dyDescent="0.25">
      <c r="A3810" s="1">
        <v>3804</v>
      </c>
      <c r="B3810" s="1">
        <v>48</v>
      </c>
      <c r="D3810" s="1">
        <v>3804</v>
      </c>
      <c r="E3810" s="1">
        <v>7</v>
      </c>
    </row>
    <row r="3811" spans="1:5" x14ac:dyDescent="0.25">
      <c r="A3811" s="1">
        <v>3805</v>
      </c>
      <c r="B3811" s="1">
        <v>48</v>
      </c>
      <c r="D3811" s="1">
        <v>3805</v>
      </c>
      <c r="E3811" s="1">
        <v>7</v>
      </c>
    </row>
    <row r="3812" spans="1:5" x14ac:dyDescent="0.25">
      <c r="A3812" s="1">
        <v>3806</v>
      </c>
      <c r="B3812" s="1">
        <v>48</v>
      </c>
      <c r="D3812" s="1">
        <v>3806</v>
      </c>
      <c r="E3812" s="1">
        <v>7</v>
      </c>
    </row>
    <row r="3813" spans="1:5" x14ac:dyDescent="0.25">
      <c r="A3813" s="1">
        <v>3807</v>
      </c>
      <c r="B3813" s="1">
        <v>48</v>
      </c>
      <c r="D3813" s="1">
        <v>3807</v>
      </c>
      <c r="E3813" s="1">
        <v>7</v>
      </c>
    </row>
    <row r="3814" spans="1:5" x14ac:dyDescent="0.25">
      <c r="A3814" s="1">
        <v>3808</v>
      </c>
      <c r="B3814" s="1">
        <v>48</v>
      </c>
      <c r="D3814" s="1">
        <v>3808</v>
      </c>
      <c r="E3814" s="1">
        <v>7</v>
      </c>
    </row>
    <row r="3815" spans="1:5" x14ac:dyDescent="0.25">
      <c r="A3815" s="1">
        <v>3809</v>
      </c>
      <c r="B3815" s="1">
        <v>48</v>
      </c>
      <c r="D3815" s="1">
        <v>3809</v>
      </c>
      <c r="E3815" s="1">
        <v>7</v>
      </c>
    </row>
    <row r="3816" spans="1:5" x14ac:dyDescent="0.25">
      <c r="A3816" s="1">
        <v>3810</v>
      </c>
      <c r="B3816" s="1">
        <v>48</v>
      </c>
      <c r="D3816" s="1">
        <v>3810</v>
      </c>
      <c r="E3816" s="1">
        <v>7</v>
      </c>
    </row>
    <row r="3817" spans="1:5" x14ac:dyDescent="0.25">
      <c r="A3817" s="1">
        <v>3811</v>
      </c>
      <c r="B3817" s="1">
        <v>48</v>
      </c>
      <c r="D3817" s="1">
        <v>3811</v>
      </c>
      <c r="E3817" s="1">
        <v>7</v>
      </c>
    </row>
    <row r="3818" spans="1:5" x14ac:dyDescent="0.25">
      <c r="A3818" s="1">
        <v>3812</v>
      </c>
      <c r="B3818" s="1">
        <v>48</v>
      </c>
      <c r="D3818" s="1">
        <v>3812</v>
      </c>
      <c r="E3818" s="1">
        <v>7</v>
      </c>
    </row>
    <row r="3819" spans="1:5" x14ac:dyDescent="0.25">
      <c r="A3819" s="1">
        <v>3813</v>
      </c>
      <c r="B3819" s="1">
        <v>48</v>
      </c>
      <c r="D3819" s="1">
        <v>3813</v>
      </c>
      <c r="E3819" s="1">
        <v>7</v>
      </c>
    </row>
    <row r="3820" spans="1:5" x14ac:dyDescent="0.25">
      <c r="A3820" s="1">
        <v>3814</v>
      </c>
      <c r="B3820" s="1">
        <v>48</v>
      </c>
      <c r="D3820" s="1">
        <v>3814</v>
      </c>
      <c r="E3820" s="1">
        <v>7</v>
      </c>
    </row>
    <row r="3821" spans="1:5" x14ac:dyDescent="0.25">
      <c r="A3821" s="1">
        <v>3815</v>
      </c>
      <c r="B3821" s="1">
        <v>48</v>
      </c>
      <c r="D3821" s="1">
        <v>3815</v>
      </c>
      <c r="E3821" s="1">
        <v>7</v>
      </c>
    </row>
    <row r="3822" spans="1:5" x14ac:dyDescent="0.25">
      <c r="A3822" s="1">
        <v>3816</v>
      </c>
      <c r="B3822" s="1">
        <v>48</v>
      </c>
      <c r="D3822" s="1">
        <v>3816</v>
      </c>
      <c r="E3822" s="1">
        <v>7</v>
      </c>
    </row>
    <row r="3823" spans="1:5" x14ac:dyDescent="0.25">
      <c r="A3823" s="1">
        <v>3817</v>
      </c>
      <c r="B3823" s="1">
        <v>48</v>
      </c>
      <c r="D3823" s="1">
        <v>3817</v>
      </c>
      <c r="E3823" s="1">
        <v>7</v>
      </c>
    </row>
    <row r="3824" spans="1:5" x14ac:dyDescent="0.25">
      <c r="A3824" s="1">
        <v>3818</v>
      </c>
      <c r="B3824" s="1">
        <v>48</v>
      </c>
      <c r="D3824" s="1">
        <v>3818</v>
      </c>
      <c r="E3824" s="1">
        <v>7</v>
      </c>
    </row>
    <row r="3825" spans="1:5" x14ac:dyDescent="0.25">
      <c r="A3825" s="1">
        <v>3819</v>
      </c>
      <c r="B3825" s="1">
        <v>48</v>
      </c>
      <c r="D3825" s="1">
        <v>3819</v>
      </c>
      <c r="E3825" s="1">
        <v>7</v>
      </c>
    </row>
    <row r="3826" spans="1:5" x14ac:dyDescent="0.25">
      <c r="A3826" s="1">
        <v>3820</v>
      </c>
      <c r="B3826" s="1">
        <v>48</v>
      </c>
      <c r="D3826" s="1">
        <v>3820</v>
      </c>
      <c r="E3826" s="1">
        <v>7</v>
      </c>
    </row>
    <row r="3827" spans="1:5" x14ac:dyDescent="0.25">
      <c r="A3827" s="1">
        <v>3821</v>
      </c>
      <c r="B3827" s="1">
        <v>48</v>
      </c>
      <c r="D3827" s="1">
        <v>3821</v>
      </c>
      <c r="E3827" s="1">
        <v>7</v>
      </c>
    </row>
    <row r="3828" spans="1:5" x14ac:dyDescent="0.25">
      <c r="A3828" s="1">
        <v>3822</v>
      </c>
      <c r="B3828" s="1">
        <v>48</v>
      </c>
      <c r="D3828" s="1">
        <v>3822</v>
      </c>
      <c r="E3828" s="1">
        <v>7</v>
      </c>
    </row>
    <row r="3829" spans="1:5" x14ac:dyDescent="0.25">
      <c r="A3829" s="1">
        <v>3823</v>
      </c>
      <c r="B3829" s="1">
        <v>48</v>
      </c>
      <c r="D3829" s="1">
        <v>3823</v>
      </c>
      <c r="E3829" s="1">
        <v>7</v>
      </c>
    </row>
    <row r="3830" spans="1:5" x14ac:dyDescent="0.25">
      <c r="A3830" s="1">
        <v>3824</v>
      </c>
      <c r="B3830" s="1">
        <v>48</v>
      </c>
      <c r="D3830" s="1">
        <v>3824</v>
      </c>
      <c r="E3830" s="1">
        <v>7</v>
      </c>
    </row>
    <row r="3831" spans="1:5" x14ac:dyDescent="0.25">
      <c r="A3831" s="1">
        <v>3825</v>
      </c>
      <c r="B3831" s="1">
        <v>48</v>
      </c>
      <c r="D3831" s="1">
        <v>3825</v>
      </c>
      <c r="E3831" s="1">
        <v>7</v>
      </c>
    </row>
    <row r="3832" spans="1:5" x14ac:dyDescent="0.25">
      <c r="A3832" s="1">
        <v>3826</v>
      </c>
      <c r="B3832" s="1">
        <v>48</v>
      </c>
      <c r="D3832" s="1">
        <v>3826</v>
      </c>
      <c r="E3832" s="1">
        <v>7</v>
      </c>
    </row>
    <row r="3833" spans="1:5" x14ac:dyDescent="0.25">
      <c r="A3833" s="1">
        <v>3827</v>
      </c>
      <c r="B3833" s="1">
        <v>48</v>
      </c>
      <c r="D3833" s="1">
        <v>3827</v>
      </c>
      <c r="E3833" s="1">
        <v>7</v>
      </c>
    </row>
    <row r="3834" spans="1:5" x14ac:dyDescent="0.25">
      <c r="A3834" s="1">
        <v>3828</v>
      </c>
      <c r="B3834" s="1">
        <v>48</v>
      </c>
      <c r="D3834" s="1">
        <v>3828</v>
      </c>
      <c r="E3834" s="1">
        <v>7</v>
      </c>
    </row>
    <row r="3835" spans="1:5" x14ac:dyDescent="0.25">
      <c r="A3835" s="1">
        <v>3829</v>
      </c>
      <c r="B3835" s="1">
        <v>48</v>
      </c>
      <c r="D3835" s="1">
        <v>3829</v>
      </c>
      <c r="E3835" s="1">
        <v>7</v>
      </c>
    </row>
    <row r="3836" spans="1:5" x14ac:dyDescent="0.25">
      <c r="A3836" s="1">
        <v>3830</v>
      </c>
      <c r="B3836" s="1">
        <v>48</v>
      </c>
      <c r="D3836" s="1">
        <v>3830</v>
      </c>
      <c r="E3836" s="1">
        <v>7</v>
      </c>
    </row>
    <row r="3837" spans="1:5" x14ac:dyDescent="0.25">
      <c r="A3837" s="1">
        <v>3831</v>
      </c>
      <c r="B3837" s="1">
        <v>48</v>
      </c>
      <c r="D3837" s="1">
        <v>3831</v>
      </c>
      <c r="E3837" s="1">
        <v>7</v>
      </c>
    </row>
    <row r="3838" spans="1:5" x14ac:dyDescent="0.25">
      <c r="A3838" s="1">
        <v>3832</v>
      </c>
      <c r="B3838" s="1">
        <v>48</v>
      </c>
      <c r="D3838" s="1">
        <v>3832</v>
      </c>
      <c r="E3838" s="1">
        <v>7</v>
      </c>
    </row>
    <row r="3839" spans="1:5" x14ac:dyDescent="0.25">
      <c r="A3839" s="1">
        <v>3833</v>
      </c>
      <c r="B3839" s="1">
        <v>48</v>
      </c>
      <c r="D3839" s="1">
        <v>3833</v>
      </c>
      <c r="E3839" s="1">
        <v>7</v>
      </c>
    </row>
    <row r="3840" spans="1:5" x14ac:dyDescent="0.25">
      <c r="A3840" s="1">
        <v>3834</v>
      </c>
      <c r="B3840" s="1">
        <v>48</v>
      </c>
      <c r="D3840" s="1">
        <v>3834</v>
      </c>
      <c r="E3840" s="1">
        <v>7</v>
      </c>
    </row>
    <row r="3841" spans="1:5" x14ac:dyDescent="0.25">
      <c r="A3841" s="1">
        <v>3835</v>
      </c>
      <c r="B3841" s="1">
        <v>48</v>
      </c>
      <c r="D3841" s="1">
        <v>3835</v>
      </c>
      <c r="E3841" s="1">
        <v>7</v>
      </c>
    </row>
    <row r="3842" spans="1:5" x14ac:dyDescent="0.25">
      <c r="A3842" s="1">
        <v>3836</v>
      </c>
      <c r="B3842" s="1">
        <v>48</v>
      </c>
      <c r="D3842" s="1">
        <v>3836</v>
      </c>
      <c r="E3842" s="1">
        <v>7</v>
      </c>
    </row>
    <row r="3843" spans="1:5" x14ac:dyDescent="0.25">
      <c r="A3843" s="1">
        <v>3837</v>
      </c>
      <c r="B3843" s="1">
        <v>48</v>
      </c>
      <c r="D3843" s="1">
        <v>3837</v>
      </c>
      <c r="E3843" s="1">
        <v>7</v>
      </c>
    </row>
    <row r="3844" spans="1:5" x14ac:dyDescent="0.25">
      <c r="A3844" s="1">
        <v>3838</v>
      </c>
      <c r="B3844" s="1">
        <v>48</v>
      </c>
      <c r="D3844" s="1">
        <v>3838</v>
      </c>
      <c r="E3844" s="1">
        <v>7</v>
      </c>
    </row>
    <row r="3845" spans="1:5" x14ac:dyDescent="0.25">
      <c r="A3845" s="1">
        <v>3839</v>
      </c>
      <c r="B3845" s="1">
        <v>48</v>
      </c>
      <c r="D3845" s="1">
        <v>3839</v>
      </c>
      <c r="E3845" s="1">
        <v>7</v>
      </c>
    </row>
    <row r="3846" spans="1:5" x14ac:dyDescent="0.25">
      <c r="A3846" s="1">
        <v>3840</v>
      </c>
      <c r="B3846" s="1">
        <v>48</v>
      </c>
      <c r="D3846" s="1">
        <v>3840</v>
      </c>
      <c r="E3846" s="1">
        <v>7</v>
      </c>
    </row>
    <row r="3847" spans="1:5" x14ac:dyDescent="0.25">
      <c r="A3847" s="1">
        <v>3841</v>
      </c>
      <c r="B3847" s="1">
        <v>49</v>
      </c>
      <c r="D3847" s="1">
        <v>3841</v>
      </c>
      <c r="E3847" s="1">
        <v>7</v>
      </c>
    </row>
    <row r="3848" spans="1:5" x14ac:dyDescent="0.25">
      <c r="A3848" s="1">
        <v>3842</v>
      </c>
      <c r="B3848" s="1">
        <v>49</v>
      </c>
      <c r="D3848" s="1">
        <v>3842</v>
      </c>
      <c r="E3848" s="1">
        <v>7</v>
      </c>
    </row>
    <row r="3849" spans="1:5" x14ac:dyDescent="0.25">
      <c r="A3849" s="1">
        <v>3843</v>
      </c>
      <c r="B3849" s="1">
        <v>49</v>
      </c>
      <c r="D3849" s="1">
        <v>3843</v>
      </c>
      <c r="E3849" s="1">
        <v>7</v>
      </c>
    </row>
    <row r="3850" spans="1:5" x14ac:dyDescent="0.25">
      <c r="A3850" s="1">
        <v>3844</v>
      </c>
      <c r="B3850" s="1">
        <v>49</v>
      </c>
      <c r="D3850" s="1">
        <v>3844</v>
      </c>
      <c r="E3850" s="1">
        <v>7</v>
      </c>
    </row>
    <row r="3851" spans="1:5" x14ac:dyDescent="0.25">
      <c r="A3851" s="1">
        <v>3845</v>
      </c>
      <c r="B3851" s="1">
        <v>49</v>
      </c>
      <c r="D3851" s="1">
        <v>3845</v>
      </c>
      <c r="E3851" s="1">
        <v>7</v>
      </c>
    </row>
    <row r="3852" spans="1:5" x14ac:dyDescent="0.25">
      <c r="A3852" s="1">
        <v>3846</v>
      </c>
      <c r="B3852" s="1">
        <v>49</v>
      </c>
      <c r="D3852" s="1">
        <v>3846</v>
      </c>
      <c r="E3852" s="1">
        <v>7</v>
      </c>
    </row>
    <row r="3853" spans="1:5" x14ac:dyDescent="0.25">
      <c r="A3853" s="1">
        <v>3847</v>
      </c>
      <c r="B3853" s="1">
        <v>49</v>
      </c>
      <c r="D3853" s="1">
        <v>3847</v>
      </c>
      <c r="E3853" s="1">
        <v>7</v>
      </c>
    </row>
    <row r="3854" spans="1:5" x14ac:dyDescent="0.25">
      <c r="A3854" s="1">
        <v>3848</v>
      </c>
      <c r="B3854" s="1">
        <v>49</v>
      </c>
      <c r="D3854" s="1">
        <v>3848</v>
      </c>
      <c r="E3854" s="1">
        <v>7</v>
      </c>
    </row>
    <row r="3855" spans="1:5" x14ac:dyDescent="0.25">
      <c r="A3855" s="1">
        <v>3849</v>
      </c>
      <c r="B3855" s="1">
        <v>49</v>
      </c>
      <c r="D3855" s="1">
        <v>3849</v>
      </c>
      <c r="E3855" s="1">
        <v>7</v>
      </c>
    </row>
    <row r="3856" spans="1:5" x14ac:dyDescent="0.25">
      <c r="A3856" s="1">
        <v>3850</v>
      </c>
      <c r="B3856" s="1">
        <v>49</v>
      </c>
      <c r="D3856" s="1">
        <v>3850</v>
      </c>
      <c r="E3856" s="1">
        <v>7</v>
      </c>
    </row>
    <row r="3857" spans="1:5" x14ac:dyDescent="0.25">
      <c r="A3857" s="1">
        <v>3851</v>
      </c>
      <c r="B3857" s="1">
        <v>49</v>
      </c>
      <c r="D3857" s="1">
        <v>3851</v>
      </c>
      <c r="E3857" s="1">
        <v>7</v>
      </c>
    </row>
    <row r="3858" spans="1:5" x14ac:dyDescent="0.25">
      <c r="A3858" s="1">
        <v>3852</v>
      </c>
      <c r="B3858" s="1">
        <v>49</v>
      </c>
      <c r="D3858" s="1">
        <v>3852</v>
      </c>
      <c r="E3858" s="1">
        <v>7</v>
      </c>
    </row>
    <row r="3859" spans="1:5" x14ac:dyDescent="0.25">
      <c r="A3859" s="1">
        <v>3853</v>
      </c>
      <c r="B3859" s="1">
        <v>49</v>
      </c>
      <c r="D3859" s="1">
        <v>3853</v>
      </c>
      <c r="E3859" s="1">
        <v>7</v>
      </c>
    </row>
    <row r="3860" spans="1:5" x14ac:dyDescent="0.25">
      <c r="A3860" s="1">
        <v>3854</v>
      </c>
      <c r="B3860" s="1">
        <v>49</v>
      </c>
      <c r="D3860" s="1">
        <v>3854</v>
      </c>
      <c r="E3860" s="1">
        <v>7</v>
      </c>
    </row>
    <row r="3861" spans="1:5" x14ac:dyDescent="0.25">
      <c r="A3861" s="1">
        <v>3855</v>
      </c>
      <c r="B3861" s="1">
        <v>49</v>
      </c>
      <c r="D3861" s="1">
        <v>3855</v>
      </c>
      <c r="E3861" s="1">
        <v>7</v>
      </c>
    </row>
    <row r="3862" spans="1:5" x14ac:dyDescent="0.25">
      <c r="A3862" s="1">
        <v>3856</v>
      </c>
      <c r="B3862" s="1">
        <v>49</v>
      </c>
      <c r="D3862" s="1">
        <v>3856</v>
      </c>
      <c r="E3862" s="1">
        <v>7</v>
      </c>
    </row>
    <row r="3863" spans="1:5" x14ac:dyDescent="0.25">
      <c r="A3863" s="1">
        <v>3857</v>
      </c>
      <c r="B3863" s="1">
        <v>49</v>
      </c>
      <c r="D3863" s="1">
        <v>3857</v>
      </c>
      <c r="E3863" s="1">
        <v>7</v>
      </c>
    </row>
    <row r="3864" spans="1:5" x14ac:dyDescent="0.25">
      <c r="A3864" s="1">
        <v>3858</v>
      </c>
      <c r="B3864" s="1">
        <v>49</v>
      </c>
      <c r="D3864" s="1">
        <v>3858</v>
      </c>
      <c r="E3864" s="1">
        <v>7</v>
      </c>
    </row>
    <row r="3865" spans="1:5" x14ac:dyDescent="0.25">
      <c r="A3865" s="1">
        <v>3859</v>
      </c>
      <c r="B3865" s="1">
        <v>49</v>
      </c>
      <c r="D3865" s="1">
        <v>3859</v>
      </c>
      <c r="E3865" s="1">
        <v>7</v>
      </c>
    </row>
    <row r="3866" spans="1:5" x14ac:dyDescent="0.25">
      <c r="A3866" s="1">
        <v>3860</v>
      </c>
      <c r="B3866" s="1">
        <v>49</v>
      </c>
      <c r="D3866" s="1">
        <v>3860</v>
      </c>
      <c r="E3866" s="1">
        <v>7</v>
      </c>
    </row>
    <row r="3867" spans="1:5" x14ac:dyDescent="0.25">
      <c r="A3867" s="1">
        <v>3861</v>
      </c>
      <c r="B3867" s="1">
        <v>49</v>
      </c>
      <c r="D3867" s="1">
        <v>3861</v>
      </c>
      <c r="E3867" s="1">
        <v>7</v>
      </c>
    </row>
    <row r="3868" spans="1:5" x14ac:dyDescent="0.25">
      <c r="A3868" s="1">
        <v>3862</v>
      </c>
      <c r="B3868" s="1">
        <v>49</v>
      </c>
      <c r="D3868" s="1">
        <v>3862</v>
      </c>
      <c r="E3868" s="1">
        <v>7</v>
      </c>
    </row>
    <row r="3869" spans="1:5" x14ac:dyDescent="0.25">
      <c r="A3869" s="1">
        <v>3863</v>
      </c>
      <c r="B3869" s="1">
        <v>49</v>
      </c>
      <c r="D3869" s="1">
        <v>3863</v>
      </c>
      <c r="E3869" s="1">
        <v>7</v>
      </c>
    </row>
    <row r="3870" spans="1:5" x14ac:dyDescent="0.25">
      <c r="A3870" s="1">
        <v>3864</v>
      </c>
      <c r="B3870" s="1">
        <v>49</v>
      </c>
      <c r="D3870" s="1">
        <v>3864</v>
      </c>
      <c r="E3870" s="1">
        <v>7</v>
      </c>
    </row>
    <row r="3871" spans="1:5" x14ac:dyDescent="0.25">
      <c r="A3871" s="1">
        <v>3865</v>
      </c>
      <c r="B3871" s="1">
        <v>49</v>
      </c>
      <c r="D3871" s="1">
        <v>3865</v>
      </c>
      <c r="E3871" s="1">
        <v>7</v>
      </c>
    </row>
    <row r="3872" spans="1:5" x14ac:dyDescent="0.25">
      <c r="A3872" s="1">
        <v>3866</v>
      </c>
      <c r="B3872" s="1">
        <v>49</v>
      </c>
      <c r="D3872" s="1">
        <v>3866</v>
      </c>
      <c r="E3872" s="1">
        <v>7</v>
      </c>
    </row>
    <row r="3873" spans="1:5" x14ac:dyDescent="0.25">
      <c r="A3873" s="1">
        <v>3867</v>
      </c>
      <c r="B3873" s="1">
        <v>49</v>
      </c>
      <c r="D3873" s="1">
        <v>3867</v>
      </c>
      <c r="E3873" s="1">
        <v>7</v>
      </c>
    </row>
    <row r="3874" spans="1:5" x14ac:dyDescent="0.25">
      <c r="A3874" s="1">
        <v>3868</v>
      </c>
      <c r="B3874" s="1">
        <v>49</v>
      </c>
      <c r="D3874" s="1">
        <v>3868</v>
      </c>
      <c r="E3874" s="1">
        <v>7</v>
      </c>
    </row>
    <row r="3875" spans="1:5" x14ac:dyDescent="0.25">
      <c r="A3875" s="1">
        <v>3869</v>
      </c>
      <c r="B3875" s="1">
        <v>49</v>
      </c>
      <c r="D3875" s="1">
        <v>3869</v>
      </c>
      <c r="E3875" s="1">
        <v>7</v>
      </c>
    </row>
    <row r="3876" spans="1:5" x14ac:dyDescent="0.25">
      <c r="A3876" s="1">
        <v>3870</v>
      </c>
      <c r="B3876" s="1">
        <v>49</v>
      </c>
      <c r="D3876" s="1">
        <v>3870</v>
      </c>
      <c r="E3876" s="1">
        <v>7</v>
      </c>
    </row>
    <row r="3877" spans="1:5" x14ac:dyDescent="0.25">
      <c r="A3877" s="1">
        <v>3871</v>
      </c>
      <c r="B3877" s="1">
        <v>49</v>
      </c>
      <c r="D3877" s="1">
        <v>3871</v>
      </c>
      <c r="E3877" s="1">
        <v>7</v>
      </c>
    </row>
    <row r="3878" spans="1:5" x14ac:dyDescent="0.25">
      <c r="A3878" s="1">
        <v>3872</v>
      </c>
      <c r="B3878" s="1">
        <v>49</v>
      </c>
      <c r="D3878" s="1">
        <v>3872</v>
      </c>
      <c r="E3878" s="1">
        <v>7</v>
      </c>
    </row>
    <row r="3879" spans="1:5" x14ac:dyDescent="0.25">
      <c r="A3879" s="1">
        <v>3873</v>
      </c>
      <c r="B3879" s="1">
        <v>49</v>
      </c>
      <c r="D3879" s="1">
        <v>3873</v>
      </c>
      <c r="E3879" s="1">
        <v>7</v>
      </c>
    </row>
    <row r="3880" spans="1:5" x14ac:dyDescent="0.25">
      <c r="A3880" s="1">
        <v>3874</v>
      </c>
      <c r="B3880" s="1">
        <v>49</v>
      </c>
      <c r="D3880" s="1">
        <v>3874</v>
      </c>
      <c r="E3880" s="1">
        <v>7</v>
      </c>
    </row>
    <row r="3881" spans="1:5" x14ac:dyDescent="0.25">
      <c r="A3881" s="1">
        <v>3875</v>
      </c>
      <c r="B3881" s="1">
        <v>49</v>
      </c>
      <c r="D3881" s="1">
        <v>3875</v>
      </c>
      <c r="E3881" s="1">
        <v>7</v>
      </c>
    </row>
    <row r="3882" spans="1:5" x14ac:dyDescent="0.25">
      <c r="A3882" s="1">
        <v>3876</v>
      </c>
      <c r="B3882" s="1">
        <v>49</v>
      </c>
      <c r="D3882" s="1">
        <v>3876</v>
      </c>
      <c r="E3882" s="1">
        <v>7</v>
      </c>
    </row>
    <row r="3883" spans="1:5" x14ac:dyDescent="0.25">
      <c r="A3883" s="1">
        <v>3877</v>
      </c>
      <c r="B3883" s="1">
        <v>49</v>
      </c>
      <c r="D3883" s="1">
        <v>3877</v>
      </c>
      <c r="E3883" s="1">
        <v>7</v>
      </c>
    </row>
    <row r="3884" spans="1:5" x14ac:dyDescent="0.25">
      <c r="A3884" s="1">
        <v>3878</v>
      </c>
      <c r="B3884" s="1">
        <v>49</v>
      </c>
      <c r="D3884" s="1">
        <v>3878</v>
      </c>
      <c r="E3884" s="1">
        <v>7</v>
      </c>
    </row>
    <row r="3885" spans="1:5" x14ac:dyDescent="0.25">
      <c r="A3885" s="1">
        <v>3879</v>
      </c>
      <c r="B3885" s="1">
        <v>49</v>
      </c>
      <c r="D3885" s="1">
        <v>3879</v>
      </c>
      <c r="E3885" s="1">
        <v>7</v>
      </c>
    </row>
    <row r="3886" spans="1:5" x14ac:dyDescent="0.25">
      <c r="A3886" s="1">
        <v>3880</v>
      </c>
      <c r="B3886" s="1">
        <v>49</v>
      </c>
      <c r="D3886" s="1">
        <v>3880</v>
      </c>
      <c r="E3886" s="1">
        <v>7</v>
      </c>
    </row>
    <row r="3887" spans="1:5" x14ac:dyDescent="0.25">
      <c r="A3887" s="1">
        <v>3881</v>
      </c>
      <c r="B3887" s="1">
        <v>49</v>
      </c>
      <c r="D3887" s="1">
        <v>3881</v>
      </c>
      <c r="E3887" s="1">
        <v>7</v>
      </c>
    </row>
    <row r="3888" spans="1:5" x14ac:dyDescent="0.25">
      <c r="A3888" s="1">
        <v>3882</v>
      </c>
      <c r="B3888" s="1">
        <v>49</v>
      </c>
      <c r="D3888" s="1">
        <v>3882</v>
      </c>
      <c r="E3888" s="1">
        <v>7</v>
      </c>
    </row>
    <row r="3889" spans="1:5" x14ac:dyDescent="0.25">
      <c r="A3889" s="1">
        <v>3883</v>
      </c>
      <c r="B3889" s="1">
        <v>49</v>
      </c>
      <c r="D3889" s="1">
        <v>3883</v>
      </c>
      <c r="E3889" s="1">
        <v>7</v>
      </c>
    </row>
    <row r="3890" spans="1:5" x14ac:dyDescent="0.25">
      <c r="A3890" s="1">
        <v>3884</v>
      </c>
      <c r="B3890" s="1">
        <v>49</v>
      </c>
      <c r="D3890" s="1">
        <v>3884</v>
      </c>
      <c r="E3890" s="1">
        <v>7</v>
      </c>
    </row>
    <row r="3891" spans="1:5" x14ac:dyDescent="0.25">
      <c r="A3891" s="1">
        <v>3885</v>
      </c>
      <c r="B3891" s="1">
        <v>49</v>
      </c>
      <c r="D3891" s="1">
        <v>3885</v>
      </c>
      <c r="E3891" s="1">
        <v>7</v>
      </c>
    </row>
    <row r="3892" spans="1:5" x14ac:dyDescent="0.25">
      <c r="A3892" s="1">
        <v>3886</v>
      </c>
      <c r="B3892" s="1">
        <v>49</v>
      </c>
      <c r="D3892" s="1">
        <v>3886</v>
      </c>
      <c r="E3892" s="1">
        <v>7</v>
      </c>
    </row>
    <row r="3893" spans="1:5" x14ac:dyDescent="0.25">
      <c r="A3893" s="1">
        <v>3887</v>
      </c>
      <c r="B3893" s="1">
        <v>49</v>
      </c>
      <c r="D3893" s="1">
        <v>3887</v>
      </c>
      <c r="E3893" s="1">
        <v>7</v>
      </c>
    </row>
    <row r="3894" spans="1:5" x14ac:dyDescent="0.25">
      <c r="A3894" s="1">
        <v>3888</v>
      </c>
      <c r="B3894" s="1">
        <v>49</v>
      </c>
      <c r="D3894" s="1">
        <v>3888</v>
      </c>
      <c r="E3894" s="1">
        <v>7</v>
      </c>
    </row>
    <row r="3895" spans="1:5" x14ac:dyDescent="0.25">
      <c r="A3895" s="1">
        <v>3889</v>
      </c>
      <c r="B3895" s="1">
        <v>49</v>
      </c>
      <c r="D3895" s="1">
        <v>3889</v>
      </c>
      <c r="E3895" s="1">
        <v>7</v>
      </c>
    </row>
    <row r="3896" spans="1:5" x14ac:dyDescent="0.25">
      <c r="A3896" s="1">
        <v>3890</v>
      </c>
      <c r="B3896" s="1">
        <v>49</v>
      </c>
      <c r="D3896" s="1">
        <v>3890</v>
      </c>
      <c r="E3896" s="1">
        <v>7</v>
      </c>
    </row>
    <row r="3897" spans="1:5" x14ac:dyDescent="0.25">
      <c r="A3897" s="1">
        <v>3891</v>
      </c>
      <c r="B3897" s="1">
        <v>49</v>
      </c>
      <c r="D3897" s="1">
        <v>3891</v>
      </c>
      <c r="E3897" s="1">
        <v>7</v>
      </c>
    </row>
    <row r="3898" spans="1:5" x14ac:dyDescent="0.25">
      <c r="A3898" s="1">
        <v>3892</v>
      </c>
      <c r="B3898" s="1">
        <v>49</v>
      </c>
      <c r="D3898" s="1">
        <v>3892</v>
      </c>
      <c r="E3898" s="1">
        <v>7</v>
      </c>
    </row>
    <row r="3899" spans="1:5" x14ac:dyDescent="0.25">
      <c r="A3899" s="1">
        <v>3893</v>
      </c>
      <c r="B3899" s="1">
        <v>49</v>
      </c>
      <c r="D3899" s="1">
        <v>3893</v>
      </c>
      <c r="E3899" s="1">
        <v>7</v>
      </c>
    </row>
    <row r="3900" spans="1:5" x14ac:dyDescent="0.25">
      <c r="A3900" s="1">
        <v>3894</v>
      </c>
      <c r="B3900" s="1">
        <v>49</v>
      </c>
      <c r="D3900" s="1">
        <v>3894</v>
      </c>
      <c r="E3900" s="1">
        <v>7</v>
      </c>
    </row>
    <row r="3901" spans="1:5" x14ac:dyDescent="0.25">
      <c r="A3901" s="1">
        <v>3895</v>
      </c>
      <c r="B3901" s="1">
        <v>49</v>
      </c>
      <c r="D3901" s="1">
        <v>3895</v>
      </c>
      <c r="E3901" s="1">
        <v>7</v>
      </c>
    </row>
    <row r="3902" spans="1:5" x14ac:dyDescent="0.25">
      <c r="A3902" s="1">
        <v>3896</v>
      </c>
      <c r="B3902" s="1">
        <v>49</v>
      </c>
      <c r="D3902" s="1">
        <v>3896</v>
      </c>
      <c r="E3902" s="1">
        <v>7</v>
      </c>
    </row>
    <row r="3903" spans="1:5" x14ac:dyDescent="0.25">
      <c r="A3903" s="1">
        <v>3897</v>
      </c>
      <c r="B3903" s="1">
        <v>49</v>
      </c>
      <c r="D3903" s="1">
        <v>3897</v>
      </c>
      <c r="E3903" s="1">
        <v>7</v>
      </c>
    </row>
    <row r="3904" spans="1:5" x14ac:dyDescent="0.25">
      <c r="A3904" s="1">
        <v>3898</v>
      </c>
      <c r="B3904" s="1">
        <v>49</v>
      </c>
      <c r="D3904" s="1">
        <v>3898</v>
      </c>
      <c r="E3904" s="1">
        <v>7</v>
      </c>
    </row>
    <row r="3905" spans="1:5" x14ac:dyDescent="0.25">
      <c r="A3905" s="1">
        <v>3899</v>
      </c>
      <c r="B3905" s="1">
        <v>49</v>
      </c>
      <c r="D3905" s="1">
        <v>3899</v>
      </c>
      <c r="E3905" s="1">
        <v>7</v>
      </c>
    </row>
    <row r="3906" spans="1:5" x14ac:dyDescent="0.25">
      <c r="A3906" s="1">
        <v>3900</v>
      </c>
      <c r="B3906" s="1">
        <v>49</v>
      </c>
      <c r="D3906" s="1">
        <v>3900</v>
      </c>
      <c r="E3906" s="1">
        <v>7</v>
      </c>
    </row>
    <row r="3907" spans="1:5" x14ac:dyDescent="0.25">
      <c r="A3907" s="1">
        <v>3901</v>
      </c>
      <c r="B3907" s="1">
        <v>49</v>
      </c>
      <c r="D3907" s="1">
        <v>3901</v>
      </c>
      <c r="E3907" s="1">
        <v>7</v>
      </c>
    </row>
    <row r="3908" spans="1:5" x14ac:dyDescent="0.25">
      <c r="A3908" s="1">
        <v>3902</v>
      </c>
      <c r="B3908" s="1">
        <v>49</v>
      </c>
      <c r="D3908" s="1">
        <v>3902</v>
      </c>
      <c r="E3908" s="1">
        <v>7</v>
      </c>
    </row>
    <row r="3909" spans="1:5" x14ac:dyDescent="0.25">
      <c r="A3909" s="1">
        <v>3903</v>
      </c>
      <c r="B3909" s="1">
        <v>49</v>
      </c>
      <c r="D3909" s="1">
        <v>3903</v>
      </c>
      <c r="E3909" s="1">
        <v>7</v>
      </c>
    </row>
    <row r="3910" spans="1:5" x14ac:dyDescent="0.25">
      <c r="A3910" s="1">
        <v>3904</v>
      </c>
      <c r="B3910" s="1">
        <v>49</v>
      </c>
      <c r="D3910" s="1">
        <v>3904</v>
      </c>
      <c r="E3910" s="1">
        <v>7</v>
      </c>
    </row>
    <row r="3911" spans="1:5" x14ac:dyDescent="0.25">
      <c r="A3911" s="1">
        <v>3905</v>
      </c>
      <c r="B3911" s="1">
        <v>49</v>
      </c>
      <c r="D3911" s="1">
        <v>3905</v>
      </c>
      <c r="E3911" s="1">
        <v>7</v>
      </c>
    </row>
    <row r="3912" spans="1:5" x14ac:dyDescent="0.25">
      <c r="A3912" s="1">
        <v>3906</v>
      </c>
      <c r="B3912" s="1">
        <v>49</v>
      </c>
      <c r="D3912" s="1">
        <v>3906</v>
      </c>
      <c r="E3912" s="1">
        <v>7</v>
      </c>
    </row>
    <row r="3913" spans="1:5" x14ac:dyDescent="0.25">
      <c r="A3913" s="1">
        <v>3907</v>
      </c>
      <c r="B3913" s="1">
        <v>49</v>
      </c>
      <c r="D3913" s="1">
        <v>3907</v>
      </c>
      <c r="E3913" s="1">
        <v>7</v>
      </c>
    </row>
    <row r="3914" spans="1:5" x14ac:dyDescent="0.25">
      <c r="A3914" s="1">
        <v>3908</v>
      </c>
      <c r="B3914" s="1">
        <v>49</v>
      </c>
      <c r="D3914" s="1">
        <v>3908</v>
      </c>
      <c r="E3914" s="1">
        <v>7</v>
      </c>
    </row>
    <row r="3915" spans="1:5" x14ac:dyDescent="0.25">
      <c r="A3915" s="1">
        <v>3909</v>
      </c>
      <c r="B3915" s="1">
        <v>49</v>
      </c>
      <c r="D3915" s="1">
        <v>3909</v>
      </c>
      <c r="E3915" s="1">
        <v>7</v>
      </c>
    </row>
    <row r="3916" spans="1:5" x14ac:dyDescent="0.25">
      <c r="A3916" s="1">
        <v>3910</v>
      </c>
      <c r="B3916" s="1">
        <v>49</v>
      </c>
      <c r="D3916" s="1">
        <v>3910</v>
      </c>
      <c r="E3916" s="1">
        <v>7</v>
      </c>
    </row>
    <row r="3917" spans="1:5" x14ac:dyDescent="0.25">
      <c r="A3917" s="1">
        <v>3911</v>
      </c>
      <c r="B3917" s="1">
        <v>49</v>
      </c>
      <c r="D3917" s="1">
        <v>3911</v>
      </c>
      <c r="E3917" s="1">
        <v>7</v>
      </c>
    </row>
    <row r="3918" spans="1:5" x14ac:dyDescent="0.25">
      <c r="A3918" s="1">
        <v>3912</v>
      </c>
      <c r="B3918" s="1">
        <v>49</v>
      </c>
      <c r="D3918" s="1">
        <v>3912</v>
      </c>
      <c r="E3918" s="1">
        <v>7</v>
      </c>
    </row>
    <row r="3919" spans="1:5" x14ac:dyDescent="0.25">
      <c r="A3919" s="1">
        <v>3913</v>
      </c>
      <c r="B3919" s="1">
        <v>49</v>
      </c>
      <c r="D3919" s="1">
        <v>3913</v>
      </c>
      <c r="E3919" s="1">
        <v>7</v>
      </c>
    </row>
    <row r="3920" spans="1:5" x14ac:dyDescent="0.25">
      <c r="A3920" s="1">
        <v>3914</v>
      </c>
      <c r="B3920" s="1">
        <v>49</v>
      </c>
      <c r="D3920" s="1">
        <v>3914</v>
      </c>
      <c r="E3920" s="1">
        <v>7</v>
      </c>
    </row>
    <row r="3921" spans="1:5" x14ac:dyDescent="0.25">
      <c r="A3921" s="1">
        <v>3915</v>
      </c>
      <c r="B3921" s="1">
        <v>49</v>
      </c>
      <c r="D3921" s="1">
        <v>3915</v>
      </c>
      <c r="E3921" s="1">
        <v>7</v>
      </c>
    </row>
    <row r="3922" spans="1:5" x14ac:dyDescent="0.25">
      <c r="A3922" s="1">
        <v>3916</v>
      </c>
      <c r="B3922" s="1">
        <v>49</v>
      </c>
      <c r="D3922" s="1">
        <v>3916</v>
      </c>
      <c r="E3922" s="1">
        <v>7</v>
      </c>
    </row>
    <row r="3923" spans="1:5" x14ac:dyDescent="0.25">
      <c r="A3923" s="1">
        <v>3917</v>
      </c>
      <c r="B3923" s="1">
        <v>49</v>
      </c>
      <c r="D3923" s="1">
        <v>3917</v>
      </c>
      <c r="E3923" s="1">
        <v>7</v>
      </c>
    </row>
    <row r="3924" spans="1:5" x14ac:dyDescent="0.25">
      <c r="A3924" s="1">
        <v>3918</v>
      </c>
      <c r="B3924" s="1">
        <v>49</v>
      </c>
      <c r="D3924" s="1">
        <v>3918</v>
      </c>
      <c r="E3924" s="1">
        <v>7</v>
      </c>
    </row>
    <row r="3925" spans="1:5" x14ac:dyDescent="0.25">
      <c r="A3925" s="1">
        <v>3919</v>
      </c>
      <c r="B3925" s="1">
        <v>49</v>
      </c>
      <c r="D3925" s="1">
        <v>3919</v>
      </c>
      <c r="E3925" s="1">
        <v>7</v>
      </c>
    </row>
    <row r="3926" spans="1:5" x14ac:dyDescent="0.25">
      <c r="A3926" s="1">
        <v>3920</v>
      </c>
      <c r="B3926" s="1">
        <v>49</v>
      </c>
      <c r="D3926" s="1">
        <v>3920</v>
      </c>
      <c r="E3926" s="1">
        <v>7</v>
      </c>
    </row>
    <row r="3927" spans="1:5" x14ac:dyDescent="0.25">
      <c r="A3927" s="1">
        <v>3921</v>
      </c>
      <c r="B3927" s="1">
        <v>50</v>
      </c>
      <c r="D3927" s="1">
        <v>3921</v>
      </c>
      <c r="E3927" s="1">
        <v>7</v>
      </c>
    </row>
    <row r="3928" spans="1:5" x14ac:dyDescent="0.25">
      <c r="A3928" s="1">
        <v>3922</v>
      </c>
      <c r="B3928" s="1">
        <v>50</v>
      </c>
      <c r="D3928" s="1">
        <v>3922</v>
      </c>
      <c r="E3928" s="1">
        <v>7</v>
      </c>
    </row>
    <row r="3929" spans="1:5" x14ac:dyDescent="0.25">
      <c r="A3929" s="1">
        <v>3923</v>
      </c>
      <c r="B3929" s="1">
        <v>50</v>
      </c>
      <c r="D3929" s="1">
        <v>3923</v>
      </c>
      <c r="E3929" s="1">
        <v>7</v>
      </c>
    </row>
    <row r="3930" spans="1:5" x14ac:dyDescent="0.25">
      <c r="A3930" s="1">
        <v>3924</v>
      </c>
      <c r="B3930" s="1">
        <v>50</v>
      </c>
      <c r="D3930" s="1">
        <v>3924</v>
      </c>
      <c r="E3930" s="1">
        <v>7</v>
      </c>
    </row>
    <row r="3931" spans="1:5" x14ac:dyDescent="0.25">
      <c r="A3931" s="1">
        <v>3925</v>
      </c>
      <c r="B3931" s="1">
        <v>50</v>
      </c>
      <c r="D3931" s="1">
        <v>3925</v>
      </c>
      <c r="E3931" s="1">
        <v>7</v>
      </c>
    </row>
    <row r="3932" spans="1:5" x14ac:dyDescent="0.25">
      <c r="A3932" s="1">
        <v>3926</v>
      </c>
      <c r="B3932" s="1">
        <v>50</v>
      </c>
      <c r="D3932" s="1">
        <v>3926</v>
      </c>
      <c r="E3932" s="1">
        <v>7</v>
      </c>
    </row>
    <row r="3933" spans="1:5" x14ac:dyDescent="0.25">
      <c r="A3933" s="1">
        <v>3927</v>
      </c>
      <c r="B3933" s="1">
        <v>50</v>
      </c>
      <c r="D3933" s="1">
        <v>3927</v>
      </c>
      <c r="E3933" s="1">
        <v>7</v>
      </c>
    </row>
    <row r="3934" spans="1:5" x14ac:dyDescent="0.25">
      <c r="A3934" s="1">
        <v>3928</v>
      </c>
      <c r="B3934" s="1">
        <v>50</v>
      </c>
      <c r="D3934" s="1">
        <v>3928</v>
      </c>
      <c r="E3934" s="1">
        <v>7</v>
      </c>
    </row>
    <row r="3935" spans="1:5" x14ac:dyDescent="0.25">
      <c r="A3935" s="1">
        <v>3929</v>
      </c>
      <c r="B3935" s="1">
        <v>50</v>
      </c>
      <c r="D3935" s="1">
        <v>3929</v>
      </c>
      <c r="E3935" s="1">
        <v>7</v>
      </c>
    </row>
    <row r="3936" spans="1:5" x14ac:dyDescent="0.25">
      <c r="A3936" s="1">
        <v>3930</v>
      </c>
      <c r="B3936" s="1">
        <v>50</v>
      </c>
      <c r="D3936" s="1">
        <v>3930</v>
      </c>
      <c r="E3936" s="1">
        <v>7</v>
      </c>
    </row>
    <row r="3937" spans="1:5" x14ac:dyDescent="0.25">
      <c r="A3937" s="1">
        <v>3931</v>
      </c>
      <c r="B3937" s="1">
        <v>50</v>
      </c>
      <c r="D3937" s="1">
        <v>3931</v>
      </c>
      <c r="E3937" s="1">
        <v>7</v>
      </c>
    </row>
    <row r="3938" spans="1:5" x14ac:dyDescent="0.25">
      <c r="A3938" s="1">
        <v>3932</v>
      </c>
      <c r="B3938" s="1">
        <v>50</v>
      </c>
      <c r="D3938" s="1">
        <v>3932</v>
      </c>
      <c r="E3938" s="1">
        <v>7</v>
      </c>
    </row>
    <row r="3939" spans="1:5" x14ac:dyDescent="0.25">
      <c r="A3939" s="1">
        <v>3933</v>
      </c>
      <c r="B3939" s="1">
        <v>50</v>
      </c>
      <c r="D3939" s="1">
        <v>3933</v>
      </c>
      <c r="E3939" s="1">
        <v>7</v>
      </c>
    </row>
    <row r="3940" spans="1:5" x14ac:dyDescent="0.25">
      <c r="A3940" s="1">
        <v>3934</v>
      </c>
      <c r="B3940" s="1">
        <v>50</v>
      </c>
      <c r="D3940" s="1">
        <v>3934</v>
      </c>
      <c r="E3940" s="1">
        <v>7</v>
      </c>
    </row>
    <row r="3941" spans="1:5" x14ac:dyDescent="0.25">
      <c r="A3941" s="1">
        <v>3935</v>
      </c>
      <c r="B3941" s="1">
        <v>50</v>
      </c>
      <c r="D3941" s="1">
        <v>3935</v>
      </c>
      <c r="E3941" s="1">
        <v>7</v>
      </c>
    </row>
    <row r="3942" spans="1:5" x14ac:dyDescent="0.25">
      <c r="A3942" s="1">
        <v>3936</v>
      </c>
      <c r="B3942" s="1">
        <v>50</v>
      </c>
      <c r="D3942" s="1">
        <v>3936</v>
      </c>
      <c r="E3942" s="1">
        <v>7</v>
      </c>
    </row>
    <row r="3943" spans="1:5" x14ac:dyDescent="0.25">
      <c r="A3943" s="1">
        <v>3937</v>
      </c>
      <c r="B3943" s="1">
        <v>50</v>
      </c>
      <c r="D3943" s="1">
        <v>3937</v>
      </c>
      <c r="E3943" s="1">
        <v>7</v>
      </c>
    </row>
    <row r="3944" spans="1:5" x14ac:dyDescent="0.25">
      <c r="A3944" s="1">
        <v>3938</v>
      </c>
      <c r="B3944" s="1">
        <v>50</v>
      </c>
      <c r="D3944" s="1">
        <v>3938</v>
      </c>
      <c r="E3944" s="1">
        <v>7</v>
      </c>
    </row>
    <row r="3945" spans="1:5" x14ac:dyDescent="0.25">
      <c r="A3945" s="1">
        <v>3939</v>
      </c>
      <c r="B3945" s="1">
        <v>50</v>
      </c>
      <c r="D3945" s="1">
        <v>3939</v>
      </c>
      <c r="E3945" s="1">
        <v>7</v>
      </c>
    </row>
    <row r="3946" spans="1:5" x14ac:dyDescent="0.25">
      <c r="A3946" s="1">
        <v>3940</v>
      </c>
      <c r="B3946" s="1">
        <v>50</v>
      </c>
      <c r="D3946" s="1">
        <v>3940</v>
      </c>
      <c r="E3946" s="1">
        <v>7</v>
      </c>
    </row>
    <row r="3947" spans="1:5" x14ac:dyDescent="0.25">
      <c r="A3947" s="1">
        <v>3941</v>
      </c>
      <c r="B3947" s="1">
        <v>50</v>
      </c>
      <c r="D3947" s="1">
        <v>3941</v>
      </c>
      <c r="E3947" s="1">
        <v>7</v>
      </c>
    </row>
    <row r="3948" spans="1:5" x14ac:dyDescent="0.25">
      <c r="A3948" s="1">
        <v>3942</v>
      </c>
      <c r="B3948" s="1">
        <v>50</v>
      </c>
      <c r="D3948" s="1">
        <v>3942</v>
      </c>
      <c r="E3948" s="1">
        <v>7</v>
      </c>
    </row>
    <row r="3949" spans="1:5" x14ac:dyDescent="0.25">
      <c r="A3949" s="1">
        <v>3943</v>
      </c>
      <c r="B3949" s="1">
        <v>50</v>
      </c>
      <c r="D3949" s="1">
        <v>3943</v>
      </c>
      <c r="E3949" s="1">
        <v>7</v>
      </c>
    </row>
    <row r="3950" spans="1:5" x14ac:dyDescent="0.25">
      <c r="A3950" s="1">
        <v>3944</v>
      </c>
      <c r="B3950" s="1">
        <v>50</v>
      </c>
      <c r="D3950" s="1">
        <v>3944</v>
      </c>
      <c r="E3950" s="1">
        <v>7</v>
      </c>
    </row>
    <row r="3951" spans="1:5" x14ac:dyDescent="0.25">
      <c r="A3951" s="1">
        <v>3945</v>
      </c>
      <c r="B3951" s="1">
        <v>50</v>
      </c>
      <c r="D3951" s="1">
        <v>3945</v>
      </c>
      <c r="E3951" s="1">
        <v>7</v>
      </c>
    </row>
    <row r="3952" spans="1:5" x14ac:dyDescent="0.25">
      <c r="A3952" s="1">
        <v>3946</v>
      </c>
      <c r="B3952" s="1">
        <v>50</v>
      </c>
      <c r="D3952" s="1">
        <v>3946</v>
      </c>
      <c r="E3952" s="1">
        <v>7</v>
      </c>
    </row>
    <row r="3953" spans="1:5" x14ac:dyDescent="0.25">
      <c r="A3953" s="1">
        <v>3947</v>
      </c>
      <c r="B3953" s="1">
        <v>50</v>
      </c>
      <c r="D3953" s="1">
        <v>3947</v>
      </c>
      <c r="E3953" s="1">
        <v>7</v>
      </c>
    </row>
    <row r="3954" spans="1:5" x14ac:dyDescent="0.25">
      <c r="A3954" s="1">
        <v>3948</v>
      </c>
      <c r="B3954" s="1">
        <v>50</v>
      </c>
      <c r="D3954" s="1">
        <v>3948</v>
      </c>
      <c r="E3954" s="1">
        <v>7</v>
      </c>
    </row>
    <row r="3955" spans="1:5" x14ac:dyDescent="0.25">
      <c r="A3955" s="1">
        <v>3949</v>
      </c>
      <c r="B3955" s="1">
        <v>50</v>
      </c>
      <c r="D3955" s="1">
        <v>3949</v>
      </c>
      <c r="E3955" s="1">
        <v>7</v>
      </c>
    </row>
    <row r="3956" spans="1:5" x14ac:dyDescent="0.25">
      <c r="A3956" s="1">
        <v>3950</v>
      </c>
      <c r="B3956" s="1">
        <v>50</v>
      </c>
      <c r="D3956" s="1">
        <v>3950</v>
      </c>
      <c r="E3956" s="1">
        <v>7</v>
      </c>
    </row>
    <row r="3957" spans="1:5" x14ac:dyDescent="0.25">
      <c r="A3957" s="1">
        <v>3951</v>
      </c>
      <c r="B3957" s="1">
        <v>50</v>
      </c>
      <c r="D3957" s="1">
        <v>3951</v>
      </c>
      <c r="E3957" s="1">
        <v>7</v>
      </c>
    </row>
    <row r="3958" spans="1:5" x14ac:dyDescent="0.25">
      <c r="A3958" s="1">
        <v>3952</v>
      </c>
      <c r="B3958" s="1">
        <v>50</v>
      </c>
      <c r="D3958" s="1">
        <v>3952</v>
      </c>
      <c r="E3958" s="1">
        <v>7</v>
      </c>
    </row>
    <row r="3959" spans="1:5" x14ac:dyDescent="0.25">
      <c r="A3959" s="1">
        <v>3953</v>
      </c>
      <c r="B3959" s="1">
        <v>50</v>
      </c>
      <c r="D3959" s="1">
        <v>3953</v>
      </c>
      <c r="E3959" s="1">
        <v>7</v>
      </c>
    </row>
    <row r="3960" spans="1:5" x14ac:dyDescent="0.25">
      <c r="A3960" s="1">
        <v>3954</v>
      </c>
      <c r="B3960" s="1">
        <v>50</v>
      </c>
      <c r="D3960" s="1">
        <v>3954</v>
      </c>
      <c r="E3960" s="1">
        <v>7</v>
      </c>
    </row>
    <row r="3961" spans="1:5" x14ac:dyDescent="0.25">
      <c r="A3961" s="1">
        <v>3955</v>
      </c>
      <c r="B3961" s="1">
        <v>50</v>
      </c>
      <c r="D3961" s="1">
        <v>3955</v>
      </c>
      <c r="E3961" s="1">
        <v>7</v>
      </c>
    </row>
    <row r="3962" spans="1:5" x14ac:dyDescent="0.25">
      <c r="A3962" s="1">
        <v>3956</v>
      </c>
      <c r="B3962" s="1">
        <v>50</v>
      </c>
      <c r="D3962" s="1">
        <v>3956</v>
      </c>
      <c r="E3962" s="1">
        <v>7</v>
      </c>
    </row>
    <row r="3963" spans="1:5" x14ac:dyDescent="0.25">
      <c r="A3963" s="1">
        <v>3957</v>
      </c>
      <c r="B3963" s="1">
        <v>50</v>
      </c>
      <c r="D3963" s="1">
        <v>3957</v>
      </c>
      <c r="E3963" s="1">
        <v>7</v>
      </c>
    </row>
    <row r="3964" spans="1:5" x14ac:dyDescent="0.25">
      <c r="A3964" s="1">
        <v>3958</v>
      </c>
      <c r="B3964" s="1">
        <v>50</v>
      </c>
      <c r="D3964" s="1">
        <v>3958</v>
      </c>
      <c r="E3964" s="1">
        <v>7</v>
      </c>
    </row>
    <row r="3965" spans="1:5" x14ac:dyDescent="0.25">
      <c r="A3965" s="1">
        <v>3959</v>
      </c>
      <c r="B3965" s="1">
        <v>50</v>
      </c>
      <c r="D3965" s="1">
        <v>3959</v>
      </c>
      <c r="E3965" s="1">
        <v>7</v>
      </c>
    </row>
    <row r="3966" spans="1:5" x14ac:dyDescent="0.25">
      <c r="A3966" s="1">
        <v>3960</v>
      </c>
      <c r="B3966" s="1">
        <v>50</v>
      </c>
      <c r="D3966" s="1">
        <v>3960</v>
      </c>
      <c r="E3966" s="1">
        <v>7</v>
      </c>
    </row>
    <row r="3967" spans="1:5" x14ac:dyDescent="0.25">
      <c r="A3967" s="1">
        <v>3961</v>
      </c>
      <c r="B3967" s="1">
        <v>50</v>
      </c>
      <c r="D3967" s="1">
        <v>3961</v>
      </c>
      <c r="E3967" s="1">
        <v>7</v>
      </c>
    </row>
    <row r="3968" spans="1:5" x14ac:dyDescent="0.25">
      <c r="A3968" s="1">
        <v>3962</v>
      </c>
      <c r="B3968" s="1">
        <v>50</v>
      </c>
      <c r="D3968" s="1">
        <v>3962</v>
      </c>
      <c r="E3968" s="1">
        <v>7</v>
      </c>
    </row>
    <row r="3969" spans="1:5" x14ac:dyDescent="0.25">
      <c r="A3969" s="1">
        <v>3963</v>
      </c>
      <c r="B3969" s="1">
        <v>50</v>
      </c>
      <c r="D3969" s="1">
        <v>3963</v>
      </c>
      <c r="E3969" s="1">
        <v>7</v>
      </c>
    </row>
    <row r="3970" spans="1:5" x14ac:dyDescent="0.25">
      <c r="A3970" s="1">
        <v>3964</v>
      </c>
      <c r="B3970" s="1">
        <v>50</v>
      </c>
      <c r="D3970" s="1">
        <v>3964</v>
      </c>
      <c r="E3970" s="1">
        <v>7</v>
      </c>
    </row>
    <row r="3971" spans="1:5" x14ac:dyDescent="0.25">
      <c r="A3971" s="1">
        <v>3965</v>
      </c>
      <c r="B3971" s="1">
        <v>50</v>
      </c>
      <c r="D3971" s="1">
        <v>3965</v>
      </c>
      <c r="E3971" s="1">
        <v>7</v>
      </c>
    </row>
    <row r="3972" spans="1:5" x14ac:dyDescent="0.25">
      <c r="A3972" s="1">
        <v>3966</v>
      </c>
      <c r="B3972" s="1">
        <v>50</v>
      </c>
      <c r="D3972" s="1">
        <v>3966</v>
      </c>
      <c r="E3972" s="1">
        <v>7</v>
      </c>
    </row>
    <row r="3973" spans="1:5" x14ac:dyDescent="0.25">
      <c r="A3973" s="1">
        <v>3967</v>
      </c>
      <c r="B3973" s="1">
        <v>50</v>
      </c>
      <c r="D3973" s="1">
        <v>3967</v>
      </c>
      <c r="E3973" s="1">
        <v>7</v>
      </c>
    </row>
    <row r="3974" spans="1:5" x14ac:dyDescent="0.25">
      <c r="A3974" s="1">
        <v>3968</v>
      </c>
      <c r="B3974" s="1">
        <v>50</v>
      </c>
      <c r="D3974" s="1">
        <v>3968</v>
      </c>
      <c r="E3974" s="1">
        <v>7</v>
      </c>
    </row>
    <row r="3975" spans="1:5" x14ac:dyDescent="0.25">
      <c r="A3975" s="1">
        <v>3969</v>
      </c>
      <c r="B3975" s="1">
        <v>50</v>
      </c>
      <c r="D3975" s="1">
        <v>3969</v>
      </c>
      <c r="E3975" s="1">
        <v>7</v>
      </c>
    </row>
    <row r="3976" spans="1:5" x14ac:dyDescent="0.25">
      <c r="A3976" s="1">
        <v>3970</v>
      </c>
      <c r="B3976" s="1">
        <v>50</v>
      </c>
      <c r="D3976" s="1">
        <v>3970</v>
      </c>
      <c r="E3976" s="1">
        <v>7</v>
      </c>
    </row>
    <row r="3977" spans="1:5" x14ac:dyDescent="0.25">
      <c r="A3977" s="1">
        <v>3971</v>
      </c>
      <c r="B3977" s="1">
        <v>50</v>
      </c>
      <c r="D3977" s="1">
        <v>3971</v>
      </c>
      <c r="E3977" s="1">
        <v>7</v>
      </c>
    </row>
    <row r="3978" spans="1:5" x14ac:dyDescent="0.25">
      <c r="A3978" s="1">
        <v>3972</v>
      </c>
      <c r="B3978" s="1">
        <v>50</v>
      </c>
      <c r="D3978" s="1">
        <v>3972</v>
      </c>
      <c r="E3978" s="1">
        <v>7</v>
      </c>
    </row>
    <row r="3979" spans="1:5" x14ac:dyDescent="0.25">
      <c r="A3979" s="1">
        <v>3973</v>
      </c>
      <c r="B3979" s="1">
        <v>50</v>
      </c>
      <c r="D3979" s="1">
        <v>3973</v>
      </c>
      <c r="E3979" s="1">
        <v>7</v>
      </c>
    </row>
    <row r="3980" spans="1:5" x14ac:dyDescent="0.25">
      <c r="A3980" s="1">
        <v>3974</v>
      </c>
      <c r="B3980" s="1">
        <v>50</v>
      </c>
      <c r="D3980" s="1">
        <v>3974</v>
      </c>
      <c r="E3980" s="1">
        <v>7</v>
      </c>
    </row>
    <row r="3981" spans="1:5" x14ac:dyDescent="0.25">
      <c r="A3981" s="1">
        <v>3975</v>
      </c>
      <c r="B3981" s="1">
        <v>50</v>
      </c>
      <c r="D3981" s="1">
        <v>3975</v>
      </c>
      <c r="E3981" s="1">
        <v>7</v>
      </c>
    </row>
    <row r="3982" spans="1:5" x14ac:dyDescent="0.25">
      <c r="A3982" s="1">
        <v>3976</v>
      </c>
      <c r="B3982" s="1">
        <v>50</v>
      </c>
      <c r="D3982" s="1">
        <v>3976</v>
      </c>
      <c r="E3982" s="1">
        <v>8</v>
      </c>
    </row>
    <row r="3983" spans="1:5" x14ac:dyDescent="0.25">
      <c r="A3983" s="1">
        <v>3977</v>
      </c>
      <c r="B3983" s="1">
        <v>50</v>
      </c>
      <c r="D3983" s="1">
        <v>3977</v>
      </c>
      <c r="E3983" s="1">
        <v>8</v>
      </c>
    </row>
    <row r="3984" spans="1:5" x14ac:dyDescent="0.25">
      <c r="A3984" s="1">
        <v>3978</v>
      </c>
      <c r="B3984" s="1">
        <v>50</v>
      </c>
      <c r="D3984" s="1">
        <v>3978</v>
      </c>
      <c r="E3984" s="1">
        <v>8</v>
      </c>
    </row>
    <row r="3985" spans="1:5" x14ac:dyDescent="0.25">
      <c r="A3985" s="1">
        <v>3979</v>
      </c>
      <c r="B3985" s="1">
        <v>50</v>
      </c>
      <c r="D3985" s="1">
        <v>3979</v>
      </c>
      <c r="E3985" s="1">
        <v>8</v>
      </c>
    </row>
    <row r="3986" spans="1:5" x14ac:dyDescent="0.25">
      <c r="A3986" s="1">
        <v>3980</v>
      </c>
      <c r="B3986" s="1">
        <v>50</v>
      </c>
      <c r="D3986" s="1">
        <v>3980</v>
      </c>
      <c r="E3986" s="1">
        <v>8</v>
      </c>
    </row>
    <row r="3987" spans="1:5" x14ac:dyDescent="0.25">
      <c r="A3987" s="1">
        <v>3981</v>
      </c>
      <c r="B3987" s="1">
        <v>50</v>
      </c>
      <c r="D3987" s="1">
        <v>3981</v>
      </c>
      <c r="E3987" s="1">
        <v>8</v>
      </c>
    </row>
    <row r="3988" spans="1:5" x14ac:dyDescent="0.25">
      <c r="A3988" s="1">
        <v>3982</v>
      </c>
      <c r="B3988" s="1">
        <v>50</v>
      </c>
      <c r="D3988" s="1">
        <v>3982</v>
      </c>
      <c r="E3988" s="1">
        <v>8</v>
      </c>
    </row>
    <row r="3989" spans="1:5" x14ac:dyDescent="0.25">
      <c r="A3989" s="1">
        <v>3983</v>
      </c>
      <c r="B3989" s="1">
        <v>50</v>
      </c>
      <c r="D3989" s="1">
        <v>3983</v>
      </c>
      <c r="E3989" s="1">
        <v>8</v>
      </c>
    </row>
    <row r="3990" spans="1:5" x14ac:dyDescent="0.25">
      <c r="A3990" s="1">
        <v>3984</v>
      </c>
      <c r="B3990" s="1">
        <v>50</v>
      </c>
      <c r="D3990" s="1">
        <v>3984</v>
      </c>
      <c r="E3990" s="1">
        <v>8</v>
      </c>
    </row>
    <row r="3991" spans="1:5" x14ac:dyDescent="0.25">
      <c r="A3991" s="1">
        <v>3985</v>
      </c>
      <c r="B3991" s="1">
        <v>50</v>
      </c>
      <c r="D3991" s="1">
        <v>3985</v>
      </c>
      <c r="E3991" s="1">
        <v>8</v>
      </c>
    </row>
    <row r="3992" spans="1:5" x14ac:dyDescent="0.25">
      <c r="A3992" s="1">
        <v>3986</v>
      </c>
      <c r="B3992" s="1">
        <v>50</v>
      </c>
      <c r="D3992" s="1">
        <v>3986</v>
      </c>
      <c r="E3992" s="1">
        <v>8</v>
      </c>
    </row>
    <row r="3993" spans="1:5" x14ac:dyDescent="0.25">
      <c r="A3993" s="1">
        <v>3987</v>
      </c>
      <c r="B3993" s="1">
        <v>50</v>
      </c>
      <c r="D3993" s="1">
        <v>3987</v>
      </c>
      <c r="E3993" s="1">
        <v>8</v>
      </c>
    </row>
    <row r="3994" spans="1:5" x14ac:dyDescent="0.25">
      <c r="A3994" s="1">
        <v>3988</v>
      </c>
      <c r="B3994" s="1">
        <v>50</v>
      </c>
      <c r="D3994" s="1">
        <v>3988</v>
      </c>
      <c r="E3994" s="1">
        <v>8</v>
      </c>
    </row>
    <row r="3995" spans="1:5" x14ac:dyDescent="0.25">
      <c r="A3995" s="1">
        <v>3989</v>
      </c>
      <c r="B3995" s="1">
        <v>50</v>
      </c>
      <c r="D3995" s="1">
        <v>3989</v>
      </c>
      <c r="E3995" s="1">
        <v>8</v>
      </c>
    </row>
    <row r="3996" spans="1:5" x14ac:dyDescent="0.25">
      <c r="A3996" s="1">
        <v>3990</v>
      </c>
      <c r="B3996" s="1">
        <v>50</v>
      </c>
      <c r="D3996" s="1">
        <v>3990</v>
      </c>
      <c r="E3996" s="1">
        <v>8</v>
      </c>
    </row>
    <row r="3997" spans="1:5" x14ac:dyDescent="0.25">
      <c r="A3997" s="1">
        <v>3991</v>
      </c>
      <c r="B3997" s="1">
        <v>50</v>
      </c>
      <c r="D3997" s="1">
        <v>3991</v>
      </c>
      <c r="E3997" s="1">
        <v>8</v>
      </c>
    </row>
    <row r="3998" spans="1:5" x14ac:dyDescent="0.25">
      <c r="A3998" s="1">
        <v>3992</v>
      </c>
      <c r="B3998" s="1">
        <v>50</v>
      </c>
      <c r="D3998" s="1">
        <v>3992</v>
      </c>
      <c r="E3998" s="1">
        <v>8</v>
      </c>
    </row>
    <row r="3999" spans="1:5" x14ac:dyDescent="0.25">
      <c r="A3999" s="1">
        <v>3993</v>
      </c>
      <c r="B3999" s="1">
        <v>50</v>
      </c>
      <c r="D3999" s="1">
        <v>3993</v>
      </c>
      <c r="E3999" s="1">
        <v>8</v>
      </c>
    </row>
    <row r="4000" spans="1:5" x14ac:dyDescent="0.25">
      <c r="A4000" s="1">
        <v>3994</v>
      </c>
      <c r="B4000" s="1">
        <v>50</v>
      </c>
      <c r="D4000" s="1">
        <v>3994</v>
      </c>
      <c r="E4000" s="1">
        <v>8</v>
      </c>
    </row>
    <row r="4001" spans="1:5" x14ac:dyDescent="0.25">
      <c r="A4001" s="1">
        <v>3995</v>
      </c>
      <c r="B4001" s="1">
        <v>50</v>
      </c>
      <c r="D4001" s="1">
        <v>3995</v>
      </c>
      <c r="E4001" s="1">
        <v>8</v>
      </c>
    </row>
    <row r="4002" spans="1:5" x14ac:dyDescent="0.25">
      <c r="A4002" s="1">
        <v>3996</v>
      </c>
      <c r="B4002" s="1">
        <v>50</v>
      </c>
      <c r="D4002" s="1">
        <v>3996</v>
      </c>
      <c r="E4002" s="1">
        <v>8</v>
      </c>
    </row>
    <row r="4003" spans="1:5" x14ac:dyDescent="0.25">
      <c r="A4003" s="1">
        <v>3997</v>
      </c>
      <c r="B4003" s="1">
        <v>50</v>
      </c>
      <c r="D4003" s="1">
        <v>3997</v>
      </c>
      <c r="E4003" s="1">
        <v>8</v>
      </c>
    </row>
    <row r="4004" spans="1:5" x14ac:dyDescent="0.25">
      <c r="A4004" s="1">
        <v>3998</v>
      </c>
      <c r="B4004" s="1">
        <v>50</v>
      </c>
      <c r="D4004" s="1">
        <v>3998</v>
      </c>
      <c r="E4004" s="1">
        <v>8</v>
      </c>
    </row>
    <row r="4005" spans="1:5" x14ac:dyDescent="0.25">
      <c r="A4005" s="1">
        <v>3999</v>
      </c>
      <c r="B4005" s="1">
        <v>50</v>
      </c>
      <c r="D4005" s="1">
        <v>3999</v>
      </c>
      <c r="E4005" s="1">
        <v>8</v>
      </c>
    </row>
    <row r="4006" spans="1:5" x14ac:dyDescent="0.25">
      <c r="A4006" s="1">
        <v>4000</v>
      </c>
      <c r="B4006" s="1">
        <v>50</v>
      </c>
      <c r="D4006" s="1">
        <v>4000</v>
      </c>
      <c r="E4006" s="1">
        <v>8</v>
      </c>
    </row>
    <row r="4007" spans="1:5" x14ac:dyDescent="0.25">
      <c r="A4007" s="1">
        <v>4001</v>
      </c>
      <c r="B4007" s="1">
        <v>51</v>
      </c>
      <c r="D4007" s="1">
        <v>4001</v>
      </c>
      <c r="E4007" s="1">
        <v>8</v>
      </c>
    </row>
    <row r="4008" spans="1:5" x14ac:dyDescent="0.25">
      <c r="A4008" s="1">
        <v>4002</v>
      </c>
      <c r="B4008" s="1">
        <v>51</v>
      </c>
      <c r="D4008" s="1">
        <v>4002</v>
      </c>
      <c r="E4008" s="1">
        <v>8</v>
      </c>
    </row>
    <row r="4009" spans="1:5" x14ac:dyDescent="0.25">
      <c r="A4009" s="1">
        <v>4003</v>
      </c>
      <c r="B4009" s="1">
        <v>51</v>
      </c>
      <c r="D4009" s="1">
        <v>4003</v>
      </c>
      <c r="E4009" s="1">
        <v>8</v>
      </c>
    </row>
    <row r="4010" spans="1:5" x14ac:dyDescent="0.25">
      <c r="A4010" s="1">
        <v>4004</v>
      </c>
      <c r="B4010" s="1">
        <v>51</v>
      </c>
      <c r="D4010" s="1">
        <v>4004</v>
      </c>
      <c r="E4010" s="1">
        <v>8</v>
      </c>
    </row>
    <row r="4011" spans="1:5" x14ac:dyDescent="0.25">
      <c r="A4011" s="1">
        <v>4005</v>
      </c>
      <c r="B4011" s="1">
        <v>51</v>
      </c>
      <c r="D4011" s="1">
        <v>4005</v>
      </c>
      <c r="E4011" s="1">
        <v>8</v>
      </c>
    </row>
    <row r="4012" spans="1:5" x14ac:dyDescent="0.25">
      <c r="A4012" s="1">
        <v>4006</v>
      </c>
      <c r="B4012" s="1">
        <v>51</v>
      </c>
      <c r="D4012" s="1">
        <v>4006</v>
      </c>
      <c r="E4012" s="1">
        <v>8</v>
      </c>
    </row>
    <row r="4013" spans="1:5" x14ac:dyDescent="0.25">
      <c r="A4013" s="1">
        <v>4007</v>
      </c>
      <c r="B4013" s="1">
        <v>51</v>
      </c>
      <c r="D4013" s="1">
        <v>4007</v>
      </c>
      <c r="E4013" s="1">
        <v>8</v>
      </c>
    </row>
    <row r="4014" spans="1:5" x14ac:dyDescent="0.25">
      <c r="A4014" s="1">
        <v>4008</v>
      </c>
      <c r="B4014" s="1">
        <v>51</v>
      </c>
      <c r="D4014" s="1">
        <v>4008</v>
      </c>
      <c r="E4014" s="1">
        <v>8</v>
      </c>
    </row>
    <row r="4015" spans="1:5" x14ac:dyDescent="0.25">
      <c r="A4015" s="1">
        <v>4009</v>
      </c>
      <c r="B4015" s="1">
        <v>51</v>
      </c>
      <c r="D4015" s="1">
        <v>4009</v>
      </c>
      <c r="E4015" s="1">
        <v>8</v>
      </c>
    </row>
    <row r="4016" spans="1:5" x14ac:dyDescent="0.25">
      <c r="A4016" s="1">
        <v>4010</v>
      </c>
      <c r="B4016" s="1">
        <v>51</v>
      </c>
      <c r="D4016" s="1">
        <v>4010</v>
      </c>
      <c r="E4016" s="1">
        <v>8</v>
      </c>
    </row>
    <row r="4017" spans="1:5" x14ac:dyDescent="0.25">
      <c r="A4017" s="1">
        <v>4011</v>
      </c>
      <c r="B4017" s="1">
        <v>51</v>
      </c>
      <c r="D4017" s="1">
        <v>4011</v>
      </c>
      <c r="E4017" s="1">
        <v>8</v>
      </c>
    </row>
    <row r="4018" spans="1:5" x14ac:dyDescent="0.25">
      <c r="A4018" s="1">
        <v>4012</v>
      </c>
      <c r="B4018" s="1">
        <v>51</v>
      </c>
      <c r="D4018" s="1">
        <v>4012</v>
      </c>
      <c r="E4018" s="1">
        <v>8</v>
      </c>
    </row>
    <row r="4019" spans="1:5" x14ac:dyDescent="0.25">
      <c r="A4019" s="1">
        <v>4013</v>
      </c>
      <c r="B4019" s="1">
        <v>51</v>
      </c>
      <c r="D4019" s="1">
        <v>4013</v>
      </c>
      <c r="E4019" s="1">
        <v>8</v>
      </c>
    </row>
    <row r="4020" spans="1:5" x14ac:dyDescent="0.25">
      <c r="A4020" s="1">
        <v>4014</v>
      </c>
      <c r="B4020" s="1">
        <v>51</v>
      </c>
      <c r="D4020" s="1">
        <v>4014</v>
      </c>
      <c r="E4020" s="1">
        <v>8</v>
      </c>
    </row>
    <row r="4021" spans="1:5" x14ac:dyDescent="0.25">
      <c r="A4021" s="1">
        <v>4015</v>
      </c>
      <c r="B4021" s="1">
        <v>51</v>
      </c>
      <c r="D4021" s="1">
        <v>4015</v>
      </c>
      <c r="E4021" s="1">
        <v>8</v>
      </c>
    </row>
    <row r="4022" spans="1:5" x14ac:dyDescent="0.25">
      <c r="A4022" s="1">
        <v>4016</v>
      </c>
      <c r="B4022" s="1">
        <v>51</v>
      </c>
      <c r="D4022" s="1">
        <v>4016</v>
      </c>
      <c r="E4022" s="1">
        <v>8</v>
      </c>
    </row>
    <row r="4023" spans="1:5" x14ac:dyDescent="0.25">
      <c r="A4023" s="1">
        <v>4017</v>
      </c>
      <c r="B4023" s="1">
        <v>51</v>
      </c>
      <c r="D4023" s="1">
        <v>4017</v>
      </c>
      <c r="E4023" s="1">
        <v>8</v>
      </c>
    </row>
    <row r="4024" spans="1:5" x14ac:dyDescent="0.25">
      <c r="A4024" s="1">
        <v>4018</v>
      </c>
      <c r="B4024" s="1">
        <v>51</v>
      </c>
      <c r="D4024" s="1">
        <v>4018</v>
      </c>
      <c r="E4024" s="1">
        <v>8</v>
      </c>
    </row>
    <row r="4025" spans="1:5" x14ac:dyDescent="0.25">
      <c r="A4025" s="1">
        <v>4019</v>
      </c>
      <c r="B4025" s="1">
        <v>51</v>
      </c>
      <c r="D4025" s="1">
        <v>4019</v>
      </c>
      <c r="E4025" s="1">
        <v>8</v>
      </c>
    </row>
    <row r="4026" spans="1:5" x14ac:dyDescent="0.25">
      <c r="A4026" s="1">
        <v>4020</v>
      </c>
      <c r="B4026" s="1">
        <v>51</v>
      </c>
      <c r="D4026" s="1">
        <v>4020</v>
      </c>
      <c r="E4026" s="1">
        <v>8</v>
      </c>
    </row>
    <row r="4027" spans="1:5" x14ac:dyDescent="0.25">
      <c r="A4027" s="1">
        <v>4021</v>
      </c>
      <c r="B4027" s="1">
        <v>51</v>
      </c>
      <c r="D4027" s="1">
        <v>4021</v>
      </c>
      <c r="E4027" s="1">
        <v>8</v>
      </c>
    </row>
    <row r="4028" spans="1:5" x14ac:dyDescent="0.25">
      <c r="A4028" s="1">
        <v>4022</v>
      </c>
      <c r="B4028" s="1">
        <v>51</v>
      </c>
      <c r="D4028" s="1">
        <v>4022</v>
      </c>
      <c r="E4028" s="1">
        <v>8</v>
      </c>
    </row>
    <row r="4029" spans="1:5" x14ac:dyDescent="0.25">
      <c r="A4029" s="1">
        <v>4023</v>
      </c>
      <c r="B4029" s="1">
        <v>51</v>
      </c>
      <c r="D4029" s="1">
        <v>4023</v>
      </c>
      <c r="E4029" s="1">
        <v>8</v>
      </c>
    </row>
    <row r="4030" spans="1:5" x14ac:dyDescent="0.25">
      <c r="A4030" s="1">
        <v>4024</v>
      </c>
      <c r="B4030" s="1">
        <v>51</v>
      </c>
      <c r="D4030" s="1">
        <v>4024</v>
      </c>
      <c r="E4030" s="1">
        <v>8</v>
      </c>
    </row>
    <row r="4031" spans="1:5" x14ac:dyDescent="0.25">
      <c r="A4031" s="1">
        <v>4025</v>
      </c>
      <c r="B4031" s="1">
        <v>51</v>
      </c>
      <c r="D4031" s="1">
        <v>4025</v>
      </c>
      <c r="E4031" s="1">
        <v>8</v>
      </c>
    </row>
    <row r="4032" spans="1:5" x14ac:dyDescent="0.25">
      <c r="A4032" s="1">
        <v>4026</v>
      </c>
      <c r="B4032" s="1">
        <v>51</v>
      </c>
      <c r="D4032" s="1">
        <v>4026</v>
      </c>
      <c r="E4032" s="1">
        <v>8</v>
      </c>
    </row>
    <row r="4033" spans="1:5" x14ac:dyDescent="0.25">
      <c r="A4033" s="1">
        <v>4027</v>
      </c>
      <c r="B4033" s="1">
        <v>51</v>
      </c>
      <c r="D4033" s="1">
        <v>4027</v>
      </c>
      <c r="E4033" s="1">
        <v>8</v>
      </c>
    </row>
    <row r="4034" spans="1:5" x14ac:dyDescent="0.25">
      <c r="A4034" s="1">
        <v>4028</v>
      </c>
      <c r="B4034" s="1">
        <v>51</v>
      </c>
      <c r="D4034" s="1">
        <v>4028</v>
      </c>
      <c r="E4034" s="1">
        <v>8</v>
      </c>
    </row>
    <row r="4035" spans="1:5" x14ac:dyDescent="0.25">
      <c r="A4035" s="1">
        <v>4029</v>
      </c>
      <c r="B4035" s="1">
        <v>51</v>
      </c>
      <c r="D4035" s="1">
        <v>4029</v>
      </c>
      <c r="E4035" s="1">
        <v>8</v>
      </c>
    </row>
    <row r="4036" spans="1:5" x14ac:dyDescent="0.25">
      <c r="A4036" s="1">
        <v>4030</v>
      </c>
      <c r="B4036" s="1">
        <v>51</v>
      </c>
      <c r="D4036" s="1">
        <v>4030</v>
      </c>
      <c r="E4036" s="1">
        <v>8</v>
      </c>
    </row>
    <row r="4037" spans="1:5" x14ac:dyDescent="0.25">
      <c r="A4037" s="1">
        <v>4031</v>
      </c>
      <c r="B4037" s="1">
        <v>51</v>
      </c>
      <c r="D4037" s="1">
        <v>4031</v>
      </c>
      <c r="E4037" s="1">
        <v>8</v>
      </c>
    </row>
    <row r="4038" spans="1:5" x14ac:dyDescent="0.25">
      <c r="A4038" s="1">
        <v>4032</v>
      </c>
      <c r="B4038" s="1">
        <v>51</v>
      </c>
      <c r="D4038" s="1">
        <v>4032</v>
      </c>
      <c r="E4038" s="1">
        <v>8</v>
      </c>
    </row>
    <row r="4039" spans="1:5" x14ac:dyDescent="0.25">
      <c r="A4039" s="1">
        <v>4033</v>
      </c>
      <c r="B4039" s="1">
        <v>51</v>
      </c>
      <c r="D4039" s="1">
        <v>4033</v>
      </c>
      <c r="E4039" s="1">
        <v>8</v>
      </c>
    </row>
    <row r="4040" spans="1:5" x14ac:dyDescent="0.25">
      <c r="A4040" s="1">
        <v>4034</v>
      </c>
      <c r="B4040" s="1">
        <v>51</v>
      </c>
      <c r="D4040" s="1">
        <v>4034</v>
      </c>
      <c r="E4040" s="1">
        <v>8</v>
      </c>
    </row>
    <row r="4041" spans="1:5" x14ac:dyDescent="0.25">
      <c r="A4041" s="1">
        <v>4035</v>
      </c>
      <c r="B4041" s="1">
        <v>51</v>
      </c>
      <c r="D4041" s="1">
        <v>4035</v>
      </c>
      <c r="E4041" s="1">
        <v>8</v>
      </c>
    </row>
    <row r="4042" spans="1:5" x14ac:dyDescent="0.25">
      <c r="A4042" s="1">
        <v>4036</v>
      </c>
      <c r="B4042" s="1">
        <v>51</v>
      </c>
      <c r="D4042" s="1">
        <v>4036</v>
      </c>
      <c r="E4042" s="1">
        <v>8</v>
      </c>
    </row>
    <row r="4043" spans="1:5" x14ac:dyDescent="0.25">
      <c r="A4043" s="1">
        <v>4037</v>
      </c>
      <c r="B4043" s="1">
        <v>51</v>
      </c>
      <c r="D4043" s="1">
        <v>4037</v>
      </c>
      <c r="E4043" s="1">
        <v>8</v>
      </c>
    </row>
    <row r="4044" spans="1:5" x14ac:dyDescent="0.25">
      <c r="A4044" s="1">
        <v>4038</v>
      </c>
      <c r="B4044" s="1">
        <v>51</v>
      </c>
      <c r="D4044" s="1">
        <v>4038</v>
      </c>
      <c r="E4044" s="1">
        <v>8</v>
      </c>
    </row>
    <row r="4045" spans="1:5" x14ac:dyDescent="0.25">
      <c r="A4045" s="1">
        <v>4039</v>
      </c>
      <c r="B4045" s="1">
        <v>51</v>
      </c>
      <c r="D4045" s="1">
        <v>4039</v>
      </c>
      <c r="E4045" s="1">
        <v>8</v>
      </c>
    </row>
    <row r="4046" spans="1:5" x14ac:dyDescent="0.25">
      <c r="A4046" s="1">
        <v>4040</v>
      </c>
      <c r="B4046" s="1">
        <v>51</v>
      </c>
      <c r="D4046" s="1">
        <v>4040</v>
      </c>
      <c r="E4046" s="1">
        <v>8</v>
      </c>
    </row>
    <row r="4047" spans="1:5" x14ac:dyDescent="0.25">
      <c r="A4047" s="1">
        <v>4041</v>
      </c>
      <c r="B4047" s="1">
        <v>51</v>
      </c>
      <c r="D4047" s="1">
        <v>4041</v>
      </c>
      <c r="E4047" s="1">
        <v>8</v>
      </c>
    </row>
    <row r="4048" spans="1:5" x14ac:dyDescent="0.25">
      <c r="A4048" s="1">
        <v>4042</v>
      </c>
      <c r="B4048" s="1">
        <v>51</v>
      </c>
      <c r="D4048" s="1">
        <v>4042</v>
      </c>
      <c r="E4048" s="1">
        <v>8</v>
      </c>
    </row>
    <row r="4049" spans="1:5" x14ac:dyDescent="0.25">
      <c r="A4049" s="1">
        <v>4043</v>
      </c>
      <c r="B4049" s="1">
        <v>51</v>
      </c>
      <c r="D4049" s="1">
        <v>4043</v>
      </c>
      <c r="E4049" s="1">
        <v>8</v>
      </c>
    </row>
    <row r="4050" spans="1:5" x14ac:dyDescent="0.25">
      <c r="A4050" s="1">
        <v>4044</v>
      </c>
      <c r="B4050" s="1">
        <v>51</v>
      </c>
      <c r="D4050" s="1">
        <v>4044</v>
      </c>
      <c r="E4050" s="1">
        <v>8</v>
      </c>
    </row>
    <row r="4051" spans="1:5" x14ac:dyDescent="0.25">
      <c r="A4051" s="1">
        <v>4045</v>
      </c>
      <c r="B4051" s="1">
        <v>51</v>
      </c>
      <c r="D4051" s="1">
        <v>4045</v>
      </c>
      <c r="E4051" s="1">
        <v>8</v>
      </c>
    </row>
    <row r="4052" spans="1:5" x14ac:dyDescent="0.25">
      <c r="A4052" s="1">
        <v>4046</v>
      </c>
      <c r="B4052" s="1">
        <v>51</v>
      </c>
      <c r="D4052" s="1">
        <v>4046</v>
      </c>
      <c r="E4052" s="1">
        <v>8</v>
      </c>
    </row>
    <row r="4053" spans="1:5" x14ac:dyDescent="0.25">
      <c r="A4053" s="1">
        <v>4047</v>
      </c>
      <c r="B4053" s="1">
        <v>51</v>
      </c>
      <c r="D4053" s="1">
        <v>4047</v>
      </c>
      <c r="E4053" s="1">
        <v>8</v>
      </c>
    </row>
    <row r="4054" spans="1:5" x14ac:dyDescent="0.25">
      <c r="A4054" s="1">
        <v>4048</v>
      </c>
      <c r="B4054" s="1">
        <v>51</v>
      </c>
      <c r="D4054" s="1">
        <v>4048</v>
      </c>
      <c r="E4054" s="1">
        <v>8</v>
      </c>
    </row>
    <row r="4055" spans="1:5" x14ac:dyDescent="0.25">
      <c r="A4055" s="1">
        <v>4049</v>
      </c>
      <c r="B4055" s="1">
        <v>51</v>
      </c>
      <c r="D4055" s="1">
        <v>4049</v>
      </c>
      <c r="E4055" s="1">
        <v>8</v>
      </c>
    </row>
    <row r="4056" spans="1:5" x14ac:dyDescent="0.25">
      <c r="A4056" s="1">
        <v>4050</v>
      </c>
      <c r="B4056" s="1">
        <v>51</v>
      </c>
      <c r="D4056" s="1">
        <v>4050</v>
      </c>
      <c r="E4056" s="1">
        <v>8</v>
      </c>
    </row>
    <row r="4057" spans="1:5" x14ac:dyDescent="0.25">
      <c r="A4057" s="1">
        <v>4051</v>
      </c>
      <c r="B4057" s="1">
        <v>51</v>
      </c>
      <c r="D4057" s="1">
        <v>4051</v>
      </c>
      <c r="E4057" s="1">
        <v>8</v>
      </c>
    </row>
    <row r="4058" spans="1:5" x14ac:dyDescent="0.25">
      <c r="A4058" s="1">
        <v>4052</v>
      </c>
      <c r="B4058" s="1">
        <v>51</v>
      </c>
      <c r="D4058" s="1">
        <v>4052</v>
      </c>
      <c r="E4058" s="1">
        <v>8</v>
      </c>
    </row>
    <row r="4059" spans="1:5" x14ac:dyDescent="0.25">
      <c r="A4059" s="1">
        <v>4053</v>
      </c>
      <c r="B4059" s="1">
        <v>51</v>
      </c>
      <c r="D4059" s="1">
        <v>4053</v>
      </c>
      <c r="E4059" s="1">
        <v>8</v>
      </c>
    </row>
    <row r="4060" spans="1:5" x14ac:dyDescent="0.25">
      <c r="A4060" s="1">
        <v>4054</v>
      </c>
      <c r="B4060" s="1">
        <v>51</v>
      </c>
      <c r="D4060" s="1">
        <v>4054</v>
      </c>
      <c r="E4060" s="1">
        <v>8</v>
      </c>
    </row>
    <row r="4061" spans="1:5" x14ac:dyDescent="0.25">
      <c r="A4061" s="1">
        <v>4055</v>
      </c>
      <c r="B4061" s="1">
        <v>51</v>
      </c>
      <c r="D4061" s="1">
        <v>4055</v>
      </c>
      <c r="E4061" s="1">
        <v>8</v>
      </c>
    </row>
    <row r="4062" spans="1:5" x14ac:dyDescent="0.25">
      <c r="A4062" s="1">
        <v>4056</v>
      </c>
      <c r="B4062" s="1">
        <v>51</v>
      </c>
      <c r="D4062" s="1">
        <v>4056</v>
      </c>
      <c r="E4062" s="1">
        <v>8</v>
      </c>
    </row>
    <row r="4063" spans="1:5" x14ac:dyDescent="0.25">
      <c r="A4063" s="1">
        <v>4057</v>
      </c>
      <c r="B4063" s="1">
        <v>51</v>
      </c>
      <c r="D4063" s="1">
        <v>4057</v>
      </c>
      <c r="E4063" s="1">
        <v>8</v>
      </c>
    </row>
    <row r="4064" spans="1:5" x14ac:dyDescent="0.25">
      <c r="A4064" s="1">
        <v>4058</v>
      </c>
      <c r="B4064" s="1">
        <v>51</v>
      </c>
      <c r="D4064" s="1">
        <v>4058</v>
      </c>
      <c r="E4064" s="1">
        <v>8</v>
      </c>
    </row>
    <row r="4065" spans="1:5" x14ac:dyDescent="0.25">
      <c r="A4065" s="1">
        <v>4059</v>
      </c>
      <c r="B4065" s="1">
        <v>51</v>
      </c>
      <c r="D4065" s="1">
        <v>4059</v>
      </c>
      <c r="E4065" s="1">
        <v>8</v>
      </c>
    </row>
    <row r="4066" spans="1:5" x14ac:dyDescent="0.25">
      <c r="A4066" s="1">
        <v>4060</v>
      </c>
      <c r="B4066" s="1">
        <v>51</v>
      </c>
      <c r="D4066" s="1">
        <v>4060</v>
      </c>
      <c r="E4066" s="1">
        <v>8</v>
      </c>
    </row>
    <row r="4067" spans="1:5" x14ac:dyDescent="0.25">
      <c r="A4067" s="1">
        <v>4061</v>
      </c>
      <c r="B4067" s="1">
        <v>51</v>
      </c>
      <c r="D4067" s="1">
        <v>4061</v>
      </c>
      <c r="E4067" s="1">
        <v>8</v>
      </c>
    </row>
    <row r="4068" spans="1:5" x14ac:dyDescent="0.25">
      <c r="A4068" s="1">
        <v>4062</v>
      </c>
      <c r="B4068" s="1">
        <v>51</v>
      </c>
      <c r="D4068" s="1">
        <v>4062</v>
      </c>
      <c r="E4068" s="1">
        <v>8</v>
      </c>
    </row>
    <row r="4069" spans="1:5" x14ac:dyDescent="0.25">
      <c r="A4069" s="1">
        <v>4063</v>
      </c>
      <c r="B4069" s="1">
        <v>51</v>
      </c>
      <c r="D4069" s="1">
        <v>4063</v>
      </c>
      <c r="E4069" s="1">
        <v>8</v>
      </c>
    </row>
    <row r="4070" spans="1:5" x14ac:dyDescent="0.25">
      <c r="A4070" s="1">
        <v>4064</v>
      </c>
      <c r="B4070" s="1">
        <v>51</v>
      </c>
      <c r="D4070" s="1">
        <v>4064</v>
      </c>
      <c r="E4070" s="1">
        <v>8</v>
      </c>
    </row>
    <row r="4071" spans="1:5" x14ac:dyDescent="0.25">
      <c r="A4071" s="1">
        <v>4065</v>
      </c>
      <c r="B4071" s="1">
        <v>51</v>
      </c>
      <c r="D4071" s="1">
        <v>4065</v>
      </c>
      <c r="E4071" s="1">
        <v>8</v>
      </c>
    </row>
    <row r="4072" spans="1:5" x14ac:dyDescent="0.25">
      <c r="A4072" s="1">
        <v>4066</v>
      </c>
      <c r="B4072" s="1">
        <v>51</v>
      </c>
      <c r="D4072" s="1">
        <v>4066</v>
      </c>
      <c r="E4072" s="1">
        <v>8</v>
      </c>
    </row>
    <row r="4073" spans="1:5" x14ac:dyDescent="0.25">
      <c r="A4073" s="1">
        <v>4067</v>
      </c>
      <c r="B4073" s="1">
        <v>51</v>
      </c>
      <c r="D4073" s="1">
        <v>4067</v>
      </c>
      <c r="E4073" s="1">
        <v>8</v>
      </c>
    </row>
    <row r="4074" spans="1:5" x14ac:dyDescent="0.25">
      <c r="A4074" s="1">
        <v>4068</v>
      </c>
      <c r="B4074" s="1">
        <v>51</v>
      </c>
      <c r="D4074" s="1">
        <v>4068</v>
      </c>
      <c r="E4074" s="1">
        <v>8</v>
      </c>
    </row>
    <row r="4075" spans="1:5" x14ac:dyDescent="0.25">
      <c r="A4075" s="1">
        <v>4069</v>
      </c>
      <c r="B4075" s="1">
        <v>51</v>
      </c>
      <c r="D4075" s="1">
        <v>4069</v>
      </c>
      <c r="E4075" s="1">
        <v>8</v>
      </c>
    </row>
    <row r="4076" spans="1:5" x14ac:dyDescent="0.25">
      <c r="A4076" s="1">
        <v>4070</v>
      </c>
      <c r="B4076" s="1">
        <v>51</v>
      </c>
      <c r="D4076" s="1">
        <v>4070</v>
      </c>
      <c r="E4076" s="1">
        <v>8</v>
      </c>
    </row>
    <row r="4077" spans="1:5" x14ac:dyDescent="0.25">
      <c r="A4077" s="1">
        <v>4071</v>
      </c>
      <c r="B4077" s="1">
        <v>51</v>
      </c>
      <c r="D4077" s="1">
        <v>4071</v>
      </c>
      <c r="E4077" s="1">
        <v>8</v>
      </c>
    </row>
    <row r="4078" spans="1:5" x14ac:dyDescent="0.25">
      <c r="A4078" s="1">
        <v>4072</v>
      </c>
      <c r="B4078" s="1">
        <v>51</v>
      </c>
      <c r="D4078" s="1">
        <v>4072</v>
      </c>
      <c r="E4078" s="1">
        <v>8</v>
      </c>
    </row>
    <row r="4079" spans="1:5" x14ac:dyDescent="0.25">
      <c r="A4079" s="1">
        <v>4073</v>
      </c>
      <c r="B4079" s="1">
        <v>51</v>
      </c>
      <c r="D4079" s="1">
        <v>4073</v>
      </c>
      <c r="E4079" s="1">
        <v>8</v>
      </c>
    </row>
    <row r="4080" spans="1:5" x14ac:dyDescent="0.25">
      <c r="A4080" s="1">
        <v>4074</v>
      </c>
      <c r="B4080" s="1">
        <v>51</v>
      </c>
      <c r="D4080" s="1">
        <v>4074</v>
      </c>
      <c r="E4080" s="1">
        <v>8</v>
      </c>
    </row>
    <row r="4081" spans="1:5" x14ac:dyDescent="0.25">
      <c r="A4081" s="1">
        <v>4075</v>
      </c>
      <c r="B4081" s="1">
        <v>51</v>
      </c>
      <c r="D4081" s="1">
        <v>4075</v>
      </c>
      <c r="E4081" s="1">
        <v>8</v>
      </c>
    </row>
    <row r="4082" spans="1:5" x14ac:dyDescent="0.25">
      <c r="A4082" s="1">
        <v>4076</v>
      </c>
      <c r="B4082" s="1">
        <v>51</v>
      </c>
      <c r="D4082" s="1">
        <v>4076</v>
      </c>
      <c r="E4082" s="1">
        <v>8</v>
      </c>
    </row>
    <row r="4083" spans="1:5" x14ac:dyDescent="0.25">
      <c r="A4083" s="1">
        <v>4077</v>
      </c>
      <c r="B4083" s="1">
        <v>51</v>
      </c>
      <c r="D4083" s="1">
        <v>4077</v>
      </c>
      <c r="E4083" s="1">
        <v>8</v>
      </c>
    </row>
    <row r="4084" spans="1:5" x14ac:dyDescent="0.25">
      <c r="A4084" s="1">
        <v>4078</v>
      </c>
      <c r="B4084" s="1">
        <v>51</v>
      </c>
      <c r="D4084" s="1">
        <v>4078</v>
      </c>
      <c r="E4084" s="1">
        <v>8</v>
      </c>
    </row>
    <row r="4085" spans="1:5" x14ac:dyDescent="0.25">
      <c r="A4085" s="1">
        <v>4079</v>
      </c>
      <c r="B4085" s="1">
        <v>51</v>
      </c>
      <c r="D4085" s="1">
        <v>4079</v>
      </c>
      <c r="E4085" s="1">
        <v>8</v>
      </c>
    </row>
    <row r="4086" spans="1:5" x14ac:dyDescent="0.25">
      <c r="A4086" s="1">
        <v>4080</v>
      </c>
      <c r="B4086" s="1">
        <v>51</v>
      </c>
      <c r="D4086" s="1">
        <v>4080</v>
      </c>
      <c r="E4086" s="1">
        <v>8</v>
      </c>
    </row>
    <row r="4087" spans="1:5" x14ac:dyDescent="0.25">
      <c r="A4087" s="1">
        <v>4081</v>
      </c>
      <c r="B4087" s="1">
        <v>52</v>
      </c>
      <c r="D4087" s="1">
        <v>4081</v>
      </c>
      <c r="E4087" s="1">
        <v>8</v>
      </c>
    </row>
    <row r="4088" spans="1:5" x14ac:dyDescent="0.25">
      <c r="A4088" s="1">
        <v>4082</v>
      </c>
      <c r="B4088" s="1">
        <v>52</v>
      </c>
      <c r="D4088" s="1">
        <v>4082</v>
      </c>
      <c r="E4088" s="1">
        <v>8</v>
      </c>
    </row>
    <row r="4089" spans="1:5" x14ac:dyDescent="0.25">
      <c r="A4089" s="1">
        <v>4083</v>
      </c>
      <c r="B4089" s="1">
        <v>52</v>
      </c>
      <c r="D4089" s="1">
        <v>4083</v>
      </c>
      <c r="E4089" s="1">
        <v>8</v>
      </c>
    </row>
    <row r="4090" spans="1:5" x14ac:dyDescent="0.25">
      <c r="A4090" s="1">
        <v>4084</v>
      </c>
      <c r="B4090" s="1">
        <v>52</v>
      </c>
      <c r="D4090" s="1">
        <v>4084</v>
      </c>
      <c r="E4090" s="1">
        <v>8</v>
      </c>
    </row>
    <row r="4091" spans="1:5" x14ac:dyDescent="0.25">
      <c r="A4091" s="1">
        <v>4085</v>
      </c>
      <c r="B4091" s="1">
        <v>52</v>
      </c>
      <c r="D4091" s="1">
        <v>4085</v>
      </c>
      <c r="E4091" s="1">
        <v>8</v>
      </c>
    </row>
    <row r="4092" spans="1:5" x14ac:dyDescent="0.25">
      <c r="A4092" s="1">
        <v>4086</v>
      </c>
      <c r="B4092" s="1">
        <v>52</v>
      </c>
      <c r="D4092" s="1">
        <v>4086</v>
      </c>
      <c r="E4092" s="1">
        <v>8</v>
      </c>
    </row>
    <row r="4093" spans="1:5" x14ac:dyDescent="0.25">
      <c r="A4093" s="1">
        <v>4087</v>
      </c>
      <c r="B4093" s="1">
        <v>52</v>
      </c>
      <c r="D4093" s="1">
        <v>4087</v>
      </c>
      <c r="E4093" s="1">
        <v>8</v>
      </c>
    </row>
    <row r="4094" spans="1:5" x14ac:dyDescent="0.25">
      <c r="A4094" s="1">
        <v>4088</v>
      </c>
      <c r="B4094" s="1">
        <v>52</v>
      </c>
      <c r="D4094" s="1">
        <v>4088</v>
      </c>
      <c r="E4094" s="1">
        <v>8</v>
      </c>
    </row>
    <row r="4095" spans="1:5" x14ac:dyDescent="0.25">
      <c r="A4095" s="1">
        <v>4089</v>
      </c>
      <c r="B4095" s="1">
        <v>52</v>
      </c>
      <c r="D4095" s="1">
        <v>4089</v>
      </c>
      <c r="E4095" s="1">
        <v>8</v>
      </c>
    </row>
    <row r="4096" spans="1:5" x14ac:dyDescent="0.25">
      <c r="A4096" s="1">
        <v>4090</v>
      </c>
      <c r="B4096" s="1">
        <v>52</v>
      </c>
      <c r="D4096" s="1">
        <v>4090</v>
      </c>
      <c r="E4096" s="1">
        <v>8</v>
      </c>
    </row>
    <row r="4097" spans="1:5" x14ac:dyDescent="0.25">
      <c r="A4097" s="1">
        <v>4091</v>
      </c>
      <c r="B4097" s="1">
        <v>52</v>
      </c>
      <c r="D4097" s="1">
        <v>4091</v>
      </c>
      <c r="E4097" s="1">
        <v>8</v>
      </c>
    </row>
    <row r="4098" spans="1:5" x14ac:dyDescent="0.25">
      <c r="A4098" s="1">
        <v>4092</v>
      </c>
      <c r="B4098" s="1">
        <v>52</v>
      </c>
      <c r="D4098" s="1">
        <v>4092</v>
      </c>
      <c r="E4098" s="1">
        <v>8</v>
      </c>
    </row>
    <row r="4099" spans="1:5" x14ac:dyDescent="0.25">
      <c r="A4099" s="1">
        <v>4093</v>
      </c>
      <c r="B4099" s="1">
        <v>52</v>
      </c>
      <c r="D4099" s="1">
        <v>4093</v>
      </c>
      <c r="E4099" s="1">
        <v>8</v>
      </c>
    </row>
    <row r="4100" spans="1:5" x14ac:dyDescent="0.25">
      <c r="A4100" s="1">
        <v>4094</v>
      </c>
      <c r="B4100" s="1">
        <v>52</v>
      </c>
      <c r="D4100" s="1">
        <v>4094</v>
      </c>
      <c r="E4100" s="1">
        <v>8</v>
      </c>
    </row>
    <row r="4101" spans="1:5" x14ac:dyDescent="0.25">
      <c r="A4101" s="1">
        <v>4095</v>
      </c>
      <c r="B4101" s="1">
        <v>52</v>
      </c>
      <c r="D4101" s="1">
        <v>4095</v>
      </c>
      <c r="E4101" s="1">
        <v>8</v>
      </c>
    </row>
    <row r="4102" spans="1:5" x14ac:dyDescent="0.25">
      <c r="A4102" s="1">
        <v>4096</v>
      </c>
      <c r="B4102" s="1">
        <v>52</v>
      </c>
      <c r="D4102" s="1">
        <v>4096</v>
      </c>
      <c r="E4102" s="1">
        <v>8</v>
      </c>
    </row>
    <row r="4103" spans="1:5" x14ac:dyDescent="0.25">
      <c r="A4103" s="1">
        <v>4097</v>
      </c>
      <c r="B4103" s="1">
        <v>52</v>
      </c>
      <c r="D4103" s="1">
        <v>4097</v>
      </c>
      <c r="E4103" s="1">
        <v>8</v>
      </c>
    </row>
    <row r="4104" spans="1:5" x14ac:dyDescent="0.25">
      <c r="A4104" s="1">
        <v>4098</v>
      </c>
      <c r="B4104" s="1">
        <v>52</v>
      </c>
      <c r="D4104" s="1">
        <v>4098</v>
      </c>
      <c r="E4104" s="1">
        <v>8</v>
      </c>
    </row>
    <row r="4105" spans="1:5" x14ac:dyDescent="0.25">
      <c r="A4105" s="1">
        <v>4099</v>
      </c>
      <c r="B4105" s="1">
        <v>52</v>
      </c>
      <c r="D4105" s="1">
        <v>4099</v>
      </c>
      <c r="E4105" s="1">
        <v>8</v>
      </c>
    </row>
    <row r="4106" spans="1:5" x14ac:dyDescent="0.25">
      <c r="A4106" s="1">
        <v>4100</v>
      </c>
      <c r="B4106" s="1">
        <v>52</v>
      </c>
      <c r="D4106" s="1">
        <v>4100</v>
      </c>
      <c r="E4106" s="1">
        <v>8</v>
      </c>
    </row>
    <row r="4107" spans="1:5" x14ac:dyDescent="0.25">
      <c r="A4107" s="1">
        <v>4101</v>
      </c>
      <c r="B4107" s="1">
        <v>52</v>
      </c>
      <c r="D4107" s="1">
        <v>4101</v>
      </c>
      <c r="E4107" s="1">
        <v>8</v>
      </c>
    </row>
    <row r="4108" spans="1:5" x14ac:dyDescent="0.25">
      <c r="A4108" s="1">
        <v>4102</v>
      </c>
      <c r="B4108" s="1">
        <v>52</v>
      </c>
      <c r="D4108" s="1">
        <v>4102</v>
      </c>
      <c r="E4108" s="1">
        <v>8</v>
      </c>
    </row>
    <row r="4109" spans="1:5" x14ac:dyDescent="0.25">
      <c r="A4109" s="1">
        <v>4103</v>
      </c>
      <c r="B4109" s="1">
        <v>52</v>
      </c>
      <c r="D4109" s="1">
        <v>4103</v>
      </c>
      <c r="E4109" s="1">
        <v>8</v>
      </c>
    </row>
    <row r="4110" spans="1:5" x14ac:dyDescent="0.25">
      <c r="A4110" s="1">
        <v>4104</v>
      </c>
      <c r="B4110" s="1">
        <v>52</v>
      </c>
      <c r="D4110" s="1">
        <v>4104</v>
      </c>
      <c r="E4110" s="1">
        <v>8</v>
      </c>
    </row>
    <row r="4111" spans="1:5" x14ac:dyDescent="0.25">
      <c r="A4111" s="1">
        <v>4105</v>
      </c>
      <c r="B4111" s="1">
        <v>52</v>
      </c>
      <c r="D4111" s="1">
        <v>4105</v>
      </c>
      <c r="E4111" s="1">
        <v>8</v>
      </c>
    </row>
    <row r="4112" spans="1:5" x14ac:dyDescent="0.25">
      <c r="A4112" s="1">
        <v>4106</v>
      </c>
      <c r="B4112" s="1">
        <v>52</v>
      </c>
      <c r="D4112" s="1">
        <v>4106</v>
      </c>
      <c r="E4112" s="1">
        <v>8</v>
      </c>
    </row>
    <row r="4113" spans="1:5" x14ac:dyDescent="0.25">
      <c r="A4113" s="1">
        <v>4107</v>
      </c>
      <c r="B4113" s="1">
        <v>52</v>
      </c>
      <c r="D4113" s="1">
        <v>4107</v>
      </c>
      <c r="E4113" s="1">
        <v>8</v>
      </c>
    </row>
    <row r="4114" spans="1:5" x14ac:dyDescent="0.25">
      <c r="A4114" s="1">
        <v>4108</v>
      </c>
      <c r="B4114" s="1">
        <v>52</v>
      </c>
      <c r="D4114" s="1">
        <v>4108</v>
      </c>
      <c r="E4114" s="1">
        <v>8</v>
      </c>
    </row>
    <row r="4115" spans="1:5" x14ac:dyDescent="0.25">
      <c r="A4115" s="1">
        <v>4109</v>
      </c>
      <c r="B4115" s="1">
        <v>52</v>
      </c>
      <c r="D4115" s="1">
        <v>4109</v>
      </c>
      <c r="E4115" s="1">
        <v>8</v>
      </c>
    </row>
    <row r="4116" spans="1:5" x14ac:dyDescent="0.25">
      <c r="A4116" s="1">
        <v>4110</v>
      </c>
      <c r="B4116" s="1">
        <v>52</v>
      </c>
      <c r="D4116" s="1">
        <v>4110</v>
      </c>
      <c r="E4116" s="1">
        <v>8</v>
      </c>
    </row>
    <row r="4117" spans="1:5" x14ac:dyDescent="0.25">
      <c r="A4117" s="1">
        <v>4111</v>
      </c>
      <c r="B4117" s="1">
        <v>52</v>
      </c>
      <c r="D4117" s="1">
        <v>4111</v>
      </c>
      <c r="E4117" s="1">
        <v>8</v>
      </c>
    </row>
    <row r="4118" spans="1:5" x14ac:dyDescent="0.25">
      <c r="A4118" s="1">
        <v>4112</v>
      </c>
      <c r="B4118" s="1">
        <v>52</v>
      </c>
      <c r="D4118" s="1">
        <v>4112</v>
      </c>
      <c r="E4118" s="1">
        <v>8</v>
      </c>
    </row>
    <row r="4119" spans="1:5" x14ac:dyDescent="0.25">
      <c r="A4119" s="1">
        <v>4113</v>
      </c>
      <c r="B4119" s="1">
        <v>52</v>
      </c>
      <c r="D4119" s="1">
        <v>4113</v>
      </c>
      <c r="E4119" s="1">
        <v>8</v>
      </c>
    </row>
    <row r="4120" spans="1:5" x14ac:dyDescent="0.25">
      <c r="A4120" s="1">
        <v>4114</v>
      </c>
      <c r="B4120" s="1">
        <v>52</v>
      </c>
      <c r="D4120" s="1">
        <v>4114</v>
      </c>
      <c r="E4120" s="1">
        <v>8</v>
      </c>
    </row>
    <row r="4121" spans="1:5" x14ac:dyDescent="0.25">
      <c r="A4121" s="1">
        <v>4115</v>
      </c>
      <c r="B4121" s="1">
        <v>52</v>
      </c>
      <c r="D4121" s="1">
        <v>4115</v>
      </c>
      <c r="E4121" s="1">
        <v>8</v>
      </c>
    </row>
    <row r="4122" spans="1:5" x14ac:dyDescent="0.25">
      <c r="A4122" s="1">
        <v>4116</v>
      </c>
      <c r="B4122" s="1">
        <v>52</v>
      </c>
      <c r="D4122" s="1">
        <v>4116</v>
      </c>
      <c r="E4122" s="1">
        <v>8</v>
      </c>
    </row>
    <row r="4123" spans="1:5" x14ac:dyDescent="0.25">
      <c r="A4123" s="1">
        <v>4117</v>
      </c>
      <c r="B4123" s="1">
        <v>52</v>
      </c>
      <c r="D4123" s="1">
        <v>4117</v>
      </c>
      <c r="E4123" s="1">
        <v>8</v>
      </c>
    </row>
    <row r="4124" spans="1:5" x14ac:dyDescent="0.25">
      <c r="A4124" s="1">
        <v>4118</v>
      </c>
      <c r="B4124" s="1">
        <v>52</v>
      </c>
      <c r="D4124" s="1">
        <v>4118</v>
      </c>
      <c r="E4124" s="1">
        <v>8</v>
      </c>
    </row>
    <row r="4125" spans="1:5" x14ac:dyDescent="0.25">
      <c r="A4125" s="1">
        <v>4119</v>
      </c>
      <c r="B4125" s="1">
        <v>52</v>
      </c>
      <c r="D4125" s="1">
        <v>4119</v>
      </c>
      <c r="E4125" s="1">
        <v>8</v>
      </c>
    </row>
    <row r="4126" spans="1:5" x14ac:dyDescent="0.25">
      <c r="A4126" s="1">
        <v>4120</v>
      </c>
      <c r="B4126" s="1">
        <v>52</v>
      </c>
      <c r="D4126" s="1">
        <v>4120</v>
      </c>
      <c r="E4126" s="1">
        <v>8</v>
      </c>
    </row>
    <row r="4127" spans="1:5" x14ac:dyDescent="0.25">
      <c r="A4127" s="1">
        <v>4121</v>
      </c>
      <c r="B4127" s="1">
        <v>52</v>
      </c>
      <c r="D4127" s="1">
        <v>4121</v>
      </c>
      <c r="E4127" s="1">
        <v>8</v>
      </c>
    </row>
    <row r="4128" spans="1:5" x14ac:dyDescent="0.25">
      <c r="A4128" s="1">
        <v>4122</v>
      </c>
      <c r="B4128" s="1">
        <v>52</v>
      </c>
      <c r="D4128" s="1">
        <v>4122</v>
      </c>
      <c r="E4128" s="1">
        <v>8</v>
      </c>
    </row>
    <row r="4129" spans="1:5" x14ac:dyDescent="0.25">
      <c r="A4129" s="1">
        <v>4123</v>
      </c>
      <c r="B4129" s="1">
        <v>52</v>
      </c>
      <c r="D4129" s="1">
        <v>4123</v>
      </c>
      <c r="E4129" s="1">
        <v>8</v>
      </c>
    </row>
    <row r="4130" spans="1:5" x14ac:dyDescent="0.25">
      <c r="A4130" s="1">
        <v>4124</v>
      </c>
      <c r="B4130" s="1">
        <v>52</v>
      </c>
      <c r="D4130" s="1">
        <v>4124</v>
      </c>
      <c r="E4130" s="1">
        <v>8</v>
      </c>
    </row>
    <row r="4131" spans="1:5" x14ac:dyDescent="0.25">
      <c r="A4131" s="1">
        <v>4125</v>
      </c>
      <c r="B4131" s="1">
        <v>52</v>
      </c>
      <c r="D4131" s="1">
        <v>4125</v>
      </c>
      <c r="E4131" s="1">
        <v>8</v>
      </c>
    </row>
    <row r="4132" spans="1:5" x14ac:dyDescent="0.25">
      <c r="A4132" s="1">
        <v>4126</v>
      </c>
      <c r="B4132" s="1">
        <v>52</v>
      </c>
      <c r="D4132" s="1">
        <v>4126</v>
      </c>
      <c r="E4132" s="1">
        <v>8</v>
      </c>
    </row>
    <row r="4133" spans="1:5" x14ac:dyDescent="0.25">
      <c r="A4133" s="1">
        <v>4127</v>
      </c>
      <c r="B4133" s="1">
        <v>52</v>
      </c>
      <c r="D4133" s="1">
        <v>4127</v>
      </c>
      <c r="E4133" s="1">
        <v>8</v>
      </c>
    </row>
    <row r="4134" spans="1:5" x14ac:dyDescent="0.25">
      <c r="A4134" s="1">
        <v>4128</v>
      </c>
      <c r="B4134" s="1">
        <v>52</v>
      </c>
      <c r="D4134" s="1">
        <v>4128</v>
      </c>
      <c r="E4134" s="1">
        <v>8</v>
      </c>
    </row>
    <row r="4135" spans="1:5" x14ac:dyDescent="0.25">
      <c r="A4135" s="1">
        <v>4129</v>
      </c>
      <c r="B4135" s="1">
        <v>52</v>
      </c>
      <c r="D4135" s="1">
        <v>4129</v>
      </c>
      <c r="E4135" s="1">
        <v>8</v>
      </c>
    </row>
    <row r="4136" spans="1:5" x14ac:dyDescent="0.25">
      <c r="A4136" s="1">
        <v>4130</v>
      </c>
      <c r="B4136" s="1">
        <v>52</v>
      </c>
      <c r="D4136" s="1">
        <v>4130</v>
      </c>
      <c r="E4136" s="1">
        <v>8</v>
      </c>
    </row>
    <row r="4137" spans="1:5" x14ac:dyDescent="0.25">
      <c r="A4137" s="1">
        <v>4131</v>
      </c>
      <c r="B4137" s="1">
        <v>52</v>
      </c>
      <c r="D4137" s="1">
        <v>4131</v>
      </c>
      <c r="E4137" s="1">
        <v>8</v>
      </c>
    </row>
    <row r="4138" spans="1:5" x14ac:dyDescent="0.25">
      <c r="A4138" s="1">
        <v>4132</v>
      </c>
      <c r="B4138" s="1">
        <v>52</v>
      </c>
      <c r="D4138" s="1">
        <v>4132</v>
      </c>
      <c r="E4138" s="1">
        <v>8</v>
      </c>
    </row>
    <row r="4139" spans="1:5" x14ac:dyDescent="0.25">
      <c r="A4139" s="1">
        <v>4133</v>
      </c>
      <c r="B4139" s="1">
        <v>52</v>
      </c>
      <c r="D4139" s="1">
        <v>4133</v>
      </c>
      <c r="E4139" s="1">
        <v>8</v>
      </c>
    </row>
    <row r="4140" spans="1:5" x14ac:dyDescent="0.25">
      <c r="A4140" s="1">
        <v>4134</v>
      </c>
      <c r="B4140" s="1">
        <v>52</v>
      </c>
      <c r="D4140" s="1">
        <v>4134</v>
      </c>
      <c r="E4140" s="1">
        <v>8</v>
      </c>
    </row>
    <row r="4141" spans="1:5" x14ac:dyDescent="0.25">
      <c r="A4141" s="1">
        <v>4135</v>
      </c>
      <c r="B4141" s="1">
        <v>52</v>
      </c>
      <c r="D4141" s="1">
        <v>4135</v>
      </c>
      <c r="E4141" s="1">
        <v>8</v>
      </c>
    </row>
    <row r="4142" spans="1:5" x14ac:dyDescent="0.25">
      <c r="A4142" s="1">
        <v>4136</v>
      </c>
      <c r="B4142" s="1">
        <v>52</v>
      </c>
      <c r="D4142" s="1">
        <v>4136</v>
      </c>
      <c r="E4142" s="1">
        <v>8</v>
      </c>
    </row>
    <row r="4143" spans="1:5" x14ac:dyDescent="0.25">
      <c r="A4143" s="1">
        <v>4137</v>
      </c>
      <c r="B4143" s="1">
        <v>52</v>
      </c>
      <c r="D4143" s="1">
        <v>4137</v>
      </c>
      <c r="E4143" s="1">
        <v>8</v>
      </c>
    </row>
    <row r="4144" spans="1:5" x14ac:dyDescent="0.25">
      <c r="A4144" s="1">
        <v>4138</v>
      </c>
      <c r="B4144" s="1">
        <v>52</v>
      </c>
      <c r="D4144" s="1">
        <v>4138</v>
      </c>
      <c r="E4144" s="1">
        <v>8</v>
      </c>
    </row>
    <row r="4145" spans="1:5" x14ac:dyDescent="0.25">
      <c r="A4145" s="1">
        <v>4139</v>
      </c>
      <c r="B4145" s="1">
        <v>52</v>
      </c>
      <c r="D4145" s="1">
        <v>4139</v>
      </c>
      <c r="E4145" s="1">
        <v>8</v>
      </c>
    </row>
    <row r="4146" spans="1:5" x14ac:dyDescent="0.25">
      <c r="A4146" s="1">
        <v>4140</v>
      </c>
      <c r="B4146" s="1">
        <v>52</v>
      </c>
      <c r="D4146" s="1">
        <v>4140</v>
      </c>
      <c r="E4146" s="1">
        <v>8</v>
      </c>
    </row>
    <row r="4147" spans="1:5" x14ac:dyDescent="0.25">
      <c r="A4147" s="1">
        <v>4141</v>
      </c>
      <c r="B4147" s="1">
        <v>52</v>
      </c>
      <c r="D4147" s="1">
        <v>4141</v>
      </c>
      <c r="E4147" s="1">
        <v>8</v>
      </c>
    </row>
    <row r="4148" spans="1:5" x14ac:dyDescent="0.25">
      <c r="A4148" s="1">
        <v>4142</v>
      </c>
      <c r="B4148" s="1">
        <v>52</v>
      </c>
      <c r="D4148" s="1">
        <v>4142</v>
      </c>
      <c r="E4148" s="1">
        <v>8</v>
      </c>
    </row>
    <row r="4149" spans="1:5" x14ac:dyDescent="0.25">
      <c r="A4149" s="1">
        <v>4143</v>
      </c>
      <c r="B4149" s="1">
        <v>52</v>
      </c>
      <c r="D4149" s="1">
        <v>4143</v>
      </c>
      <c r="E4149" s="1">
        <v>8</v>
      </c>
    </row>
    <row r="4150" spans="1:5" x14ac:dyDescent="0.25">
      <c r="A4150" s="1">
        <v>4144</v>
      </c>
      <c r="B4150" s="1">
        <v>52</v>
      </c>
      <c r="D4150" s="1">
        <v>4144</v>
      </c>
      <c r="E4150" s="1">
        <v>8</v>
      </c>
    </row>
    <row r="4151" spans="1:5" x14ac:dyDescent="0.25">
      <c r="A4151" s="1">
        <v>4145</v>
      </c>
      <c r="B4151" s="1">
        <v>52</v>
      </c>
      <c r="D4151" s="1">
        <v>4145</v>
      </c>
      <c r="E4151" s="1">
        <v>8</v>
      </c>
    </row>
    <row r="4152" spans="1:5" x14ac:dyDescent="0.25">
      <c r="A4152" s="1">
        <v>4146</v>
      </c>
      <c r="B4152" s="1">
        <v>52</v>
      </c>
      <c r="D4152" s="1">
        <v>4146</v>
      </c>
      <c r="E4152" s="1">
        <v>8</v>
      </c>
    </row>
    <row r="4153" spans="1:5" x14ac:dyDescent="0.25">
      <c r="A4153" s="1">
        <v>4147</v>
      </c>
      <c r="B4153" s="1">
        <v>52</v>
      </c>
      <c r="D4153" s="1">
        <v>4147</v>
      </c>
      <c r="E4153" s="1">
        <v>8</v>
      </c>
    </row>
    <row r="4154" spans="1:5" x14ac:dyDescent="0.25">
      <c r="A4154" s="1">
        <v>4148</v>
      </c>
      <c r="B4154" s="1">
        <v>52</v>
      </c>
      <c r="D4154" s="1">
        <v>4148</v>
      </c>
      <c r="E4154" s="1">
        <v>8</v>
      </c>
    </row>
    <row r="4155" spans="1:5" x14ac:dyDescent="0.25">
      <c r="A4155" s="1">
        <v>4149</v>
      </c>
      <c r="B4155" s="1">
        <v>52</v>
      </c>
      <c r="D4155" s="1">
        <v>4149</v>
      </c>
      <c r="E4155" s="1">
        <v>8</v>
      </c>
    </row>
    <row r="4156" spans="1:5" x14ac:dyDescent="0.25">
      <c r="A4156" s="1">
        <v>4150</v>
      </c>
      <c r="B4156" s="1">
        <v>52</v>
      </c>
      <c r="D4156" s="1">
        <v>4150</v>
      </c>
      <c r="E4156" s="1">
        <v>8</v>
      </c>
    </row>
    <row r="4157" spans="1:5" x14ac:dyDescent="0.25">
      <c r="A4157" s="1">
        <v>4151</v>
      </c>
      <c r="B4157" s="1">
        <v>52</v>
      </c>
      <c r="D4157" s="1">
        <v>4151</v>
      </c>
      <c r="E4157" s="1">
        <v>8</v>
      </c>
    </row>
    <row r="4158" spans="1:5" x14ac:dyDescent="0.25">
      <c r="A4158" s="1">
        <v>4152</v>
      </c>
      <c r="B4158" s="1">
        <v>52</v>
      </c>
      <c r="D4158" s="1">
        <v>4152</v>
      </c>
      <c r="E4158" s="1">
        <v>8</v>
      </c>
    </row>
    <row r="4159" spans="1:5" x14ac:dyDescent="0.25">
      <c r="A4159" s="1">
        <v>4153</v>
      </c>
      <c r="B4159" s="1">
        <v>52</v>
      </c>
      <c r="D4159" s="1">
        <v>4153</v>
      </c>
      <c r="E4159" s="1">
        <v>8</v>
      </c>
    </row>
    <row r="4160" spans="1:5" x14ac:dyDescent="0.25">
      <c r="A4160" s="1">
        <v>4154</v>
      </c>
      <c r="B4160" s="1">
        <v>52</v>
      </c>
      <c r="D4160" s="1">
        <v>4154</v>
      </c>
      <c r="E4160" s="1">
        <v>8</v>
      </c>
    </row>
    <row r="4161" spans="1:5" x14ac:dyDescent="0.25">
      <c r="A4161" s="1">
        <v>4155</v>
      </c>
      <c r="B4161" s="1">
        <v>52</v>
      </c>
      <c r="D4161" s="1">
        <v>4155</v>
      </c>
      <c r="E4161" s="1">
        <v>8</v>
      </c>
    </row>
    <row r="4162" spans="1:5" x14ac:dyDescent="0.25">
      <c r="A4162" s="1">
        <v>4156</v>
      </c>
      <c r="B4162" s="1">
        <v>52</v>
      </c>
      <c r="D4162" s="1">
        <v>4156</v>
      </c>
      <c r="E4162" s="1">
        <v>8</v>
      </c>
    </row>
    <row r="4163" spans="1:5" x14ac:dyDescent="0.25">
      <c r="A4163" s="1">
        <v>4157</v>
      </c>
      <c r="B4163" s="1">
        <v>52</v>
      </c>
      <c r="D4163" s="1">
        <v>4157</v>
      </c>
      <c r="E4163" s="1">
        <v>8</v>
      </c>
    </row>
    <row r="4164" spans="1:5" x14ac:dyDescent="0.25">
      <c r="A4164" s="1">
        <v>4158</v>
      </c>
      <c r="B4164" s="1">
        <v>52</v>
      </c>
      <c r="D4164" s="1">
        <v>4158</v>
      </c>
      <c r="E4164" s="1">
        <v>8</v>
      </c>
    </row>
    <row r="4165" spans="1:5" x14ac:dyDescent="0.25">
      <c r="A4165" s="1">
        <v>4159</v>
      </c>
      <c r="B4165" s="1">
        <v>52</v>
      </c>
      <c r="D4165" s="1">
        <v>4159</v>
      </c>
      <c r="E4165" s="1">
        <v>8</v>
      </c>
    </row>
    <row r="4166" spans="1:5" x14ac:dyDescent="0.25">
      <c r="A4166" s="1">
        <v>4160</v>
      </c>
      <c r="B4166" s="1">
        <v>52</v>
      </c>
      <c r="D4166" s="1">
        <v>4160</v>
      </c>
      <c r="E4166" s="1">
        <v>8</v>
      </c>
    </row>
    <row r="4167" spans="1:5" x14ac:dyDescent="0.25">
      <c r="A4167" s="1">
        <v>4161</v>
      </c>
      <c r="B4167" s="1">
        <v>53</v>
      </c>
      <c r="D4167" s="1">
        <v>4161</v>
      </c>
      <c r="E4167" s="1">
        <v>8</v>
      </c>
    </row>
    <row r="4168" spans="1:5" x14ac:dyDescent="0.25">
      <c r="A4168" s="1">
        <v>4162</v>
      </c>
      <c r="B4168" s="1">
        <v>53</v>
      </c>
      <c r="D4168" s="1">
        <v>4162</v>
      </c>
      <c r="E4168" s="1">
        <v>8</v>
      </c>
    </row>
    <row r="4169" spans="1:5" x14ac:dyDescent="0.25">
      <c r="A4169" s="1">
        <v>4163</v>
      </c>
      <c r="B4169" s="1">
        <v>53</v>
      </c>
      <c r="D4169" s="1">
        <v>4163</v>
      </c>
      <c r="E4169" s="1">
        <v>8</v>
      </c>
    </row>
    <row r="4170" spans="1:5" x14ac:dyDescent="0.25">
      <c r="A4170" s="1">
        <v>4164</v>
      </c>
      <c r="B4170" s="1">
        <v>53</v>
      </c>
      <c r="D4170" s="1">
        <v>4164</v>
      </c>
      <c r="E4170" s="1">
        <v>8</v>
      </c>
    </row>
    <row r="4171" spans="1:5" x14ac:dyDescent="0.25">
      <c r="A4171" s="1">
        <v>4165</v>
      </c>
      <c r="B4171" s="1">
        <v>53</v>
      </c>
      <c r="D4171" s="1">
        <v>4165</v>
      </c>
      <c r="E4171" s="1">
        <v>8</v>
      </c>
    </row>
    <row r="4172" spans="1:5" x14ac:dyDescent="0.25">
      <c r="A4172" s="1">
        <v>4166</v>
      </c>
      <c r="B4172" s="1">
        <v>53</v>
      </c>
      <c r="D4172" s="1">
        <v>4166</v>
      </c>
      <c r="E4172" s="1">
        <v>8</v>
      </c>
    </row>
    <row r="4173" spans="1:5" x14ac:dyDescent="0.25">
      <c r="A4173" s="1">
        <v>4167</v>
      </c>
      <c r="B4173" s="1">
        <v>53</v>
      </c>
      <c r="D4173" s="1">
        <v>4167</v>
      </c>
      <c r="E4173" s="1">
        <v>8</v>
      </c>
    </row>
    <row r="4174" spans="1:5" x14ac:dyDescent="0.25">
      <c r="A4174" s="1">
        <v>4168</v>
      </c>
      <c r="B4174" s="1">
        <v>53</v>
      </c>
      <c r="D4174" s="1">
        <v>4168</v>
      </c>
      <c r="E4174" s="1">
        <v>8</v>
      </c>
    </row>
    <row r="4175" spans="1:5" x14ac:dyDescent="0.25">
      <c r="A4175" s="1">
        <v>4169</v>
      </c>
      <c r="B4175" s="1">
        <v>53</v>
      </c>
      <c r="D4175" s="1">
        <v>4169</v>
      </c>
      <c r="E4175" s="1">
        <v>8</v>
      </c>
    </row>
    <row r="4176" spans="1:5" x14ac:dyDescent="0.25">
      <c r="A4176" s="1">
        <v>4170</v>
      </c>
      <c r="B4176" s="1">
        <v>53</v>
      </c>
      <c r="D4176" s="1">
        <v>4170</v>
      </c>
      <c r="E4176" s="1">
        <v>8</v>
      </c>
    </row>
    <row r="4177" spans="1:5" x14ac:dyDescent="0.25">
      <c r="A4177" s="1">
        <v>4171</v>
      </c>
      <c r="B4177" s="1">
        <v>53</v>
      </c>
      <c r="D4177" s="1">
        <v>4171</v>
      </c>
      <c r="E4177" s="1">
        <v>8</v>
      </c>
    </row>
    <row r="4178" spans="1:5" x14ac:dyDescent="0.25">
      <c r="A4178" s="1">
        <v>4172</v>
      </c>
      <c r="B4178" s="1">
        <v>53</v>
      </c>
      <c r="D4178" s="1">
        <v>4172</v>
      </c>
      <c r="E4178" s="1">
        <v>8</v>
      </c>
    </row>
    <row r="4179" spans="1:5" x14ac:dyDescent="0.25">
      <c r="A4179" s="1">
        <v>4173</v>
      </c>
      <c r="B4179" s="1">
        <v>53</v>
      </c>
      <c r="D4179" s="1">
        <v>4173</v>
      </c>
      <c r="E4179" s="1">
        <v>8</v>
      </c>
    </row>
    <row r="4180" spans="1:5" x14ac:dyDescent="0.25">
      <c r="A4180" s="1">
        <v>4174</v>
      </c>
      <c r="B4180" s="1">
        <v>53</v>
      </c>
      <c r="D4180" s="1">
        <v>4174</v>
      </c>
      <c r="E4180" s="1">
        <v>8</v>
      </c>
    </row>
    <row r="4181" spans="1:5" x14ac:dyDescent="0.25">
      <c r="A4181" s="1">
        <v>4175</v>
      </c>
      <c r="B4181" s="1">
        <v>53</v>
      </c>
      <c r="D4181" s="1">
        <v>4175</v>
      </c>
      <c r="E4181" s="1">
        <v>8</v>
      </c>
    </row>
    <row r="4182" spans="1:5" x14ac:dyDescent="0.25">
      <c r="A4182" s="1">
        <v>4176</v>
      </c>
      <c r="B4182" s="1">
        <v>53</v>
      </c>
      <c r="D4182" s="1">
        <v>4176</v>
      </c>
      <c r="E4182" s="1">
        <v>8</v>
      </c>
    </row>
    <row r="4183" spans="1:5" x14ac:dyDescent="0.25">
      <c r="A4183" s="1">
        <v>4177</v>
      </c>
      <c r="B4183" s="1">
        <v>53</v>
      </c>
      <c r="D4183" s="1">
        <v>4177</v>
      </c>
      <c r="E4183" s="1">
        <v>8</v>
      </c>
    </row>
    <row r="4184" spans="1:5" x14ac:dyDescent="0.25">
      <c r="A4184" s="1">
        <v>4178</v>
      </c>
      <c r="B4184" s="1">
        <v>53</v>
      </c>
      <c r="D4184" s="1">
        <v>4178</v>
      </c>
      <c r="E4184" s="1">
        <v>8</v>
      </c>
    </row>
    <row r="4185" spans="1:5" x14ac:dyDescent="0.25">
      <c r="A4185" s="1">
        <v>4179</v>
      </c>
      <c r="B4185" s="1">
        <v>53</v>
      </c>
      <c r="D4185" s="1">
        <v>4179</v>
      </c>
      <c r="E4185" s="1">
        <v>8</v>
      </c>
    </row>
    <row r="4186" spans="1:5" x14ac:dyDescent="0.25">
      <c r="A4186" s="1">
        <v>4180</v>
      </c>
      <c r="B4186" s="1">
        <v>53</v>
      </c>
      <c r="D4186" s="1">
        <v>4180</v>
      </c>
      <c r="E4186" s="1">
        <v>8</v>
      </c>
    </row>
    <row r="4187" spans="1:5" x14ac:dyDescent="0.25">
      <c r="A4187" s="1">
        <v>4181</v>
      </c>
      <c r="B4187" s="1">
        <v>53</v>
      </c>
      <c r="D4187" s="1">
        <v>4181</v>
      </c>
      <c r="E4187" s="1">
        <v>8</v>
      </c>
    </row>
    <row r="4188" spans="1:5" x14ac:dyDescent="0.25">
      <c r="A4188" s="1">
        <v>4182</v>
      </c>
      <c r="B4188" s="1">
        <v>53</v>
      </c>
      <c r="D4188" s="1">
        <v>4182</v>
      </c>
      <c r="E4188" s="1">
        <v>8</v>
      </c>
    </row>
    <row r="4189" spans="1:5" x14ac:dyDescent="0.25">
      <c r="A4189" s="1">
        <v>4183</v>
      </c>
      <c r="B4189" s="1">
        <v>53</v>
      </c>
      <c r="D4189" s="1">
        <v>4183</v>
      </c>
      <c r="E4189" s="1">
        <v>8</v>
      </c>
    </row>
    <row r="4190" spans="1:5" x14ac:dyDescent="0.25">
      <c r="A4190" s="1">
        <v>4184</v>
      </c>
      <c r="B4190" s="1">
        <v>53</v>
      </c>
      <c r="D4190" s="1">
        <v>4184</v>
      </c>
      <c r="E4190" s="1">
        <v>8</v>
      </c>
    </row>
    <row r="4191" spans="1:5" x14ac:dyDescent="0.25">
      <c r="A4191" s="1">
        <v>4185</v>
      </c>
      <c r="B4191" s="1">
        <v>53</v>
      </c>
      <c r="D4191" s="1">
        <v>4185</v>
      </c>
      <c r="E4191" s="1">
        <v>8</v>
      </c>
    </row>
    <row r="4192" spans="1:5" x14ac:dyDescent="0.25">
      <c r="A4192" s="1">
        <v>4186</v>
      </c>
      <c r="B4192" s="1">
        <v>53</v>
      </c>
      <c r="D4192" s="1">
        <v>4186</v>
      </c>
      <c r="E4192" s="1">
        <v>8</v>
      </c>
    </row>
    <row r="4193" spans="1:5" x14ac:dyDescent="0.25">
      <c r="A4193" s="1">
        <v>4187</v>
      </c>
      <c r="B4193" s="1">
        <v>53</v>
      </c>
      <c r="D4193" s="1">
        <v>4187</v>
      </c>
      <c r="E4193" s="1">
        <v>8</v>
      </c>
    </row>
    <row r="4194" spans="1:5" x14ac:dyDescent="0.25">
      <c r="A4194" s="1">
        <v>4188</v>
      </c>
      <c r="B4194" s="1">
        <v>53</v>
      </c>
      <c r="D4194" s="1">
        <v>4188</v>
      </c>
      <c r="E4194" s="1">
        <v>8</v>
      </c>
    </row>
    <row r="4195" spans="1:5" x14ac:dyDescent="0.25">
      <c r="A4195" s="1">
        <v>4189</v>
      </c>
      <c r="B4195" s="1">
        <v>53</v>
      </c>
      <c r="D4195" s="1">
        <v>4189</v>
      </c>
      <c r="E4195" s="1">
        <v>8</v>
      </c>
    </row>
    <row r="4196" spans="1:5" x14ac:dyDescent="0.25">
      <c r="A4196" s="1">
        <v>4190</v>
      </c>
      <c r="B4196" s="1">
        <v>53</v>
      </c>
      <c r="D4196" s="1">
        <v>4190</v>
      </c>
      <c r="E4196" s="1">
        <v>8</v>
      </c>
    </row>
    <row r="4197" spans="1:5" x14ac:dyDescent="0.25">
      <c r="A4197" s="1">
        <v>4191</v>
      </c>
      <c r="B4197" s="1">
        <v>53</v>
      </c>
      <c r="D4197" s="1">
        <v>4191</v>
      </c>
      <c r="E4197" s="1">
        <v>8</v>
      </c>
    </row>
    <row r="4198" spans="1:5" x14ac:dyDescent="0.25">
      <c r="A4198" s="1">
        <v>4192</v>
      </c>
      <c r="B4198" s="1">
        <v>53</v>
      </c>
      <c r="D4198" s="1">
        <v>4192</v>
      </c>
      <c r="E4198" s="1">
        <v>8</v>
      </c>
    </row>
    <row r="4199" spans="1:5" x14ac:dyDescent="0.25">
      <c r="A4199" s="1">
        <v>4193</v>
      </c>
      <c r="B4199" s="1">
        <v>53</v>
      </c>
      <c r="D4199" s="1">
        <v>4193</v>
      </c>
      <c r="E4199" s="1">
        <v>8</v>
      </c>
    </row>
    <row r="4200" spans="1:5" x14ac:dyDescent="0.25">
      <c r="A4200" s="1">
        <v>4194</v>
      </c>
      <c r="B4200" s="1">
        <v>53</v>
      </c>
      <c r="D4200" s="1">
        <v>4194</v>
      </c>
      <c r="E4200" s="1">
        <v>8</v>
      </c>
    </row>
    <row r="4201" spans="1:5" x14ac:dyDescent="0.25">
      <c r="A4201" s="1">
        <v>4195</v>
      </c>
      <c r="B4201" s="1">
        <v>53</v>
      </c>
      <c r="D4201" s="1">
        <v>4195</v>
      </c>
      <c r="E4201" s="1">
        <v>8</v>
      </c>
    </row>
    <row r="4202" spans="1:5" x14ac:dyDescent="0.25">
      <c r="A4202" s="1">
        <v>4196</v>
      </c>
      <c r="B4202" s="1">
        <v>53</v>
      </c>
      <c r="D4202" s="1">
        <v>4196</v>
      </c>
      <c r="E4202" s="1">
        <v>8</v>
      </c>
    </row>
    <row r="4203" spans="1:5" x14ac:dyDescent="0.25">
      <c r="A4203" s="1">
        <v>4197</v>
      </c>
      <c r="B4203" s="1">
        <v>53</v>
      </c>
      <c r="D4203" s="1">
        <v>4197</v>
      </c>
      <c r="E4203" s="1">
        <v>8</v>
      </c>
    </row>
    <row r="4204" spans="1:5" x14ac:dyDescent="0.25">
      <c r="A4204" s="1">
        <v>4198</v>
      </c>
      <c r="B4204" s="1">
        <v>53</v>
      </c>
      <c r="D4204" s="1">
        <v>4198</v>
      </c>
      <c r="E4204" s="1">
        <v>8</v>
      </c>
    </row>
    <row r="4205" spans="1:5" x14ac:dyDescent="0.25">
      <c r="A4205" s="1">
        <v>4199</v>
      </c>
      <c r="B4205" s="1">
        <v>53</v>
      </c>
      <c r="D4205" s="1">
        <v>4199</v>
      </c>
      <c r="E4205" s="1">
        <v>8</v>
      </c>
    </row>
    <row r="4206" spans="1:5" x14ac:dyDescent="0.25">
      <c r="A4206" s="1">
        <v>4200</v>
      </c>
      <c r="B4206" s="1">
        <v>53</v>
      </c>
      <c r="D4206" s="1">
        <v>4200</v>
      </c>
      <c r="E4206" s="1">
        <v>8</v>
      </c>
    </row>
    <row r="4207" spans="1:5" x14ac:dyDescent="0.25">
      <c r="A4207" s="1">
        <v>4201</v>
      </c>
      <c r="B4207" s="1">
        <v>53</v>
      </c>
      <c r="D4207" s="1">
        <v>4201</v>
      </c>
      <c r="E4207" s="1">
        <v>8</v>
      </c>
    </row>
    <row r="4208" spans="1:5" x14ac:dyDescent="0.25">
      <c r="A4208" s="1">
        <v>4202</v>
      </c>
      <c r="B4208" s="1">
        <v>53</v>
      </c>
      <c r="D4208" s="1">
        <v>4202</v>
      </c>
      <c r="E4208" s="1">
        <v>8</v>
      </c>
    </row>
    <row r="4209" spans="1:5" x14ac:dyDescent="0.25">
      <c r="A4209" s="1">
        <v>4203</v>
      </c>
      <c r="B4209" s="1">
        <v>53</v>
      </c>
      <c r="D4209" s="1">
        <v>4203</v>
      </c>
      <c r="E4209" s="1">
        <v>8</v>
      </c>
    </row>
    <row r="4210" spans="1:5" x14ac:dyDescent="0.25">
      <c r="A4210" s="1">
        <v>4204</v>
      </c>
      <c r="B4210" s="1">
        <v>53</v>
      </c>
      <c r="D4210" s="1">
        <v>4204</v>
      </c>
      <c r="E4210" s="1">
        <v>8</v>
      </c>
    </row>
    <row r="4211" spans="1:5" x14ac:dyDescent="0.25">
      <c r="A4211" s="1">
        <v>4205</v>
      </c>
      <c r="B4211" s="1">
        <v>53</v>
      </c>
      <c r="D4211" s="1">
        <v>4205</v>
      </c>
      <c r="E4211" s="1">
        <v>8</v>
      </c>
    </row>
    <row r="4212" spans="1:5" x14ac:dyDescent="0.25">
      <c r="A4212" s="1">
        <v>4206</v>
      </c>
      <c r="B4212" s="1">
        <v>53</v>
      </c>
      <c r="D4212" s="1">
        <v>4206</v>
      </c>
      <c r="E4212" s="1">
        <v>8</v>
      </c>
    </row>
    <row r="4213" spans="1:5" x14ac:dyDescent="0.25">
      <c r="A4213" s="1">
        <v>4207</v>
      </c>
      <c r="B4213" s="1">
        <v>53</v>
      </c>
      <c r="D4213" s="1">
        <v>4207</v>
      </c>
      <c r="E4213" s="1">
        <v>8</v>
      </c>
    </row>
    <row r="4214" spans="1:5" x14ac:dyDescent="0.25">
      <c r="A4214" s="1">
        <v>4208</v>
      </c>
      <c r="B4214" s="1">
        <v>53</v>
      </c>
      <c r="D4214" s="1">
        <v>4208</v>
      </c>
      <c r="E4214" s="1">
        <v>8</v>
      </c>
    </row>
    <row r="4215" spans="1:5" x14ac:dyDescent="0.25">
      <c r="A4215" s="1">
        <v>4209</v>
      </c>
      <c r="B4215" s="1">
        <v>53</v>
      </c>
      <c r="D4215" s="1">
        <v>4209</v>
      </c>
      <c r="E4215" s="1">
        <v>8</v>
      </c>
    </row>
    <row r="4216" spans="1:5" x14ac:dyDescent="0.25">
      <c r="A4216" s="1">
        <v>4210</v>
      </c>
      <c r="B4216" s="1">
        <v>53</v>
      </c>
      <c r="D4216" s="1">
        <v>4210</v>
      </c>
      <c r="E4216" s="1">
        <v>8</v>
      </c>
    </row>
    <row r="4217" spans="1:5" x14ac:dyDescent="0.25">
      <c r="A4217" s="1">
        <v>4211</v>
      </c>
      <c r="B4217" s="1">
        <v>53</v>
      </c>
      <c r="D4217" s="1">
        <v>4211</v>
      </c>
      <c r="E4217" s="1">
        <v>8</v>
      </c>
    </row>
    <row r="4218" spans="1:5" x14ac:dyDescent="0.25">
      <c r="A4218" s="1">
        <v>4212</v>
      </c>
      <c r="B4218" s="1">
        <v>53</v>
      </c>
      <c r="D4218" s="1">
        <v>4212</v>
      </c>
      <c r="E4218" s="1">
        <v>8</v>
      </c>
    </row>
    <row r="4219" spans="1:5" x14ac:dyDescent="0.25">
      <c r="A4219" s="1">
        <v>4213</v>
      </c>
      <c r="B4219" s="1">
        <v>53</v>
      </c>
      <c r="D4219" s="1">
        <v>4213</v>
      </c>
      <c r="E4219" s="1">
        <v>8</v>
      </c>
    </row>
    <row r="4220" spans="1:5" x14ac:dyDescent="0.25">
      <c r="A4220" s="1">
        <v>4214</v>
      </c>
      <c r="B4220" s="1">
        <v>53</v>
      </c>
      <c r="D4220" s="1">
        <v>4214</v>
      </c>
      <c r="E4220" s="1">
        <v>8</v>
      </c>
    </row>
    <row r="4221" spans="1:5" x14ac:dyDescent="0.25">
      <c r="A4221" s="1">
        <v>4215</v>
      </c>
      <c r="B4221" s="1">
        <v>53</v>
      </c>
      <c r="D4221" s="1">
        <v>4215</v>
      </c>
      <c r="E4221" s="1">
        <v>8</v>
      </c>
    </row>
    <row r="4222" spans="1:5" x14ac:dyDescent="0.25">
      <c r="A4222" s="1">
        <v>4216</v>
      </c>
      <c r="B4222" s="1">
        <v>53</v>
      </c>
      <c r="D4222" s="1">
        <v>4216</v>
      </c>
      <c r="E4222" s="1">
        <v>8</v>
      </c>
    </row>
    <row r="4223" spans="1:5" x14ac:dyDescent="0.25">
      <c r="A4223" s="1">
        <v>4217</v>
      </c>
      <c r="B4223" s="1">
        <v>53</v>
      </c>
      <c r="D4223" s="1">
        <v>4217</v>
      </c>
      <c r="E4223" s="1">
        <v>8</v>
      </c>
    </row>
    <row r="4224" spans="1:5" x14ac:dyDescent="0.25">
      <c r="A4224" s="1">
        <v>4218</v>
      </c>
      <c r="B4224" s="1">
        <v>53</v>
      </c>
      <c r="D4224" s="1">
        <v>4218</v>
      </c>
      <c r="E4224" s="1">
        <v>8</v>
      </c>
    </row>
    <row r="4225" spans="1:5" x14ac:dyDescent="0.25">
      <c r="A4225" s="1">
        <v>4219</v>
      </c>
      <c r="B4225" s="1">
        <v>53</v>
      </c>
      <c r="D4225" s="1">
        <v>4219</v>
      </c>
      <c r="E4225" s="1">
        <v>8</v>
      </c>
    </row>
    <row r="4226" spans="1:5" x14ac:dyDescent="0.25">
      <c r="A4226" s="1">
        <v>4220</v>
      </c>
      <c r="B4226" s="1">
        <v>53</v>
      </c>
      <c r="D4226" s="1">
        <v>4220</v>
      </c>
      <c r="E4226" s="1">
        <v>8</v>
      </c>
    </row>
    <row r="4227" spans="1:5" x14ac:dyDescent="0.25">
      <c r="A4227" s="1">
        <v>4221</v>
      </c>
      <c r="B4227" s="1">
        <v>53</v>
      </c>
      <c r="D4227" s="1">
        <v>4221</v>
      </c>
      <c r="E4227" s="1">
        <v>8</v>
      </c>
    </row>
    <row r="4228" spans="1:5" x14ac:dyDescent="0.25">
      <c r="A4228" s="1">
        <v>4222</v>
      </c>
      <c r="B4228" s="1">
        <v>53</v>
      </c>
      <c r="D4228" s="1">
        <v>4222</v>
      </c>
      <c r="E4228" s="1">
        <v>8</v>
      </c>
    </row>
    <row r="4229" spans="1:5" x14ac:dyDescent="0.25">
      <c r="A4229" s="1">
        <v>4223</v>
      </c>
      <c r="B4229" s="1">
        <v>53</v>
      </c>
      <c r="D4229" s="1">
        <v>4223</v>
      </c>
      <c r="E4229" s="1">
        <v>8</v>
      </c>
    </row>
    <row r="4230" spans="1:5" x14ac:dyDescent="0.25">
      <c r="A4230" s="1">
        <v>4224</v>
      </c>
      <c r="B4230" s="1">
        <v>53</v>
      </c>
      <c r="D4230" s="1">
        <v>4224</v>
      </c>
      <c r="E4230" s="1">
        <v>8</v>
      </c>
    </row>
    <row r="4231" spans="1:5" x14ac:dyDescent="0.25">
      <c r="A4231" s="1">
        <v>4225</v>
      </c>
      <c r="B4231" s="1">
        <v>53</v>
      </c>
      <c r="D4231" s="1">
        <v>4225</v>
      </c>
      <c r="E4231" s="1">
        <v>8</v>
      </c>
    </row>
    <row r="4232" spans="1:5" x14ac:dyDescent="0.25">
      <c r="A4232" s="1">
        <v>4226</v>
      </c>
      <c r="B4232" s="1">
        <v>53</v>
      </c>
      <c r="D4232" s="1">
        <v>4226</v>
      </c>
      <c r="E4232" s="1">
        <v>8</v>
      </c>
    </row>
    <row r="4233" spans="1:5" x14ac:dyDescent="0.25">
      <c r="A4233" s="1">
        <v>4227</v>
      </c>
      <c r="B4233" s="1">
        <v>53</v>
      </c>
      <c r="D4233" s="1">
        <v>4227</v>
      </c>
      <c r="E4233" s="1">
        <v>8</v>
      </c>
    </row>
    <row r="4234" spans="1:5" x14ac:dyDescent="0.25">
      <c r="A4234" s="1">
        <v>4228</v>
      </c>
      <c r="B4234" s="1">
        <v>53</v>
      </c>
      <c r="D4234" s="1">
        <v>4228</v>
      </c>
      <c r="E4234" s="1">
        <v>8</v>
      </c>
    </row>
    <row r="4235" spans="1:5" x14ac:dyDescent="0.25">
      <c r="A4235" s="1">
        <v>4229</v>
      </c>
      <c r="B4235" s="1">
        <v>53</v>
      </c>
      <c r="D4235" s="1">
        <v>4229</v>
      </c>
      <c r="E4235" s="1">
        <v>8</v>
      </c>
    </row>
    <row r="4236" spans="1:5" x14ac:dyDescent="0.25">
      <c r="A4236" s="1">
        <v>4230</v>
      </c>
      <c r="B4236" s="1">
        <v>53</v>
      </c>
      <c r="D4236" s="1">
        <v>4230</v>
      </c>
      <c r="E4236" s="1">
        <v>8</v>
      </c>
    </row>
    <row r="4237" spans="1:5" x14ac:dyDescent="0.25">
      <c r="A4237" s="1">
        <v>4231</v>
      </c>
      <c r="B4237" s="1">
        <v>53</v>
      </c>
      <c r="D4237" s="1">
        <v>4231</v>
      </c>
      <c r="E4237" s="1">
        <v>8</v>
      </c>
    </row>
    <row r="4238" spans="1:5" x14ac:dyDescent="0.25">
      <c r="A4238" s="1">
        <v>4232</v>
      </c>
      <c r="B4238" s="1">
        <v>53</v>
      </c>
      <c r="D4238" s="1">
        <v>4232</v>
      </c>
      <c r="E4238" s="1">
        <v>8</v>
      </c>
    </row>
    <row r="4239" spans="1:5" x14ac:dyDescent="0.25">
      <c r="A4239" s="1">
        <v>4233</v>
      </c>
      <c r="B4239" s="1">
        <v>53</v>
      </c>
      <c r="D4239" s="1">
        <v>4233</v>
      </c>
      <c r="E4239" s="1">
        <v>8</v>
      </c>
    </row>
    <row r="4240" spans="1:5" x14ac:dyDescent="0.25">
      <c r="A4240" s="1">
        <v>4234</v>
      </c>
      <c r="B4240" s="1">
        <v>53</v>
      </c>
      <c r="D4240" s="1">
        <v>4234</v>
      </c>
      <c r="E4240" s="1">
        <v>8</v>
      </c>
    </row>
    <row r="4241" spans="1:5" x14ac:dyDescent="0.25">
      <c r="A4241" s="1">
        <v>4235</v>
      </c>
      <c r="B4241" s="1">
        <v>53</v>
      </c>
      <c r="D4241" s="1">
        <v>4235</v>
      </c>
      <c r="E4241" s="1">
        <v>8</v>
      </c>
    </row>
    <row r="4242" spans="1:5" x14ac:dyDescent="0.25">
      <c r="A4242" s="1">
        <v>4236</v>
      </c>
      <c r="B4242" s="1">
        <v>53</v>
      </c>
      <c r="D4242" s="1">
        <v>4236</v>
      </c>
      <c r="E4242" s="1">
        <v>8</v>
      </c>
    </row>
    <row r="4243" spans="1:5" x14ac:dyDescent="0.25">
      <c r="A4243" s="1">
        <v>4237</v>
      </c>
      <c r="B4243" s="1">
        <v>53</v>
      </c>
      <c r="D4243" s="1">
        <v>4237</v>
      </c>
      <c r="E4243" s="1">
        <v>8</v>
      </c>
    </row>
    <row r="4244" spans="1:5" x14ac:dyDescent="0.25">
      <c r="A4244" s="1">
        <v>4238</v>
      </c>
      <c r="B4244" s="1">
        <v>53</v>
      </c>
      <c r="D4244" s="1">
        <v>4238</v>
      </c>
      <c r="E4244" s="1">
        <v>8</v>
      </c>
    </row>
    <row r="4245" spans="1:5" x14ac:dyDescent="0.25">
      <c r="A4245" s="1">
        <v>4239</v>
      </c>
      <c r="B4245" s="1">
        <v>53</v>
      </c>
      <c r="D4245" s="1">
        <v>4239</v>
      </c>
      <c r="E4245" s="1">
        <v>8</v>
      </c>
    </row>
    <row r="4246" spans="1:5" x14ac:dyDescent="0.25">
      <c r="A4246" s="1">
        <v>4240</v>
      </c>
      <c r="B4246" s="1">
        <v>53</v>
      </c>
      <c r="D4246" s="1">
        <v>4240</v>
      </c>
      <c r="E4246" s="1">
        <v>8</v>
      </c>
    </row>
    <row r="4247" spans="1:5" x14ac:dyDescent="0.25">
      <c r="A4247" s="1">
        <v>4241</v>
      </c>
      <c r="B4247" s="1">
        <v>54</v>
      </c>
      <c r="D4247" s="1">
        <v>4241</v>
      </c>
      <c r="E4247" s="1">
        <v>8</v>
      </c>
    </row>
    <row r="4248" spans="1:5" x14ac:dyDescent="0.25">
      <c r="A4248" s="1">
        <v>4242</v>
      </c>
      <c r="B4248" s="1">
        <v>54</v>
      </c>
      <c r="D4248" s="1">
        <v>4242</v>
      </c>
      <c r="E4248" s="1">
        <v>8</v>
      </c>
    </row>
    <row r="4249" spans="1:5" x14ac:dyDescent="0.25">
      <c r="A4249" s="1">
        <v>4243</v>
      </c>
      <c r="B4249" s="1">
        <v>54</v>
      </c>
      <c r="D4249" s="1">
        <v>4243</v>
      </c>
      <c r="E4249" s="1">
        <v>8</v>
      </c>
    </row>
    <row r="4250" spans="1:5" x14ac:dyDescent="0.25">
      <c r="A4250" s="1">
        <v>4244</v>
      </c>
      <c r="B4250" s="1">
        <v>54</v>
      </c>
      <c r="D4250" s="1">
        <v>4244</v>
      </c>
      <c r="E4250" s="1">
        <v>8</v>
      </c>
    </row>
    <row r="4251" spans="1:5" x14ac:dyDescent="0.25">
      <c r="A4251" s="1">
        <v>4245</v>
      </c>
      <c r="B4251" s="1">
        <v>54</v>
      </c>
      <c r="D4251" s="1">
        <v>4245</v>
      </c>
      <c r="E4251" s="1">
        <v>8</v>
      </c>
    </row>
    <row r="4252" spans="1:5" x14ac:dyDescent="0.25">
      <c r="A4252" s="1">
        <v>4246</v>
      </c>
      <c r="B4252" s="1">
        <v>54</v>
      </c>
      <c r="D4252" s="1">
        <v>4246</v>
      </c>
      <c r="E4252" s="1">
        <v>8</v>
      </c>
    </row>
    <row r="4253" spans="1:5" x14ac:dyDescent="0.25">
      <c r="A4253" s="1">
        <v>4247</v>
      </c>
      <c r="B4253" s="1">
        <v>54</v>
      </c>
      <c r="D4253" s="1">
        <v>4247</v>
      </c>
      <c r="E4253" s="1">
        <v>8</v>
      </c>
    </row>
    <row r="4254" spans="1:5" x14ac:dyDescent="0.25">
      <c r="A4254" s="1">
        <v>4248</v>
      </c>
      <c r="B4254" s="1">
        <v>54</v>
      </c>
      <c r="D4254" s="1">
        <v>4248</v>
      </c>
      <c r="E4254" s="1">
        <v>8</v>
      </c>
    </row>
    <row r="4255" spans="1:5" x14ac:dyDescent="0.25">
      <c r="A4255" s="1">
        <v>4249</v>
      </c>
      <c r="B4255" s="1">
        <v>54</v>
      </c>
      <c r="D4255" s="1">
        <v>4249</v>
      </c>
      <c r="E4255" s="1">
        <v>8</v>
      </c>
    </row>
    <row r="4256" spans="1:5" x14ac:dyDescent="0.25">
      <c r="A4256" s="1">
        <v>4250</v>
      </c>
      <c r="B4256" s="1">
        <v>54</v>
      </c>
      <c r="D4256" s="1">
        <v>4250</v>
      </c>
      <c r="E4256" s="1">
        <v>8</v>
      </c>
    </row>
    <row r="4257" spans="1:5" x14ac:dyDescent="0.25">
      <c r="A4257" s="1">
        <v>4251</v>
      </c>
      <c r="B4257" s="1">
        <v>54</v>
      </c>
      <c r="D4257" s="1">
        <v>4251</v>
      </c>
      <c r="E4257" s="1">
        <v>8</v>
      </c>
    </row>
    <row r="4258" spans="1:5" x14ac:dyDescent="0.25">
      <c r="A4258" s="1">
        <v>4252</v>
      </c>
      <c r="B4258" s="1">
        <v>54</v>
      </c>
      <c r="D4258" s="1">
        <v>4252</v>
      </c>
      <c r="E4258" s="1">
        <v>8</v>
      </c>
    </row>
    <row r="4259" spans="1:5" x14ac:dyDescent="0.25">
      <c r="A4259" s="1">
        <v>4253</v>
      </c>
      <c r="B4259" s="1">
        <v>54</v>
      </c>
      <c r="D4259" s="1">
        <v>4253</v>
      </c>
      <c r="E4259" s="1">
        <v>8</v>
      </c>
    </row>
    <row r="4260" spans="1:5" x14ac:dyDescent="0.25">
      <c r="A4260" s="1">
        <v>4254</v>
      </c>
      <c r="B4260" s="1">
        <v>54</v>
      </c>
      <c r="D4260" s="1">
        <v>4254</v>
      </c>
      <c r="E4260" s="1">
        <v>8</v>
      </c>
    </row>
    <row r="4261" spans="1:5" x14ac:dyDescent="0.25">
      <c r="A4261" s="1">
        <v>4255</v>
      </c>
      <c r="B4261" s="1">
        <v>54</v>
      </c>
      <c r="D4261" s="1">
        <v>4255</v>
      </c>
      <c r="E4261" s="1">
        <v>8</v>
      </c>
    </row>
    <row r="4262" spans="1:5" x14ac:dyDescent="0.25">
      <c r="A4262" s="1">
        <v>4256</v>
      </c>
      <c r="B4262" s="1">
        <v>54</v>
      </c>
      <c r="D4262" s="1">
        <v>4256</v>
      </c>
      <c r="E4262" s="1">
        <v>8</v>
      </c>
    </row>
    <row r="4263" spans="1:5" x14ac:dyDescent="0.25">
      <c r="A4263" s="1">
        <v>4257</v>
      </c>
      <c r="B4263" s="1">
        <v>54</v>
      </c>
      <c r="D4263" s="1">
        <v>4257</v>
      </c>
      <c r="E4263" s="1">
        <v>8</v>
      </c>
    </row>
    <row r="4264" spans="1:5" x14ac:dyDescent="0.25">
      <c r="A4264" s="1">
        <v>4258</v>
      </c>
      <c r="B4264" s="1">
        <v>54</v>
      </c>
      <c r="D4264" s="1">
        <v>4258</v>
      </c>
      <c r="E4264" s="1">
        <v>8</v>
      </c>
    </row>
    <row r="4265" spans="1:5" x14ac:dyDescent="0.25">
      <c r="A4265" s="1">
        <v>4259</v>
      </c>
      <c r="B4265" s="1">
        <v>54</v>
      </c>
      <c r="D4265" s="1">
        <v>4259</v>
      </c>
      <c r="E4265" s="1">
        <v>8</v>
      </c>
    </row>
    <row r="4266" spans="1:5" x14ac:dyDescent="0.25">
      <c r="A4266" s="1">
        <v>4260</v>
      </c>
      <c r="B4266" s="1">
        <v>54</v>
      </c>
      <c r="D4266" s="1">
        <v>4260</v>
      </c>
      <c r="E4266" s="1">
        <v>8</v>
      </c>
    </row>
    <row r="4267" spans="1:5" x14ac:dyDescent="0.25">
      <c r="A4267" s="1">
        <v>4261</v>
      </c>
      <c r="B4267" s="1">
        <v>54</v>
      </c>
      <c r="D4267" s="1">
        <v>4261</v>
      </c>
      <c r="E4267" s="1">
        <v>8</v>
      </c>
    </row>
    <row r="4268" spans="1:5" x14ac:dyDescent="0.25">
      <c r="A4268" s="1">
        <v>4262</v>
      </c>
      <c r="B4268" s="1">
        <v>54</v>
      </c>
      <c r="D4268" s="1">
        <v>4262</v>
      </c>
      <c r="E4268" s="1">
        <v>8</v>
      </c>
    </row>
    <row r="4269" spans="1:5" x14ac:dyDescent="0.25">
      <c r="A4269" s="1">
        <v>4263</v>
      </c>
      <c r="B4269" s="1">
        <v>54</v>
      </c>
      <c r="D4269" s="1">
        <v>4263</v>
      </c>
      <c r="E4269" s="1">
        <v>8</v>
      </c>
    </row>
    <row r="4270" spans="1:5" x14ac:dyDescent="0.25">
      <c r="A4270" s="1">
        <v>4264</v>
      </c>
      <c r="B4270" s="1">
        <v>54</v>
      </c>
      <c r="D4270" s="1">
        <v>4264</v>
      </c>
      <c r="E4270" s="1">
        <v>8</v>
      </c>
    </row>
    <row r="4271" spans="1:5" x14ac:dyDescent="0.25">
      <c r="A4271" s="1">
        <v>4265</v>
      </c>
      <c r="B4271" s="1">
        <v>54</v>
      </c>
      <c r="D4271" s="1">
        <v>4265</v>
      </c>
      <c r="E4271" s="1">
        <v>8</v>
      </c>
    </row>
    <row r="4272" spans="1:5" x14ac:dyDescent="0.25">
      <c r="A4272" s="1">
        <v>4266</v>
      </c>
      <c r="B4272" s="1">
        <v>54</v>
      </c>
      <c r="D4272" s="1">
        <v>4266</v>
      </c>
      <c r="E4272" s="1">
        <v>8</v>
      </c>
    </row>
    <row r="4273" spans="1:5" x14ac:dyDescent="0.25">
      <c r="A4273" s="1">
        <v>4267</v>
      </c>
      <c r="B4273" s="1">
        <v>54</v>
      </c>
      <c r="D4273" s="1">
        <v>4267</v>
      </c>
      <c r="E4273" s="1">
        <v>8</v>
      </c>
    </row>
    <row r="4274" spans="1:5" x14ac:dyDescent="0.25">
      <c r="A4274" s="1">
        <v>4268</v>
      </c>
      <c r="B4274" s="1">
        <v>54</v>
      </c>
      <c r="D4274" s="1">
        <v>4268</v>
      </c>
      <c r="E4274" s="1">
        <v>8</v>
      </c>
    </row>
    <row r="4275" spans="1:5" x14ac:dyDescent="0.25">
      <c r="A4275" s="1">
        <v>4269</v>
      </c>
      <c r="B4275" s="1">
        <v>54</v>
      </c>
      <c r="D4275" s="1">
        <v>4269</v>
      </c>
      <c r="E4275" s="1">
        <v>8</v>
      </c>
    </row>
    <row r="4276" spans="1:5" x14ac:dyDescent="0.25">
      <c r="A4276" s="1">
        <v>4270</v>
      </c>
      <c r="B4276" s="1">
        <v>54</v>
      </c>
      <c r="D4276" s="1">
        <v>4270</v>
      </c>
      <c r="E4276" s="1">
        <v>8</v>
      </c>
    </row>
    <row r="4277" spans="1:5" x14ac:dyDescent="0.25">
      <c r="A4277" s="1">
        <v>4271</v>
      </c>
      <c r="B4277" s="1">
        <v>54</v>
      </c>
      <c r="D4277" s="1">
        <v>4271</v>
      </c>
      <c r="E4277" s="1">
        <v>8</v>
      </c>
    </row>
    <row r="4278" spans="1:5" x14ac:dyDescent="0.25">
      <c r="A4278" s="1">
        <v>4272</v>
      </c>
      <c r="B4278" s="1">
        <v>54</v>
      </c>
      <c r="D4278" s="1">
        <v>4272</v>
      </c>
      <c r="E4278" s="1">
        <v>8</v>
      </c>
    </row>
    <row r="4279" spans="1:5" x14ac:dyDescent="0.25">
      <c r="A4279" s="1">
        <v>4273</v>
      </c>
      <c r="B4279" s="1">
        <v>54</v>
      </c>
      <c r="D4279" s="1">
        <v>4273</v>
      </c>
      <c r="E4279" s="1">
        <v>8</v>
      </c>
    </row>
    <row r="4280" spans="1:5" x14ac:dyDescent="0.25">
      <c r="A4280" s="1">
        <v>4274</v>
      </c>
      <c r="B4280" s="1">
        <v>54</v>
      </c>
      <c r="D4280" s="1">
        <v>4274</v>
      </c>
      <c r="E4280" s="1">
        <v>8</v>
      </c>
    </row>
    <row r="4281" spans="1:5" x14ac:dyDescent="0.25">
      <c r="A4281" s="1">
        <v>4275</v>
      </c>
      <c r="B4281" s="1">
        <v>54</v>
      </c>
      <c r="D4281" s="1">
        <v>4275</v>
      </c>
      <c r="E4281" s="1">
        <v>8</v>
      </c>
    </row>
    <row r="4282" spans="1:5" x14ac:dyDescent="0.25">
      <c r="A4282" s="1">
        <v>4276</v>
      </c>
      <c r="B4282" s="1">
        <v>54</v>
      </c>
      <c r="D4282" s="1">
        <v>4276</v>
      </c>
      <c r="E4282" s="1">
        <v>8</v>
      </c>
    </row>
    <row r="4283" spans="1:5" x14ac:dyDescent="0.25">
      <c r="A4283" s="1">
        <v>4277</v>
      </c>
      <c r="B4283" s="1">
        <v>54</v>
      </c>
      <c r="D4283" s="1">
        <v>4277</v>
      </c>
      <c r="E4283" s="1">
        <v>8</v>
      </c>
    </row>
    <row r="4284" spans="1:5" x14ac:dyDescent="0.25">
      <c r="A4284" s="1">
        <v>4278</v>
      </c>
      <c r="B4284" s="1">
        <v>54</v>
      </c>
      <c r="D4284" s="1">
        <v>4278</v>
      </c>
      <c r="E4284" s="1">
        <v>8</v>
      </c>
    </row>
    <row r="4285" spans="1:5" x14ac:dyDescent="0.25">
      <c r="A4285" s="1">
        <v>4279</v>
      </c>
      <c r="B4285" s="1">
        <v>54</v>
      </c>
      <c r="D4285" s="1">
        <v>4279</v>
      </c>
      <c r="E4285" s="1">
        <v>8</v>
      </c>
    </row>
    <row r="4286" spans="1:5" x14ac:dyDescent="0.25">
      <c r="A4286" s="1">
        <v>4280</v>
      </c>
      <c r="B4286" s="1">
        <v>54</v>
      </c>
      <c r="D4286" s="1">
        <v>4280</v>
      </c>
      <c r="E4286" s="1">
        <v>8</v>
      </c>
    </row>
    <row r="4287" spans="1:5" x14ac:dyDescent="0.25">
      <c r="A4287" s="1">
        <v>4281</v>
      </c>
      <c r="B4287" s="1">
        <v>54</v>
      </c>
      <c r="D4287" s="1">
        <v>4281</v>
      </c>
      <c r="E4287" s="1">
        <v>8</v>
      </c>
    </row>
    <row r="4288" spans="1:5" x14ac:dyDescent="0.25">
      <c r="A4288" s="1">
        <v>4282</v>
      </c>
      <c r="B4288" s="1">
        <v>54</v>
      </c>
      <c r="D4288" s="1">
        <v>4282</v>
      </c>
      <c r="E4288" s="1">
        <v>8</v>
      </c>
    </row>
    <row r="4289" spans="1:5" x14ac:dyDescent="0.25">
      <c r="A4289" s="1">
        <v>4283</v>
      </c>
      <c r="B4289" s="1">
        <v>54</v>
      </c>
      <c r="D4289" s="1">
        <v>4283</v>
      </c>
      <c r="E4289" s="1">
        <v>8</v>
      </c>
    </row>
    <row r="4290" spans="1:5" x14ac:dyDescent="0.25">
      <c r="A4290" s="1">
        <v>4284</v>
      </c>
      <c r="B4290" s="1">
        <v>54</v>
      </c>
      <c r="D4290" s="1">
        <v>4284</v>
      </c>
      <c r="E4290" s="1">
        <v>8</v>
      </c>
    </row>
    <row r="4291" spans="1:5" x14ac:dyDescent="0.25">
      <c r="A4291" s="1">
        <v>4285</v>
      </c>
      <c r="B4291" s="1">
        <v>54</v>
      </c>
      <c r="D4291" s="1">
        <v>4285</v>
      </c>
      <c r="E4291" s="1">
        <v>8</v>
      </c>
    </row>
    <row r="4292" spans="1:5" x14ac:dyDescent="0.25">
      <c r="A4292" s="1">
        <v>4286</v>
      </c>
      <c r="B4292" s="1">
        <v>54</v>
      </c>
      <c r="D4292" s="1">
        <v>4286</v>
      </c>
      <c r="E4292" s="1">
        <v>8</v>
      </c>
    </row>
    <row r="4293" spans="1:5" x14ac:dyDescent="0.25">
      <c r="A4293" s="1">
        <v>4287</v>
      </c>
      <c r="B4293" s="1">
        <v>54</v>
      </c>
      <c r="D4293" s="1">
        <v>4287</v>
      </c>
      <c r="E4293" s="1">
        <v>8</v>
      </c>
    </row>
    <row r="4294" spans="1:5" x14ac:dyDescent="0.25">
      <c r="A4294" s="1">
        <v>4288</v>
      </c>
      <c r="B4294" s="1">
        <v>54</v>
      </c>
      <c r="D4294" s="1">
        <v>4288</v>
      </c>
      <c r="E4294" s="1">
        <v>8</v>
      </c>
    </row>
    <row r="4295" spans="1:5" x14ac:dyDescent="0.25">
      <c r="A4295" s="1">
        <v>4289</v>
      </c>
      <c r="B4295" s="1">
        <v>54</v>
      </c>
      <c r="D4295" s="1">
        <v>4289</v>
      </c>
      <c r="E4295" s="1">
        <v>8</v>
      </c>
    </row>
    <row r="4296" spans="1:5" x14ac:dyDescent="0.25">
      <c r="A4296" s="1">
        <v>4290</v>
      </c>
      <c r="B4296" s="1">
        <v>54</v>
      </c>
      <c r="D4296" s="1">
        <v>4290</v>
      </c>
      <c r="E4296" s="1">
        <v>8</v>
      </c>
    </row>
    <row r="4297" spans="1:5" x14ac:dyDescent="0.25">
      <c r="A4297" s="1">
        <v>4291</v>
      </c>
      <c r="B4297" s="1">
        <v>54</v>
      </c>
      <c r="D4297" s="1">
        <v>4291</v>
      </c>
      <c r="E4297" s="1">
        <v>8</v>
      </c>
    </row>
    <row r="4298" spans="1:5" x14ac:dyDescent="0.25">
      <c r="A4298" s="1">
        <v>4292</v>
      </c>
      <c r="B4298" s="1">
        <v>54</v>
      </c>
      <c r="D4298" s="1">
        <v>4292</v>
      </c>
      <c r="E4298" s="1">
        <v>8</v>
      </c>
    </row>
    <row r="4299" spans="1:5" x14ac:dyDescent="0.25">
      <c r="A4299" s="1">
        <v>4293</v>
      </c>
      <c r="B4299" s="1">
        <v>54</v>
      </c>
      <c r="D4299" s="1">
        <v>4293</v>
      </c>
      <c r="E4299" s="1">
        <v>8</v>
      </c>
    </row>
    <row r="4300" spans="1:5" x14ac:dyDescent="0.25">
      <c r="A4300" s="1">
        <v>4294</v>
      </c>
      <c r="B4300" s="1">
        <v>54</v>
      </c>
      <c r="D4300" s="1">
        <v>4294</v>
      </c>
      <c r="E4300" s="1">
        <v>8</v>
      </c>
    </row>
    <row r="4301" spans="1:5" x14ac:dyDescent="0.25">
      <c r="A4301" s="1">
        <v>4295</v>
      </c>
      <c r="B4301" s="1">
        <v>54</v>
      </c>
      <c r="D4301" s="1">
        <v>4295</v>
      </c>
      <c r="E4301" s="1">
        <v>8</v>
      </c>
    </row>
    <row r="4302" spans="1:5" x14ac:dyDescent="0.25">
      <c r="A4302" s="1">
        <v>4296</v>
      </c>
      <c r="B4302" s="1">
        <v>54</v>
      </c>
      <c r="D4302" s="1">
        <v>4296</v>
      </c>
      <c r="E4302" s="1">
        <v>8</v>
      </c>
    </row>
    <row r="4303" spans="1:5" x14ac:dyDescent="0.25">
      <c r="A4303" s="1">
        <v>4297</v>
      </c>
      <c r="B4303" s="1">
        <v>54</v>
      </c>
      <c r="D4303" s="1">
        <v>4297</v>
      </c>
      <c r="E4303" s="1">
        <v>8</v>
      </c>
    </row>
    <row r="4304" spans="1:5" x14ac:dyDescent="0.25">
      <c r="A4304" s="1">
        <v>4298</v>
      </c>
      <c r="B4304" s="1">
        <v>54</v>
      </c>
      <c r="D4304" s="1">
        <v>4298</v>
      </c>
      <c r="E4304" s="1">
        <v>8</v>
      </c>
    </row>
    <row r="4305" spans="1:5" x14ac:dyDescent="0.25">
      <c r="A4305" s="1">
        <v>4299</v>
      </c>
      <c r="B4305" s="1">
        <v>54</v>
      </c>
      <c r="D4305" s="1">
        <v>4299</v>
      </c>
      <c r="E4305" s="1">
        <v>8</v>
      </c>
    </row>
    <row r="4306" spans="1:5" x14ac:dyDescent="0.25">
      <c r="A4306" s="1">
        <v>4300</v>
      </c>
      <c r="B4306" s="1">
        <v>54</v>
      </c>
      <c r="D4306" s="1">
        <v>4300</v>
      </c>
      <c r="E4306" s="1">
        <v>8</v>
      </c>
    </row>
    <row r="4307" spans="1:5" x14ac:dyDescent="0.25">
      <c r="A4307" s="1">
        <v>4301</v>
      </c>
      <c r="B4307" s="1">
        <v>54</v>
      </c>
      <c r="D4307" s="1">
        <v>4301</v>
      </c>
      <c r="E4307" s="1">
        <v>8</v>
      </c>
    </row>
    <row r="4308" spans="1:5" x14ac:dyDescent="0.25">
      <c r="A4308" s="1">
        <v>4302</v>
      </c>
      <c r="B4308" s="1">
        <v>54</v>
      </c>
      <c r="D4308" s="1">
        <v>4302</v>
      </c>
      <c r="E4308" s="1">
        <v>8</v>
      </c>
    </row>
    <row r="4309" spans="1:5" x14ac:dyDescent="0.25">
      <c r="A4309" s="1">
        <v>4303</v>
      </c>
      <c r="B4309" s="1">
        <v>54</v>
      </c>
      <c r="D4309" s="1">
        <v>4303</v>
      </c>
      <c r="E4309" s="1">
        <v>8</v>
      </c>
    </row>
    <row r="4310" spans="1:5" x14ac:dyDescent="0.25">
      <c r="A4310" s="1">
        <v>4304</v>
      </c>
      <c r="B4310" s="1">
        <v>54</v>
      </c>
      <c r="D4310" s="1">
        <v>4304</v>
      </c>
      <c r="E4310" s="1">
        <v>8</v>
      </c>
    </row>
    <row r="4311" spans="1:5" x14ac:dyDescent="0.25">
      <c r="A4311" s="1">
        <v>4305</v>
      </c>
      <c r="B4311" s="1">
        <v>54</v>
      </c>
      <c r="D4311" s="1">
        <v>4305</v>
      </c>
      <c r="E4311" s="1">
        <v>8</v>
      </c>
    </row>
    <row r="4312" spans="1:5" x14ac:dyDescent="0.25">
      <c r="A4312" s="1">
        <v>4306</v>
      </c>
      <c r="B4312" s="1">
        <v>54</v>
      </c>
      <c r="D4312" s="1">
        <v>4306</v>
      </c>
      <c r="E4312" s="1">
        <v>8</v>
      </c>
    </row>
    <row r="4313" spans="1:5" x14ac:dyDescent="0.25">
      <c r="A4313" s="1">
        <v>4307</v>
      </c>
      <c r="B4313" s="1">
        <v>54</v>
      </c>
      <c r="D4313" s="1">
        <v>4307</v>
      </c>
      <c r="E4313" s="1">
        <v>8</v>
      </c>
    </row>
    <row r="4314" spans="1:5" x14ac:dyDescent="0.25">
      <c r="A4314" s="1">
        <v>4308</v>
      </c>
      <c r="B4314" s="1">
        <v>54</v>
      </c>
      <c r="D4314" s="1">
        <v>4308</v>
      </c>
      <c r="E4314" s="1">
        <v>8</v>
      </c>
    </row>
    <row r="4315" spans="1:5" x14ac:dyDescent="0.25">
      <c r="A4315" s="1">
        <v>4309</v>
      </c>
      <c r="B4315" s="1">
        <v>54</v>
      </c>
      <c r="D4315" s="1">
        <v>4309</v>
      </c>
      <c r="E4315" s="1">
        <v>8</v>
      </c>
    </row>
    <row r="4316" spans="1:5" x14ac:dyDescent="0.25">
      <c r="A4316" s="1">
        <v>4310</v>
      </c>
      <c r="B4316" s="1">
        <v>54</v>
      </c>
      <c r="D4316" s="1">
        <v>4310</v>
      </c>
      <c r="E4316" s="1">
        <v>8</v>
      </c>
    </row>
    <row r="4317" spans="1:5" x14ac:dyDescent="0.25">
      <c r="A4317" s="1">
        <v>4311</v>
      </c>
      <c r="B4317" s="1">
        <v>54</v>
      </c>
      <c r="D4317" s="1">
        <v>4311</v>
      </c>
      <c r="E4317" s="1">
        <v>8</v>
      </c>
    </row>
    <row r="4318" spans="1:5" x14ac:dyDescent="0.25">
      <c r="A4318" s="1">
        <v>4312</v>
      </c>
      <c r="B4318" s="1">
        <v>54</v>
      </c>
      <c r="D4318" s="1">
        <v>4312</v>
      </c>
      <c r="E4318" s="1">
        <v>8</v>
      </c>
    </row>
    <row r="4319" spans="1:5" x14ac:dyDescent="0.25">
      <c r="A4319" s="1">
        <v>4313</v>
      </c>
      <c r="B4319" s="1">
        <v>54</v>
      </c>
      <c r="D4319" s="1">
        <v>4313</v>
      </c>
      <c r="E4319" s="1">
        <v>8</v>
      </c>
    </row>
    <row r="4320" spans="1:5" x14ac:dyDescent="0.25">
      <c r="A4320" s="1">
        <v>4314</v>
      </c>
      <c r="B4320" s="1">
        <v>54</v>
      </c>
      <c r="D4320" s="1">
        <v>4314</v>
      </c>
      <c r="E4320" s="1">
        <v>8</v>
      </c>
    </row>
    <row r="4321" spans="1:5" x14ac:dyDescent="0.25">
      <c r="A4321" s="1">
        <v>4315</v>
      </c>
      <c r="B4321" s="1">
        <v>54</v>
      </c>
      <c r="D4321" s="1">
        <v>4315</v>
      </c>
      <c r="E4321" s="1">
        <v>8</v>
      </c>
    </row>
    <row r="4322" spans="1:5" x14ac:dyDescent="0.25">
      <c r="A4322" s="1">
        <v>4316</v>
      </c>
      <c r="B4322" s="1">
        <v>54</v>
      </c>
      <c r="D4322" s="1">
        <v>4316</v>
      </c>
      <c r="E4322" s="1">
        <v>8</v>
      </c>
    </row>
    <row r="4323" spans="1:5" x14ac:dyDescent="0.25">
      <c r="A4323" s="1">
        <v>4317</v>
      </c>
      <c r="B4323" s="1">
        <v>54</v>
      </c>
      <c r="D4323" s="1">
        <v>4317</v>
      </c>
      <c r="E4323" s="1">
        <v>8</v>
      </c>
    </row>
    <row r="4324" spans="1:5" x14ac:dyDescent="0.25">
      <c r="A4324" s="1">
        <v>4318</v>
      </c>
      <c r="B4324" s="1">
        <v>54</v>
      </c>
      <c r="D4324" s="1">
        <v>4318</v>
      </c>
      <c r="E4324" s="1">
        <v>8</v>
      </c>
    </row>
    <row r="4325" spans="1:5" x14ac:dyDescent="0.25">
      <c r="A4325" s="1">
        <v>4319</v>
      </c>
      <c r="B4325" s="1">
        <v>54</v>
      </c>
      <c r="D4325" s="1">
        <v>4319</v>
      </c>
      <c r="E4325" s="1">
        <v>8</v>
      </c>
    </row>
    <row r="4326" spans="1:5" x14ac:dyDescent="0.25">
      <c r="A4326" s="1">
        <v>4320</v>
      </c>
      <c r="B4326" s="1">
        <v>54</v>
      </c>
      <c r="D4326" s="1">
        <v>4320</v>
      </c>
      <c r="E4326" s="1">
        <v>8</v>
      </c>
    </row>
    <row r="4327" spans="1:5" x14ac:dyDescent="0.25">
      <c r="A4327" s="1">
        <v>4321</v>
      </c>
      <c r="B4327" s="1">
        <v>55</v>
      </c>
      <c r="D4327" s="1">
        <v>4321</v>
      </c>
      <c r="E4327" s="1">
        <v>8</v>
      </c>
    </row>
    <row r="4328" spans="1:5" x14ac:dyDescent="0.25">
      <c r="A4328" s="1">
        <v>4322</v>
      </c>
      <c r="B4328" s="1">
        <v>55</v>
      </c>
      <c r="D4328" s="1">
        <v>4322</v>
      </c>
      <c r="E4328" s="1">
        <v>8</v>
      </c>
    </row>
    <row r="4329" spans="1:5" x14ac:dyDescent="0.25">
      <c r="A4329" s="1">
        <v>4323</v>
      </c>
      <c r="B4329" s="1">
        <v>55</v>
      </c>
      <c r="D4329" s="1">
        <v>4323</v>
      </c>
      <c r="E4329" s="1">
        <v>8</v>
      </c>
    </row>
    <row r="4330" spans="1:5" x14ac:dyDescent="0.25">
      <c r="A4330" s="1">
        <v>4324</v>
      </c>
      <c r="B4330" s="1">
        <v>55</v>
      </c>
      <c r="D4330" s="1">
        <v>4324</v>
      </c>
      <c r="E4330" s="1">
        <v>8</v>
      </c>
    </row>
    <row r="4331" spans="1:5" x14ac:dyDescent="0.25">
      <c r="A4331" s="1">
        <v>4325</v>
      </c>
      <c r="B4331" s="1">
        <v>55</v>
      </c>
      <c r="D4331" s="1">
        <v>4325</v>
      </c>
      <c r="E4331" s="1">
        <v>8</v>
      </c>
    </row>
    <row r="4332" spans="1:5" x14ac:dyDescent="0.25">
      <c r="A4332" s="1">
        <v>4326</v>
      </c>
      <c r="B4332" s="1">
        <v>55</v>
      </c>
      <c r="D4332" s="1">
        <v>4326</v>
      </c>
      <c r="E4332" s="1">
        <v>8</v>
      </c>
    </row>
    <row r="4333" spans="1:5" x14ac:dyDescent="0.25">
      <c r="A4333" s="1">
        <v>4327</v>
      </c>
      <c r="B4333" s="1">
        <v>55</v>
      </c>
      <c r="D4333" s="1">
        <v>4327</v>
      </c>
      <c r="E4333" s="1">
        <v>8</v>
      </c>
    </row>
    <row r="4334" spans="1:5" x14ac:dyDescent="0.25">
      <c r="A4334" s="1">
        <v>4328</v>
      </c>
      <c r="B4334" s="1">
        <v>55</v>
      </c>
      <c r="D4334" s="1">
        <v>4328</v>
      </c>
      <c r="E4334" s="1">
        <v>8</v>
      </c>
    </row>
    <row r="4335" spans="1:5" x14ac:dyDescent="0.25">
      <c r="A4335" s="1">
        <v>4329</v>
      </c>
      <c r="B4335" s="1">
        <v>55</v>
      </c>
      <c r="D4335" s="1">
        <v>4329</v>
      </c>
      <c r="E4335" s="1">
        <v>8</v>
      </c>
    </row>
    <row r="4336" spans="1:5" x14ac:dyDescent="0.25">
      <c r="A4336" s="1">
        <v>4330</v>
      </c>
      <c r="B4336" s="1">
        <v>55</v>
      </c>
      <c r="D4336" s="1">
        <v>4330</v>
      </c>
      <c r="E4336" s="1">
        <v>8</v>
      </c>
    </row>
    <row r="4337" spans="1:5" x14ac:dyDescent="0.25">
      <c r="A4337" s="1">
        <v>4331</v>
      </c>
      <c r="B4337" s="1">
        <v>55</v>
      </c>
      <c r="D4337" s="1">
        <v>4331</v>
      </c>
      <c r="E4337" s="1">
        <v>8</v>
      </c>
    </row>
    <row r="4338" spans="1:5" x14ac:dyDescent="0.25">
      <c r="A4338" s="1">
        <v>4332</v>
      </c>
      <c r="B4338" s="1">
        <v>55</v>
      </c>
      <c r="D4338" s="1">
        <v>4332</v>
      </c>
      <c r="E4338" s="1">
        <v>8</v>
      </c>
    </row>
    <row r="4339" spans="1:5" x14ac:dyDescent="0.25">
      <c r="A4339" s="1">
        <v>4333</v>
      </c>
      <c r="B4339" s="1">
        <v>55</v>
      </c>
      <c r="D4339" s="1">
        <v>4333</v>
      </c>
      <c r="E4339" s="1">
        <v>8</v>
      </c>
    </row>
    <row r="4340" spans="1:5" x14ac:dyDescent="0.25">
      <c r="A4340" s="1">
        <v>4334</v>
      </c>
      <c r="B4340" s="1">
        <v>55</v>
      </c>
      <c r="D4340" s="1">
        <v>4334</v>
      </c>
      <c r="E4340" s="1">
        <v>8</v>
      </c>
    </row>
    <row r="4341" spans="1:5" x14ac:dyDescent="0.25">
      <c r="A4341" s="1">
        <v>4335</v>
      </c>
      <c r="B4341" s="1">
        <v>55</v>
      </c>
      <c r="D4341" s="1">
        <v>4335</v>
      </c>
      <c r="E4341" s="1">
        <v>8</v>
      </c>
    </row>
    <row r="4342" spans="1:5" x14ac:dyDescent="0.25">
      <c r="A4342" s="1">
        <v>4336</v>
      </c>
      <c r="B4342" s="1">
        <v>55</v>
      </c>
      <c r="D4342" s="1">
        <v>4336</v>
      </c>
      <c r="E4342" s="1">
        <v>8</v>
      </c>
    </row>
    <row r="4343" spans="1:5" x14ac:dyDescent="0.25">
      <c r="A4343" s="1">
        <v>4337</v>
      </c>
      <c r="B4343" s="1">
        <v>55</v>
      </c>
      <c r="D4343" s="1">
        <v>4337</v>
      </c>
      <c r="E4343" s="1">
        <v>8</v>
      </c>
    </row>
    <row r="4344" spans="1:5" x14ac:dyDescent="0.25">
      <c r="A4344" s="1">
        <v>4338</v>
      </c>
      <c r="B4344" s="1">
        <v>55</v>
      </c>
      <c r="D4344" s="1">
        <v>4338</v>
      </c>
      <c r="E4344" s="1">
        <v>8</v>
      </c>
    </row>
    <row r="4345" spans="1:5" x14ac:dyDescent="0.25">
      <c r="A4345" s="1">
        <v>4339</v>
      </c>
      <c r="B4345" s="1">
        <v>55</v>
      </c>
      <c r="D4345" s="1">
        <v>4339</v>
      </c>
      <c r="E4345" s="1">
        <v>8</v>
      </c>
    </row>
    <row r="4346" spans="1:5" x14ac:dyDescent="0.25">
      <c r="A4346" s="1">
        <v>4340</v>
      </c>
      <c r="B4346" s="1">
        <v>55</v>
      </c>
      <c r="D4346" s="1">
        <v>4340</v>
      </c>
      <c r="E4346" s="1">
        <v>8</v>
      </c>
    </row>
    <row r="4347" spans="1:5" x14ac:dyDescent="0.25">
      <c r="A4347" s="1">
        <v>4341</v>
      </c>
      <c r="B4347" s="1">
        <v>55</v>
      </c>
      <c r="D4347" s="1">
        <v>4341</v>
      </c>
      <c r="E4347" s="1">
        <v>8</v>
      </c>
    </row>
    <row r="4348" spans="1:5" x14ac:dyDescent="0.25">
      <c r="A4348" s="1">
        <v>4342</v>
      </c>
      <c r="B4348" s="1">
        <v>55</v>
      </c>
      <c r="D4348" s="1">
        <v>4342</v>
      </c>
      <c r="E4348" s="1">
        <v>8</v>
      </c>
    </row>
    <row r="4349" spans="1:5" x14ac:dyDescent="0.25">
      <c r="A4349" s="1">
        <v>4343</v>
      </c>
      <c r="B4349" s="1">
        <v>55</v>
      </c>
      <c r="D4349" s="1">
        <v>4343</v>
      </c>
      <c r="E4349" s="1">
        <v>8</v>
      </c>
    </row>
    <row r="4350" spans="1:5" x14ac:dyDescent="0.25">
      <c r="A4350" s="1">
        <v>4344</v>
      </c>
      <c r="B4350" s="1">
        <v>55</v>
      </c>
      <c r="D4350" s="1">
        <v>4344</v>
      </c>
      <c r="E4350" s="1">
        <v>8</v>
      </c>
    </row>
    <row r="4351" spans="1:5" x14ac:dyDescent="0.25">
      <c r="A4351" s="1">
        <v>4345</v>
      </c>
      <c r="B4351" s="1">
        <v>55</v>
      </c>
      <c r="D4351" s="1">
        <v>4345</v>
      </c>
      <c r="E4351" s="1">
        <v>8</v>
      </c>
    </row>
    <row r="4352" spans="1:5" x14ac:dyDescent="0.25">
      <c r="A4352" s="1">
        <v>4346</v>
      </c>
      <c r="B4352" s="1">
        <v>55</v>
      </c>
      <c r="D4352" s="1">
        <v>4346</v>
      </c>
      <c r="E4352" s="1">
        <v>8</v>
      </c>
    </row>
    <row r="4353" spans="1:5" x14ac:dyDescent="0.25">
      <c r="A4353" s="1">
        <v>4347</v>
      </c>
      <c r="B4353" s="1">
        <v>55</v>
      </c>
      <c r="D4353" s="1">
        <v>4347</v>
      </c>
      <c r="E4353" s="1">
        <v>8</v>
      </c>
    </row>
    <row r="4354" spans="1:5" x14ac:dyDescent="0.25">
      <c r="A4354" s="1">
        <v>4348</v>
      </c>
      <c r="B4354" s="1">
        <v>55</v>
      </c>
      <c r="D4354" s="1">
        <v>4348</v>
      </c>
      <c r="E4354" s="1">
        <v>8</v>
      </c>
    </row>
    <row r="4355" spans="1:5" x14ac:dyDescent="0.25">
      <c r="A4355" s="1">
        <v>4349</v>
      </c>
      <c r="B4355" s="1">
        <v>55</v>
      </c>
      <c r="D4355" s="1">
        <v>4349</v>
      </c>
      <c r="E4355" s="1">
        <v>8</v>
      </c>
    </row>
    <row r="4356" spans="1:5" x14ac:dyDescent="0.25">
      <c r="A4356" s="1">
        <v>4350</v>
      </c>
      <c r="B4356" s="1">
        <v>55</v>
      </c>
      <c r="D4356" s="1">
        <v>4350</v>
      </c>
      <c r="E4356" s="1">
        <v>8</v>
      </c>
    </row>
    <row r="4357" spans="1:5" x14ac:dyDescent="0.25">
      <c r="A4357" s="1">
        <v>4351</v>
      </c>
      <c r="B4357" s="1">
        <v>55</v>
      </c>
      <c r="D4357" s="1">
        <v>4351</v>
      </c>
      <c r="E4357" s="1">
        <v>8</v>
      </c>
    </row>
    <row r="4358" spans="1:5" x14ac:dyDescent="0.25">
      <c r="A4358" s="1">
        <v>4352</v>
      </c>
      <c r="B4358" s="1">
        <v>55</v>
      </c>
      <c r="D4358" s="1">
        <v>4352</v>
      </c>
      <c r="E4358" s="1">
        <v>8</v>
      </c>
    </row>
    <row r="4359" spans="1:5" x14ac:dyDescent="0.25">
      <c r="A4359" s="1">
        <v>4353</v>
      </c>
      <c r="B4359" s="1">
        <v>55</v>
      </c>
      <c r="D4359" s="1">
        <v>4353</v>
      </c>
      <c r="E4359" s="1">
        <v>8</v>
      </c>
    </row>
    <row r="4360" spans="1:5" x14ac:dyDescent="0.25">
      <c r="A4360" s="1">
        <v>4354</v>
      </c>
      <c r="B4360" s="1">
        <v>55</v>
      </c>
      <c r="D4360" s="1">
        <v>4354</v>
      </c>
      <c r="E4360" s="1">
        <v>8</v>
      </c>
    </row>
    <row r="4361" spans="1:5" x14ac:dyDescent="0.25">
      <c r="A4361" s="1">
        <v>4355</v>
      </c>
      <c r="B4361" s="1">
        <v>55</v>
      </c>
      <c r="D4361" s="1">
        <v>4355</v>
      </c>
      <c r="E4361" s="1">
        <v>8</v>
      </c>
    </row>
    <row r="4362" spans="1:5" x14ac:dyDescent="0.25">
      <c r="A4362" s="1">
        <v>4356</v>
      </c>
      <c r="B4362" s="1">
        <v>55</v>
      </c>
      <c r="D4362" s="1">
        <v>4356</v>
      </c>
      <c r="E4362" s="1">
        <v>8</v>
      </c>
    </row>
    <row r="4363" spans="1:5" x14ac:dyDescent="0.25">
      <c r="A4363" s="1">
        <v>4357</v>
      </c>
      <c r="B4363" s="1">
        <v>55</v>
      </c>
      <c r="D4363" s="1">
        <v>4357</v>
      </c>
      <c r="E4363" s="1">
        <v>8</v>
      </c>
    </row>
    <row r="4364" spans="1:5" x14ac:dyDescent="0.25">
      <c r="A4364" s="1">
        <v>4358</v>
      </c>
      <c r="B4364" s="1">
        <v>55</v>
      </c>
      <c r="D4364" s="1">
        <v>4358</v>
      </c>
      <c r="E4364" s="1">
        <v>8</v>
      </c>
    </row>
    <row r="4365" spans="1:5" x14ac:dyDescent="0.25">
      <c r="A4365" s="1">
        <v>4359</v>
      </c>
      <c r="B4365" s="1">
        <v>55</v>
      </c>
      <c r="D4365" s="1">
        <v>4359</v>
      </c>
      <c r="E4365" s="1">
        <v>8</v>
      </c>
    </row>
    <row r="4366" spans="1:5" x14ac:dyDescent="0.25">
      <c r="A4366" s="1">
        <v>4360</v>
      </c>
      <c r="B4366" s="1">
        <v>55</v>
      </c>
      <c r="D4366" s="1">
        <v>4360</v>
      </c>
      <c r="E4366" s="1">
        <v>8</v>
      </c>
    </row>
    <row r="4367" spans="1:5" x14ac:dyDescent="0.25">
      <c r="A4367" s="1">
        <v>4361</v>
      </c>
      <c r="B4367" s="1">
        <v>55</v>
      </c>
      <c r="D4367" s="1">
        <v>4361</v>
      </c>
      <c r="E4367" s="1">
        <v>8</v>
      </c>
    </row>
    <row r="4368" spans="1:5" x14ac:dyDescent="0.25">
      <c r="A4368" s="1">
        <v>4362</v>
      </c>
      <c r="B4368" s="1">
        <v>55</v>
      </c>
      <c r="D4368" s="1">
        <v>4362</v>
      </c>
      <c r="E4368" s="1">
        <v>8</v>
      </c>
    </row>
    <row r="4369" spans="1:5" x14ac:dyDescent="0.25">
      <c r="A4369" s="1">
        <v>4363</v>
      </c>
      <c r="B4369" s="1">
        <v>55</v>
      </c>
      <c r="D4369" s="1">
        <v>4363</v>
      </c>
      <c r="E4369" s="1">
        <v>8</v>
      </c>
    </row>
    <row r="4370" spans="1:5" x14ac:dyDescent="0.25">
      <c r="A4370" s="1">
        <v>4364</v>
      </c>
      <c r="B4370" s="1">
        <v>55</v>
      </c>
      <c r="D4370" s="1">
        <v>4364</v>
      </c>
      <c r="E4370" s="1">
        <v>8</v>
      </c>
    </row>
    <row r="4371" spans="1:5" x14ac:dyDescent="0.25">
      <c r="A4371" s="1">
        <v>4365</v>
      </c>
      <c r="B4371" s="1">
        <v>55</v>
      </c>
      <c r="D4371" s="1">
        <v>4365</v>
      </c>
      <c r="E4371" s="1">
        <v>8</v>
      </c>
    </row>
    <row r="4372" spans="1:5" x14ac:dyDescent="0.25">
      <c r="A4372" s="1">
        <v>4366</v>
      </c>
      <c r="B4372" s="1">
        <v>55</v>
      </c>
      <c r="D4372" s="1">
        <v>4366</v>
      </c>
      <c r="E4372" s="1">
        <v>8</v>
      </c>
    </row>
    <row r="4373" spans="1:5" x14ac:dyDescent="0.25">
      <c r="A4373" s="1">
        <v>4367</v>
      </c>
      <c r="B4373" s="1">
        <v>55</v>
      </c>
      <c r="D4373" s="1">
        <v>4367</v>
      </c>
      <c r="E4373" s="1">
        <v>8</v>
      </c>
    </row>
    <row r="4374" spans="1:5" x14ac:dyDescent="0.25">
      <c r="A4374" s="1">
        <v>4368</v>
      </c>
      <c r="B4374" s="1">
        <v>55</v>
      </c>
      <c r="D4374" s="1">
        <v>4368</v>
      </c>
      <c r="E4374" s="1">
        <v>8</v>
      </c>
    </row>
    <row r="4375" spans="1:5" x14ac:dyDescent="0.25">
      <c r="A4375" s="1">
        <v>4369</v>
      </c>
      <c r="B4375" s="1">
        <v>55</v>
      </c>
      <c r="D4375" s="1">
        <v>4369</v>
      </c>
      <c r="E4375" s="1">
        <v>8</v>
      </c>
    </row>
    <row r="4376" spans="1:5" x14ac:dyDescent="0.25">
      <c r="A4376" s="1">
        <v>4370</v>
      </c>
      <c r="B4376" s="1">
        <v>55</v>
      </c>
      <c r="D4376" s="1">
        <v>4370</v>
      </c>
      <c r="E4376" s="1">
        <v>8</v>
      </c>
    </row>
    <row r="4377" spans="1:5" x14ac:dyDescent="0.25">
      <c r="A4377" s="1">
        <v>4371</v>
      </c>
      <c r="B4377" s="1">
        <v>55</v>
      </c>
      <c r="D4377" s="1">
        <v>4371</v>
      </c>
      <c r="E4377" s="1">
        <v>8</v>
      </c>
    </row>
    <row r="4378" spans="1:5" x14ac:dyDescent="0.25">
      <c r="A4378" s="1">
        <v>4372</v>
      </c>
      <c r="B4378" s="1">
        <v>55</v>
      </c>
      <c r="D4378" s="1">
        <v>4372</v>
      </c>
      <c r="E4378" s="1">
        <v>8</v>
      </c>
    </row>
    <row r="4379" spans="1:5" x14ac:dyDescent="0.25">
      <c r="A4379" s="1">
        <v>4373</v>
      </c>
      <c r="B4379" s="1">
        <v>55</v>
      </c>
      <c r="D4379" s="1">
        <v>4373</v>
      </c>
      <c r="E4379" s="1">
        <v>8</v>
      </c>
    </row>
    <row r="4380" spans="1:5" x14ac:dyDescent="0.25">
      <c r="A4380" s="1">
        <v>4374</v>
      </c>
      <c r="B4380" s="1">
        <v>55</v>
      </c>
      <c r="D4380" s="1">
        <v>4374</v>
      </c>
      <c r="E4380" s="1">
        <v>8</v>
      </c>
    </row>
    <row r="4381" spans="1:5" x14ac:dyDescent="0.25">
      <c r="A4381" s="1">
        <v>4375</v>
      </c>
      <c r="B4381" s="1">
        <v>55</v>
      </c>
      <c r="D4381" s="1">
        <v>4375</v>
      </c>
      <c r="E4381" s="1">
        <v>8</v>
      </c>
    </row>
    <row r="4382" spans="1:5" x14ac:dyDescent="0.25">
      <c r="A4382" s="1">
        <v>4376</v>
      </c>
      <c r="B4382" s="1">
        <v>55</v>
      </c>
      <c r="D4382" s="1">
        <v>4376</v>
      </c>
      <c r="E4382" s="1">
        <v>8</v>
      </c>
    </row>
    <row r="4383" spans="1:5" x14ac:dyDescent="0.25">
      <c r="A4383" s="1">
        <v>4377</v>
      </c>
      <c r="B4383" s="1">
        <v>55</v>
      </c>
      <c r="D4383" s="1">
        <v>4377</v>
      </c>
      <c r="E4383" s="1">
        <v>8</v>
      </c>
    </row>
    <row r="4384" spans="1:5" x14ac:dyDescent="0.25">
      <c r="A4384" s="1">
        <v>4378</v>
      </c>
      <c r="B4384" s="1">
        <v>55</v>
      </c>
      <c r="D4384" s="1">
        <v>4378</v>
      </c>
      <c r="E4384" s="1">
        <v>8</v>
      </c>
    </row>
    <row r="4385" spans="1:5" x14ac:dyDescent="0.25">
      <c r="A4385" s="1">
        <v>4379</v>
      </c>
      <c r="B4385" s="1">
        <v>55</v>
      </c>
      <c r="D4385" s="1">
        <v>4379</v>
      </c>
      <c r="E4385" s="1">
        <v>8</v>
      </c>
    </row>
    <row r="4386" spans="1:5" x14ac:dyDescent="0.25">
      <c r="A4386" s="1">
        <v>4380</v>
      </c>
      <c r="B4386" s="1">
        <v>55</v>
      </c>
      <c r="D4386" s="1">
        <v>4380</v>
      </c>
      <c r="E4386" s="1">
        <v>8</v>
      </c>
    </row>
    <row r="4387" spans="1:5" x14ac:dyDescent="0.25">
      <c r="A4387" s="1">
        <v>4381</v>
      </c>
      <c r="B4387" s="1">
        <v>55</v>
      </c>
      <c r="D4387" s="1">
        <v>4381</v>
      </c>
      <c r="E4387" s="1">
        <v>8</v>
      </c>
    </row>
    <row r="4388" spans="1:5" x14ac:dyDescent="0.25">
      <c r="A4388" s="1">
        <v>4382</v>
      </c>
      <c r="B4388" s="1">
        <v>55</v>
      </c>
      <c r="D4388" s="1">
        <v>4382</v>
      </c>
      <c r="E4388" s="1">
        <v>8</v>
      </c>
    </row>
    <row r="4389" spans="1:5" x14ac:dyDescent="0.25">
      <c r="A4389" s="1">
        <v>4383</v>
      </c>
      <c r="B4389" s="1">
        <v>55</v>
      </c>
      <c r="D4389" s="1">
        <v>4383</v>
      </c>
      <c r="E4389" s="1">
        <v>8</v>
      </c>
    </row>
    <row r="4390" spans="1:5" x14ac:dyDescent="0.25">
      <c r="A4390" s="1">
        <v>4384</v>
      </c>
      <c r="B4390" s="1">
        <v>55</v>
      </c>
      <c r="D4390" s="1">
        <v>4384</v>
      </c>
      <c r="E4390" s="1">
        <v>8</v>
      </c>
    </row>
    <row r="4391" spans="1:5" x14ac:dyDescent="0.25">
      <c r="A4391" s="1">
        <v>4385</v>
      </c>
      <c r="B4391" s="1">
        <v>55</v>
      </c>
      <c r="D4391" s="1">
        <v>4385</v>
      </c>
      <c r="E4391" s="1">
        <v>8</v>
      </c>
    </row>
    <row r="4392" spans="1:5" x14ac:dyDescent="0.25">
      <c r="A4392" s="1">
        <v>4386</v>
      </c>
      <c r="B4392" s="1">
        <v>55</v>
      </c>
      <c r="D4392" s="1">
        <v>4386</v>
      </c>
      <c r="E4392" s="1">
        <v>8</v>
      </c>
    </row>
    <row r="4393" spans="1:5" x14ac:dyDescent="0.25">
      <c r="A4393" s="1">
        <v>4387</v>
      </c>
      <c r="B4393" s="1">
        <v>55</v>
      </c>
      <c r="D4393" s="1">
        <v>4387</v>
      </c>
      <c r="E4393" s="1">
        <v>8</v>
      </c>
    </row>
    <row r="4394" spans="1:5" x14ac:dyDescent="0.25">
      <c r="A4394" s="1">
        <v>4388</v>
      </c>
      <c r="B4394" s="1">
        <v>55</v>
      </c>
      <c r="D4394" s="1">
        <v>4388</v>
      </c>
      <c r="E4394" s="1">
        <v>8</v>
      </c>
    </row>
    <row r="4395" spans="1:5" x14ac:dyDescent="0.25">
      <c r="A4395" s="1">
        <v>4389</v>
      </c>
      <c r="B4395" s="1">
        <v>55</v>
      </c>
      <c r="D4395" s="1">
        <v>4389</v>
      </c>
      <c r="E4395" s="1">
        <v>8</v>
      </c>
    </row>
    <row r="4396" spans="1:5" x14ac:dyDescent="0.25">
      <c r="A4396" s="1">
        <v>4390</v>
      </c>
      <c r="B4396" s="1">
        <v>55</v>
      </c>
      <c r="D4396" s="1">
        <v>4390</v>
      </c>
      <c r="E4396" s="1">
        <v>8</v>
      </c>
    </row>
    <row r="4397" spans="1:5" x14ac:dyDescent="0.25">
      <c r="A4397" s="1">
        <v>4391</v>
      </c>
      <c r="B4397" s="1">
        <v>55</v>
      </c>
      <c r="D4397" s="1">
        <v>4391</v>
      </c>
      <c r="E4397" s="1">
        <v>8</v>
      </c>
    </row>
    <row r="4398" spans="1:5" x14ac:dyDescent="0.25">
      <c r="A4398" s="1">
        <v>4392</v>
      </c>
      <c r="B4398" s="1">
        <v>55</v>
      </c>
      <c r="D4398" s="1">
        <v>4392</v>
      </c>
      <c r="E4398" s="1">
        <v>8</v>
      </c>
    </row>
    <row r="4399" spans="1:5" x14ac:dyDescent="0.25">
      <c r="A4399" s="1">
        <v>4393</v>
      </c>
      <c r="B4399" s="1">
        <v>55</v>
      </c>
      <c r="D4399" s="1">
        <v>4393</v>
      </c>
      <c r="E4399" s="1">
        <v>8</v>
      </c>
    </row>
    <row r="4400" spans="1:5" x14ac:dyDescent="0.25">
      <c r="A4400" s="1">
        <v>4394</v>
      </c>
      <c r="B4400" s="1">
        <v>55</v>
      </c>
      <c r="D4400" s="1">
        <v>4394</v>
      </c>
      <c r="E4400" s="1">
        <v>8</v>
      </c>
    </row>
    <row r="4401" spans="1:5" x14ac:dyDescent="0.25">
      <c r="A4401" s="1">
        <v>4395</v>
      </c>
      <c r="B4401" s="1">
        <v>55</v>
      </c>
      <c r="D4401" s="1">
        <v>4395</v>
      </c>
      <c r="E4401" s="1">
        <v>8</v>
      </c>
    </row>
    <row r="4402" spans="1:5" x14ac:dyDescent="0.25">
      <c r="A4402" s="1">
        <v>4396</v>
      </c>
      <c r="B4402" s="1">
        <v>55</v>
      </c>
      <c r="D4402" s="1">
        <v>4396</v>
      </c>
      <c r="E4402" s="1">
        <v>8</v>
      </c>
    </row>
    <row r="4403" spans="1:5" x14ac:dyDescent="0.25">
      <c r="A4403" s="1">
        <v>4397</v>
      </c>
      <c r="B4403" s="1">
        <v>55</v>
      </c>
      <c r="D4403" s="1">
        <v>4397</v>
      </c>
      <c r="E4403" s="1">
        <v>8</v>
      </c>
    </row>
    <row r="4404" spans="1:5" x14ac:dyDescent="0.25">
      <c r="A4404" s="1">
        <v>4398</v>
      </c>
      <c r="B4404" s="1">
        <v>55</v>
      </c>
      <c r="D4404" s="1">
        <v>4398</v>
      </c>
      <c r="E4404" s="1">
        <v>8</v>
      </c>
    </row>
    <row r="4405" spans="1:5" x14ac:dyDescent="0.25">
      <c r="A4405" s="1">
        <v>4399</v>
      </c>
      <c r="B4405" s="1">
        <v>55</v>
      </c>
      <c r="D4405" s="1">
        <v>4399</v>
      </c>
      <c r="E4405" s="1">
        <v>8</v>
      </c>
    </row>
    <row r="4406" spans="1:5" x14ac:dyDescent="0.25">
      <c r="A4406" s="1">
        <v>4400</v>
      </c>
      <c r="B4406" s="1">
        <v>55</v>
      </c>
      <c r="D4406" s="1">
        <v>4400</v>
      </c>
      <c r="E4406" s="1">
        <v>8</v>
      </c>
    </row>
    <row r="4407" spans="1:5" x14ac:dyDescent="0.25">
      <c r="A4407" s="1">
        <v>4401</v>
      </c>
      <c r="B4407" s="1">
        <v>56</v>
      </c>
      <c r="D4407" s="1">
        <v>4401</v>
      </c>
      <c r="E4407" s="1">
        <v>8</v>
      </c>
    </row>
    <row r="4408" spans="1:5" x14ac:dyDescent="0.25">
      <c r="A4408" s="1">
        <v>4402</v>
      </c>
      <c r="B4408" s="1">
        <v>56</v>
      </c>
      <c r="D4408" s="1">
        <v>4402</v>
      </c>
      <c r="E4408" s="1">
        <v>8</v>
      </c>
    </row>
    <row r="4409" spans="1:5" x14ac:dyDescent="0.25">
      <c r="A4409" s="1">
        <v>4403</v>
      </c>
      <c r="B4409" s="1">
        <v>56</v>
      </c>
      <c r="D4409" s="1">
        <v>4403</v>
      </c>
      <c r="E4409" s="1">
        <v>8</v>
      </c>
    </row>
    <row r="4410" spans="1:5" x14ac:dyDescent="0.25">
      <c r="A4410" s="1">
        <v>4404</v>
      </c>
      <c r="B4410" s="1">
        <v>56</v>
      </c>
      <c r="D4410" s="1">
        <v>4404</v>
      </c>
      <c r="E4410" s="1">
        <v>8</v>
      </c>
    </row>
    <row r="4411" spans="1:5" x14ac:dyDescent="0.25">
      <c r="A4411" s="1">
        <v>4405</v>
      </c>
      <c r="B4411" s="1">
        <v>56</v>
      </c>
      <c r="D4411" s="1">
        <v>4405</v>
      </c>
      <c r="E4411" s="1">
        <v>8</v>
      </c>
    </row>
    <row r="4412" spans="1:5" x14ac:dyDescent="0.25">
      <c r="A4412" s="1">
        <v>4406</v>
      </c>
      <c r="B4412" s="1">
        <v>56</v>
      </c>
      <c r="D4412" s="1">
        <v>4406</v>
      </c>
      <c r="E4412" s="1">
        <v>8</v>
      </c>
    </row>
    <row r="4413" spans="1:5" x14ac:dyDescent="0.25">
      <c r="A4413" s="1">
        <v>4407</v>
      </c>
      <c r="B4413" s="1">
        <v>56</v>
      </c>
      <c r="D4413" s="1">
        <v>4407</v>
      </c>
      <c r="E4413" s="1">
        <v>8</v>
      </c>
    </row>
    <row r="4414" spans="1:5" x14ac:dyDescent="0.25">
      <c r="A4414" s="1">
        <v>4408</v>
      </c>
      <c r="B4414" s="1">
        <v>56</v>
      </c>
      <c r="D4414" s="1">
        <v>4408</v>
      </c>
      <c r="E4414" s="1">
        <v>8</v>
      </c>
    </row>
    <row r="4415" spans="1:5" x14ac:dyDescent="0.25">
      <c r="A4415" s="1">
        <v>4409</v>
      </c>
      <c r="B4415" s="1">
        <v>56</v>
      </c>
      <c r="D4415" s="1">
        <v>4409</v>
      </c>
      <c r="E4415" s="1">
        <v>8</v>
      </c>
    </row>
    <row r="4416" spans="1:5" x14ac:dyDescent="0.25">
      <c r="A4416" s="1">
        <v>4410</v>
      </c>
      <c r="B4416" s="1">
        <v>56</v>
      </c>
      <c r="D4416" s="1">
        <v>4410</v>
      </c>
      <c r="E4416" s="1">
        <v>8</v>
      </c>
    </row>
    <row r="4417" spans="1:5" x14ac:dyDescent="0.25">
      <c r="A4417" s="1">
        <v>4411</v>
      </c>
      <c r="B4417" s="1">
        <v>56</v>
      </c>
      <c r="D4417" s="1">
        <v>4411</v>
      </c>
      <c r="E4417" s="1">
        <v>8</v>
      </c>
    </row>
    <row r="4418" spans="1:5" x14ac:dyDescent="0.25">
      <c r="A4418" s="1">
        <v>4412</v>
      </c>
      <c r="B4418" s="1">
        <v>56</v>
      </c>
      <c r="D4418" s="1">
        <v>4412</v>
      </c>
      <c r="E4418" s="1">
        <v>8</v>
      </c>
    </row>
    <row r="4419" spans="1:5" x14ac:dyDescent="0.25">
      <c r="A4419" s="1">
        <v>4413</v>
      </c>
      <c r="B4419" s="1">
        <v>56</v>
      </c>
      <c r="D4419" s="1">
        <v>4413</v>
      </c>
      <c r="E4419" s="1">
        <v>8</v>
      </c>
    </row>
    <row r="4420" spans="1:5" x14ac:dyDescent="0.25">
      <c r="A4420" s="1">
        <v>4414</v>
      </c>
      <c r="B4420" s="1">
        <v>56</v>
      </c>
      <c r="D4420" s="1">
        <v>4414</v>
      </c>
      <c r="E4420" s="1">
        <v>8</v>
      </c>
    </row>
    <row r="4421" spans="1:5" x14ac:dyDescent="0.25">
      <c r="A4421" s="1">
        <v>4415</v>
      </c>
      <c r="B4421" s="1">
        <v>56</v>
      </c>
      <c r="D4421" s="1">
        <v>4415</v>
      </c>
      <c r="E4421" s="1">
        <v>8</v>
      </c>
    </row>
    <row r="4422" spans="1:5" x14ac:dyDescent="0.25">
      <c r="A4422" s="1">
        <v>4416</v>
      </c>
      <c r="B4422" s="1">
        <v>56</v>
      </c>
      <c r="D4422" s="1">
        <v>4416</v>
      </c>
      <c r="E4422" s="1">
        <v>8</v>
      </c>
    </row>
    <row r="4423" spans="1:5" x14ac:dyDescent="0.25">
      <c r="A4423" s="1">
        <v>4417</v>
      </c>
      <c r="B4423" s="1">
        <v>56</v>
      </c>
      <c r="D4423" s="1">
        <v>4417</v>
      </c>
      <c r="E4423" s="1">
        <v>8</v>
      </c>
    </row>
    <row r="4424" spans="1:5" x14ac:dyDescent="0.25">
      <c r="A4424" s="1">
        <v>4418</v>
      </c>
      <c r="B4424" s="1">
        <v>56</v>
      </c>
      <c r="D4424" s="1">
        <v>4418</v>
      </c>
      <c r="E4424" s="1">
        <v>8</v>
      </c>
    </row>
    <row r="4425" spans="1:5" x14ac:dyDescent="0.25">
      <c r="A4425" s="1">
        <v>4419</v>
      </c>
      <c r="B4425" s="1">
        <v>56</v>
      </c>
      <c r="D4425" s="1">
        <v>4419</v>
      </c>
      <c r="E4425" s="1">
        <v>8</v>
      </c>
    </row>
    <row r="4426" spans="1:5" x14ac:dyDescent="0.25">
      <c r="A4426" s="1">
        <v>4420</v>
      </c>
      <c r="B4426" s="1">
        <v>56</v>
      </c>
      <c r="D4426" s="1">
        <v>4420</v>
      </c>
      <c r="E4426" s="1">
        <v>8</v>
      </c>
    </row>
    <row r="4427" spans="1:5" x14ac:dyDescent="0.25">
      <c r="A4427" s="1">
        <v>4421</v>
      </c>
      <c r="B4427" s="1">
        <v>56</v>
      </c>
      <c r="D4427" s="1">
        <v>4421</v>
      </c>
      <c r="E4427" s="1">
        <v>8</v>
      </c>
    </row>
    <row r="4428" spans="1:5" x14ac:dyDescent="0.25">
      <c r="A4428" s="1">
        <v>4422</v>
      </c>
      <c r="B4428" s="1">
        <v>56</v>
      </c>
      <c r="D4428" s="1">
        <v>4422</v>
      </c>
      <c r="E4428" s="1">
        <v>8</v>
      </c>
    </row>
    <row r="4429" spans="1:5" x14ac:dyDescent="0.25">
      <c r="A4429" s="1">
        <v>4423</v>
      </c>
      <c r="B4429" s="1">
        <v>56</v>
      </c>
      <c r="D4429" s="1">
        <v>4423</v>
      </c>
      <c r="E4429" s="1">
        <v>8</v>
      </c>
    </row>
    <row r="4430" spans="1:5" x14ac:dyDescent="0.25">
      <c r="A4430" s="1">
        <v>4424</v>
      </c>
      <c r="B4430" s="1">
        <v>56</v>
      </c>
      <c r="D4430" s="1">
        <v>4424</v>
      </c>
      <c r="E4430" s="1">
        <v>8</v>
      </c>
    </row>
    <row r="4431" spans="1:5" x14ac:dyDescent="0.25">
      <c r="A4431" s="1">
        <v>4425</v>
      </c>
      <c r="B4431" s="1">
        <v>56</v>
      </c>
      <c r="D4431" s="1">
        <v>4425</v>
      </c>
      <c r="E4431" s="1">
        <v>8</v>
      </c>
    </row>
    <row r="4432" spans="1:5" x14ac:dyDescent="0.25">
      <c r="A4432" s="1">
        <v>4426</v>
      </c>
      <c r="B4432" s="1">
        <v>56</v>
      </c>
      <c r="D4432" s="1">
        <v>4426</v>
      </c>
      <c r="E4432" s="1">
        <v>8</v>
      </c>
    </row>
    <row r="4433" spans="1:5" x14ac:dyDescent="0.25">
      <c r="A4433" s="1">
        <v>4427</v>
      </c>
      <c r="B4433" s="1">
        <v>56</v>
      </c>
      <c r="D4433" s="1">
        <v>4427</v>
      </c>
      <c r="E4433" s="1">
        <v>8</v>
      </c>
    </row>
    <row r="4434" spans="1:5" x14ac:dyDescent="0.25">
      <c r="A4434" s="1">
        <v>4428</v>
      </c>
      <c r="B4434" s="1">
        <v>56</v>
      </c>
      <c r="D4434" s="1">
        <v>4428</v>
      </c>
      <c r="E4434" s="1">
        <v>8</v>
      </c>
    </row>
    <row r="4435" spans="1:5" x14ac:dyDescent="0.25">
      <c r="A4435" s="1">
        <v>4429</v>
      </c>
      <c r="B4435" s="1">
        <v>56</v>
      </c>
      <c r="D4435" s="1">
        <v>4429</v>
      </c>
      <c r="E4435" s="1">
        <v>8</v>
      </c>
    </row>
    <row r="4436" spans="1:5" x14ac:dyDescent="0.25">
      <c r="A4436" s="1">
        <v>4430</v>
      </c>
      <c r="B4436" s="1">
        <v>56</v>
      </c>
      <c r="D4436" s="1">
        <v>4430</v>
      </c>
      <c r="E4436" s="1">
        <v>8</v>
      </c>
    </row>
    <row r="4437" spans="1:5" x14ac:dyDescent="0.25">
      <c r="A4437" s="1">
        <v>4431</v>
      </c>
      <c r="B4437" s="1">
        <v>56</v>
      </c>
      <c r="D4437" s="1">
        <v>4431</v>
      </c>
      <c r="E4437" s="1">
        <v>8</v>
      </c>
    </row>
    <row r="4438" spans="1:5" x14ac:dyDescent="0.25">
      <c r="A4438" s="1">
        <v>4432</v>
      </c>
      <c r="B4438" s="1">
        <v>56</v>
      </c>
      <c r="D4438" s="1">
        <v>4432</v>
      </c>
      <c r="E4438" s="1">
        <v>8</v>
      </c>
    </row>
    <row r="4439" spans="1:5" x14ac:dyDescent="0.25">
      <c r="A4439" s="1">
        <v>4433</v>
      </c>
      <c r="B4439" s="1">
        <v>56</v>
      </c>
      <c r="D4439" s="1">
        <v>4433</v>
      </c>
      <c r="E4439" s="1">
        <v>8</v>
      </c>
    </row>
    <row r="4440" spans="1:5" x14ac:dyDescent="0.25">
      <c r="A4440" s="1">
        <v>4434</v>
      </c>
      <c r="B4440" s="1">
        <v>56</v>
      </c>
      <c r="D4440" s="1">
        <v>4434</v>
      </c>
      <c r="E4440" s="1">
        <v>8</v>
      </c>
    </row>
    <row r="4441" spans="1:5" x14ac:dyDescent="0.25">
      <c r="A4441" s="1">
        <v>4435</v>
      </c>
      <c r="B4441" s="1">
        <v>56</v>
      </c>
      <c r="D4441" s="1">
        <v>4435</v>
      </c>
      <c r="E4441" s="1">
        <v>8</v>
      </c>
    </row>
    <row r="4442" spans="1:5" x14ac:dyDescent="0.25">
      <c r="A4442" s="1">
        <v>4436</v>
      </c>
      <c r="B4442" s="1">
        <v>56</v>
      </c>
      <c r="D4442" s="1">
        <v>4436</v>
      </c>
      <c r="E4442" s="1">
        <v>8</v>
      </c>
    </row>
    <row r="4443" spans="1:5" x14ac:dyDescent="0.25">
      <c r="A4443" s="1">
        <v>4437</v>
      </c>
      <c r="B4443" s="1">
        <v>56</v>
      </c>
      <c r="D4443" s="1">
        <v>4437</v>
      </c>
      <c r="E4443" s="1">
        <v>8</v>
      </c>
    </row>
    <row r="4444" spans="1:5" x14ac:dyDescent="0.25">
      <c r="A4444" s="1">
        <v>4438</v>
      </c>
      <c r="B4444" s="1">
        <v>56</v>
      </c>
      <c r="D4444" s="1">
        <v>4438</v>
      </c>
      <c r="E4444" s="1">
        <v>8</v>
      </c>
    </row>
    <row r="4445" spans="1:5" x14ac:dyDescent="0.25">
      <c r="A4445" s="1">
        <v>4439</v>
      </c>
      <c r="B4445" s="1">
        <v>56</v>
      </c>
      <c r="D4445" s="1">
        <v>4439</v>
      </c>
      <c r="E4445" s="1">
        <v>8</v>
      </c>
    </row>
    <row r="4446" spans="1:5" x14ac:dyDescent="0.25">
      <c r="A4446" s="1">
        <v>4440</v>
      </c>
      <c r="B4446" s="1">
        <v>56</v>
      </c>
      <c r="D4446" s="1">
        <v>4440</v>
      </c>
      <c r="E4446" s="1">
        <v>8</v>
      </c>
    </row>
    <row r="4447" spans="1:5" x14ac:dyDescent="0.25">
      <c r="A4447" s="1">
        <v>4441</v>
      </c>
      <c r="B4447" s="1">
        <v>56</v>
      </c>
      <c r="D4447" s="1">
        <v>4441</v>
      </c>
      <c r="E4447" s="1">
        <v>8</v>
      </c>
    </row>
    <row r="4448" spans="1:5" x14ac:dyDescent="0.25">
      <c r="A4448" s="1">
        <v>4442</v>
      </c>
      <c r="B4448" s="1">
        <v>56</v>
      </c>
      <c r="D4448" s="1">
        <v>4442</v>
      </c>
      <c r="E4448" s="1">
        <v>8</v>
      </c>
    </row>
    <row r="4449" spans="1:5" x14ac:dyDescent="0.25">
      <c r="A4449" s="1">
        <v>4443</v>
      </c>
      <c r="B4449" s="1">
        <v>56</v>
      </c>
      <c r="D4449" s="1">
        <v>4443</v>
      </c>
      <c r="E4449" s="1">
        <v>8</v>
      </c>
    </row>
    <row r="4450" spans="1:5" x14ac:dyDescent="0.25">
      <c r="A4450" s="1">
        <v>4444</v>
      </c>
      <c r="B4450" s="1">
        <v>56</v>
      </c>
      <c r="D4450" s="1">
        <v>4444</v>
      </c>
      <c r="E4450" s="1">
        <v>8</v>
      </c>
    </row>
    <row r="4451" spans="1:5" x14ac:dyDescent="0.25">
      <c r="A4451" s="1">
        <v>4445</v>
      </c>
      <c r="B4451" s="1">
        <v>56</v>
      </c>
      <c r="D4451" s="1">
        <v>4445</v>
      </c>
      <c r="E4451" s="1">
        <v>8</v>
      </c>
    </row>
    <row r="4452" spans="1:5" x14ac:dyDescent="0.25">
      <c r="A4452" s="1">
        <v>4446</v>
      </c>
      <c r="B4452" s="1">
        <v>56</v>
      </c>
      <c r="D4452" s="1">
        <v>4446</v>
      </c>
      <c r="E4452" s="1">
        <v>8</v>
      </c>
    </row>
    <row r="4453" spans="1:5" x14ac:dyDescent="0.25">
      <c r="A4453" s="1">
        <v>4447</v>
      </c>
      <c r="B4453" s="1">
        <v>56</v>
      </c>
      <c r="D4453" s="1">
        <v>4447</v>
      </c>
      <c r="E4453" s="1">
        <v>8</v>
      </c>
    </row>
    <row r="4454" spans="1:5" x14ac:dyDescent="0.25">
      <c r="A4454" s="1">
        <v>4448</v>
      </c>
      <c r="B4454" s="1">
        <v>56</v>
      </c>
      <c r="D4454" s="1">
        <v>4448</v>
      </c>
      <c r="E4454" s="1">
        <v>8</v>
      </c>
    </row>
    <row r="4455" spans="1:5" x14ac:dyDescent="0.25">
      <c r="A4455" s="1">
        <v>4449</v>
      </c>
      <c r="B4455" s="1">
        <v>56</v>
      </c>
      <c r="D4455" s="1">
        <v>4449</v>
      </c>
      <c r="E4455" s="1">
        <v>8</v>
      </c>
    </row>
    <row r="4456" spans="1:5" x14ac:dyDescent="0.25">
      <c r="A4456" s="1">
        <v>4450</v>
      </c>
      <c r="B4456" s="1">
        <v>56</v>
      </c>
      <c r="D4456" s="1">
        <v>4450</v>
      </c>
      <c r="E4456" s="1">
        <v>8</v>
      </c>
    </row>
    <row r="4457" spans="1:5" x14ac:dyDescent="0.25">
      <c r="A4457" s="1">
        <v>4451</v>
      </c>
      <c r="B4457" s="1">
        <v>56</v>
      </c>
      <c r="D4457" s="1">
        <v>4451</v>
      </c>
      <c r="E4457" s="1">
        <v>8</v>
      </c>
    </row>
    <row r="4458" spans="1:5" x14ac:dyDescent="0.25">
      <c r="A4458" s="1">
        <v>4452</v>
      </c>
      <c r="B4458" s="1">
        <v>56</v>
      </c>
      <c r="D4458" s="1">
        <v>4452</v>
      </c>
      <c r="E4458" s="1">
        <v>8</v>
      </c>
    </row>
    <row r="4459" spans="1:5" x14ac:dyDescent="0.25">
      <c r="A4459" s="1">
        <v>4453</v>
      </c>
      <c r="B4459" s="1">
        <v>56</v>
      </c>
      <c r="D4459" s="1">
        <v>4453</v>
      </c>
      <c r="E4459" s="1">
        <v>8</v>
      </c>
    </row>
    <row r="4460" spans="1:5" x14ac:dyDescent="0.25">
      <c r="A4460" s="1">
        <v>4454</v>
      </c>
      <c r="B4460" s="1">
        <v>56</v>
      </c>
      <c r="D4460" s="1">
        <v>4454</v>
      </c>
      <c r="E4460" s="1">
        <v>8</v>
      </c>
    </row>
    <row r="4461" spans="1:5" x14ac:dyDescent="0.25">
      <c r="A4461" s="1">
        <v>4455</v>
      </c>
      <c r="B4461" s="1">
        <v>56</v>
      </c>
      <c r="D4461" s="1">
        <v>4455</v>
      </c>
      <c r="E4461" s="1">
        <v>8</v>
      </c>
    </row>
    <row r="4462" spans="1:5" x14ac:dyDescent="0.25">
      <c r="A4462" s="1">
        <v>4456</v>
      </c>
      <c r="B4462" s="1">
        <v>56</v>
      </c>
      <c r="D4462" s="1">
        <v>4456</v>
      </c>
      <c r="E4462" s="1">
        <v>8</v>
      </c>
    </row>
    <row r="4463" spans="1:5" x14ac:dyDescent="0.25">
      <c r="A4463" s="1">
        <v>4457</v>
      </c>
      <c r="B4463" s="1">
        <v>56</v>
      </c>
      <c r="D4463" s="1">
        <v>4457</v>
      </c>
      <c r="E4463" s="1">
        <v>8</v>
      </c>
    </row>
    <row r="4464" spans="1:5" x14ac:dyDescent="0.25">
      <c r="A4464" s="1">
        <v>4458</v>
      </c>
      <c r="B4464" s="1">
        <v>56</v>
      </c>
      <c r="D4464" s="1">
        <v>4458</v>
      </c>
      <c r="E4464" s="1">
        <v>8</v>
      </c>
    </row>
    <row r="4465" spans="1:5" x14ac:dyDescent="0.25">
      <c r="A4465" s="1">
        <v>4459</v>
      </c>
      <c r="B4465" s="1">
        <v>56</v>
      </c>
      <c r="D4465" s="1">
        <v>4459</v>
      </c>
      <c r="E4465" s="1">
        <v>8</v>
      </c>
    </row>
    <row r="4466" spans="1:5" x14ac:dyDescent="0.25">
      <c r="A4466" s="1">
        <v>4460</v>
      </c>
      <c r="B4466" s="1">
        <v>56</v>
      </c>
      <c r="D4466" s="1">
        <v>4460</v>
      </c>
      <c r="E4466" s="1">
        <v>8</v>
      </c>
    </row>
    <row r="4467" spans="1:5" x14ac:dyDescent="0.25">
      <c r="A4467" s="1">
        <v>4461</v>
      </c>
      <c r="B4467" s="1">
        <v>56</v>
      </c>
      <c r="D4467" s="1">
        <v>4461</v>
      </c>
      <c r="E4467" s="1">
        <v>8</v>
      </c>
    </row>
    <row r="4468" spans="1:5" x14ac:dyDescent="0.25">
      <c r="A4468" s="1">
        <v>4462</v>
      </c>
      <c r="B4468" s="1">
        <v>56</v>
      </c>
      <c r="D4468" s="1">
        <v>4462</v>
      </c>
      <c r="E4468" s="1">
        <v>8</v>
      </c>
    </row>
    <row r="4469" spans="1:5" x14ac:dyDescent="0.25">
      <c r="A4469" s="1">
        <v>4463</v>
      </c>
      <c r="B4469" s="1">
        <v>56</v>
      </c>
      <c r="D4469" s="1">
        <v>4463</v>
      </c>
      <c r="E4469" s="1">
        <v>8</v>
      </c>
    </row>
    <row r="4470" spans="1:5" x14ac:dyDescent="0.25">
      <c r="A4470" s="1">
        <v>4464</v>
      </c>
      <c r="B4470" s="1">
        <v>56</v>
      </c>
      <c r="D4470" s="1">
        <v>4464</v>
      </c>
      <c r="E4470" s="1">
        <v>8</v>
      </c>
    </row>
    <row r="4471" spans="1:5" x14ac:dyDescent="0.25">
      <c r="A4471" s="1">
        <v>4465</v>
      </c>
      <c r="B4471" s="1">
        <v>56</v>
      </c>
      <c r="D4471" s="1">
        <v>4465</v>
      </c>
      <c r="E4471" s="1">
        <v>8</v>
      </c>
    </row>
    <row r="4472" spans="1:5" x14ac:dyDescent="0.25">
      <c r="A4472" s="1">
        <v>4466</v>
      </c>
      <c r="B4472" s="1">
        <v>56</v>
      </c>
      <c r="D4472" s="1">
        <v>4466</v>
      </c>
      <c r="E4472" s="1">
        <v>8</v>
      </c>
    </row>
    <row r="4473" spans="1:5" x14ac:dyDescent="0.25">
      <c r="A4473" s="1">
        <v>4467</v>
      </c>
      <c r="B4473" s="1">
        <v>56</v>
      </c>
      <c r="D4473" s="1">
        <v>4467</v>
      </c>
      <c r="E4473" s="1">
        <v>8</v>
      </c>
    </row>
    <row r="4474" spans="1:5" x14ac:dyDescent="0.25">
      <c r="A4474" s="1">
        <v>4468</v>
      </c>
      <c r="B4474" s="1">
        <v>56</v>
      </c>
      <c r="D4474" s="1">
        <v>4468</v>
      </c>
      <c r="E4474" s="1">
        <v>8</v>
      </c>
    </row>
    <row r="4475" spans="1:5" x14ac:dyDescent="0.25">
      <c r="A4475" s="1">
        <v>4469</v>
      </c>
      <c r="B4475" s="1">
        <v>56</v>
      </c>
      <c r="D4475" s="1">
        <v>4469</v>
      </c>
      <c r="E4475" s="1">
        <v>8</v>
      </c>
    </row>
    <row r="4476" spans="1:5" x14ac:dyDescent="0.25">
      <c r="A4476" s="1">
        <v>4470</v>
      </c>
      <c r="B4476" s="1">
        <v>56</v>
      </c>
      <c r="D4476" s="1">
        <v>4470</v>
      </c>
      <c r="E4476" s="1">
        <v>8</v>
      </c>
    </row>
    <row r="4477" spans="1:5" x14ac:dyDescent="0.25">
      <c r="A4477" s="1">
        <v>4471</v>
      </c>
      <c r="B4477" s="1">
        <v>56</v>
      </c>
      <c r="D4477" s="1">
        <v>4471</v>
      </c>
      <c r="E4477" s="1">
        <v>8</v>
      </c>
    </row>
    <row r="4478" spans="1:5" x14ac:dyDescent="0.25">
      <c r="A4478" s="1">
        <v>4472</v>
      </c>
      <c r="B4478" s="1">
        <v>56</v>
      </c>
      <c r="D4478" s="1">
        <v>4472</v>
      </c>
      <c r="E4478" s="1">
        <v>8</v>
      </c>
    </row>
    <row r="4479" spans="1:5" x14ac:dyDescent="0.25">
      <c r="A4479" s="1">
        <v>4473</v>
      </c>
      <c r="B4479" s="1">
        <v>56</v>
      </c>
      <c r="D4479" s="1">
        <v>4473</v>
      </c>
      <c r="E4479" s="1">
        <v>8</v>
      </c>
    </row>
    <row r="4480" spans="1:5" x14ac:dyDescent="0.25">
      <c r="A4480" s="1">
        <v>4474</v>
      </c>
      <c r="B4480" s="1">
        <v>56</v>
      </c>
      <c r="D4480" s="1">
        <v>4474</v>
      </c>
      <c r="E4480" s="1">
        <v>8</v>
      </c>
    </row>
    <row r="4481" spans="1:5" x14ac:dyDescent="0.25">
      <c r="A4481" s="1">
        <v>4475</v>
      </c>
      <c r="B4481" s="1">
        <v>56</v>
      </c>
      <c r="D4481" s="1">
        <v>4475</v>
      </c>
      <c r="E4481" s="1">
        <v>8</v>
      </c>
    </row>
    <row r="4482" spans="1:5" x14ac:dyDescent="0.25">
      <c r="A4482" s="1">
        <v>4476</v>
      </c>
      <c r="B4482" s="1">
        <v>56</v>
      </c>
      <c r="D4482" s="1">
        <v>4476</v>
      </c>
      <c r="E4482" s="1">
        <v>9</v>
      </c>
    </row>
    <row r="4483" spans="1:5" x14ac:dyDescent="0.25">
      <c r="A4483" s="1">
        <v>4477</v>
      </c>
      <c r="B4483" s="1">
        <v>56</v>
      </c>
      <c r="D4483" s="1">
        <v>4477</v>
      </c>
      <c r="E4483" s="1">
        <v>9</v>
      </c>
    </row>
    <row r="4484" spans="1:5" x14ac:dyDescent="0.25">
      <c r="A4484" s="1">
        <v>4478</v>
      </c>
      <c r="B4484" s="1">
        <v>56</v>
      </c>
      <c r="D4484" s="1">
        <v>4478</v>
      </c>
      <c r="E4484" s="1">
        <v>9</v>
      </c>
    </row>
    <row r="4485" spans="1:5" x14ac:dyDescent="0.25">
      <c r="A4485" s="1">
        <v>4479</v>
      </c>
      <c r="B4485" s="1">
        <v>56</v>
      </c>
      <c r="D4485" s="1">
        <v>4479</v>
      </c>
      <c r="E4485" s="1">
        <v>9</v>
      </c>
    </row>
    <row r="4486" spans="1:5" x14ac:dyDescent="0.25">
      <c r="A4486" s="1">
        <v>4480</v>
      </c>
      <c r="B4486" s="1">
        <v>56</v>
      </c>
      <c r="D4486" s="1">
        <v>4480</v>
      </c>
      <c r="E4486" s="1">
        <v>9</v>
      </c>
    </row>
    <row r="4487" spans="1:5" x14ac:dyDescent="0.25">
      <c r="A4487" s="1">
        <v>4481</v>
      </c>
      <c r="B4487" s="1">
        <v>57</v>
      </c>
      <c r="D4487" s="1">
        <v>4481</v>
      </c>
      <c r="E4487" s="1">
        <v>9</v>
      </c>
    </row>
    <row r="4488" spans="1:5" x14ac:dyDescent="0.25">
      <c r="A4488" s="1">
        <v>4482</v>
      </c>
      <c r="B4488" s="1">
        <v>57</v>
      </c>
      <c r="D4488" s="1">
        <v>4482</v>
      </c>
      <c r="E4488" s="1">
        <v>9</v>
      </c>
    </row>
    <row r="4489" spans="1:5" x14ac:dyDescent="0.25">
      <c r="A4489" s="1">
        <v>4483</v>
      </c>
      <c r="B4489" s="1">
        <v>57</v>
      </c>
      <c r="D4489" s="1">
        <v>4483</v>
      </c>
      <c r="E4489" s="1">
        <v>9</v>
      </c>
    </row>
    <row r="4490" spans="1:5" x14ac:dyDescent="0.25">
      <c r="A4490" s="1">
        <v>4484</v>
      </c>
      <c r="B4490" s="1">
        <v>57</v>
      </c>
      <c r="D4490" s="1">
        <v>4484</v>
      </c>
      <c r="E4490" s="1">
        <v>9</v>
      </c>
    </row>
    <row r="4491" spans="1:5" x14ac:dyDescent="0.25">
      <c r="A4491" s="1">
        <v>4485</v>
      </c>
      <c r="B4491" s="1">
        <v>57</v>
      </c>
      <c r="D4491" s="1">
        <v>4485</v>
      </c>
      <c r="E4491" s="1">
        <v>9</v>
      </c>
    </row>
    <row r="4492" spans="1:5" x14ac:dyDescent="0.25">
      <c r="A4492" s="1">
        <v>4486</v>
      </c>
      <c r="B4492" s="1">
        <v>57</v>
      </c>
      <c r="D4492" s="1">
        <v>4486</v>
      </c>
      <c r="E4492" s="1">
        <v>9</v>
      </c>
    </row>
    <row r="4493" spans="1:5" x14ac:dyDescent="0.25">
      <c r="A4493" s="1">
        <v>4487</v>
      </c>
      <c r="B4493" s="1">
        <v>57</v>
      </c>
      <c r="D4493" s="1">
        <v>4487</v>
      </c>
      <c r="E4493" s="1">
        <v>9</v>
      </c>
    </row>
    <row r="4494" spans="1:5" x14ac:dyDescent="0.25">
      <c r="A4494" s="1">
        <v>4488</v>
      </c>
      <c r="B4494" s="1">
        <v>57</v>
      </c>
      <c r="D4494" s="1">
        <v>4488</v>
      </c>
      <c r="E4494" s="1">
        <v>9</v>
      </c>
    </row>
    <row r="4495" spans="1:5" x14ac:dyDescent="0.25">
      <c r="A4495" s="1">
        <v>4489</v>
      </c>
      <c r="B4495" s="1">
        <v>57</v>
      </c>
      <c r="D4495" s="1">
        <v>4489</v>
      </c>
      <c r="E4495" s="1">
        <v>9</v>
      </c>
    </row>
    <row r="4496" spans="1:5" x14ac:dyDescent="0.25">
      <c r="A4496" s="1">
        <v>4490</v>
      </c>
      <c r="B4496" s="1">
        <v>57</v>
      </c>
      <c r="D4496" s="1">
        <v>4490</v>
      </c>
      <c r="E4496" s="1">
        <v>9</v>
      </c>
    </row>
    <row r="4497" spans="1:5" x14ac:dyDescent="0.25">
      <c r="A4497" s="1">
        <v>4491</v>
      </c>
      <c r="B4497" s="1">
        <v>57</v>
      </c>
      <c r="D4497" s="1">
        <v>4491</v>
      </c>
      <c r="E4497" s="1">
        <v>9</v>
      </c>
    </row>
    <row r="4498" spans="1:5" x14ac:dyDescent="0.25">
      <c r="A4498" s="1">
        <v>4492</v>
      </c>
      <c r="B4498" s="1">
        <v>57</v>
      </c>
      <c r="D4498" s="1">
        <v>4492</v>
      </c>
      <c r="E4498" s="1">
        <v>9</v>
      </c>
    </row>
    <row r="4499" spans="1:5" x14ac:dyDescent="0.25">
      <c r="A4499" s="1">
        <v>4493</v>
      </c>
      <c r="B4499" s="1">
        <v>57</v>
      </c>
      <c r="D4499" s="1">
        <v>4493</v>
      </c>
      <c r="E4499" s="1">
        <v>9</v>
      </c>
    </row>
    <row r="4500" spans="1:5" x14ac:dyDescent="0.25">
      <c r="A4500" s="1">
        <v>4494</v>
      </c>
      <c r="B4500" s="1">
        <v>57</v>
      </c>
      <c r="D4500" s="1">
        <v>4494</v>
      </c>
      <c r="E4500" s="1">
        <v>9</v>
      </c>
    </row>
    <row r="4501" spans="1:5" x14ac:dyDescent="0.25">
      <c r="A4501" s="1">
        <v>4495</v>
      </c>
      <c r="B4501" s="1">
        <v>57</v>
      </c>
      <c r="D4501" s="1">
        <v>4495</v>
      </c>
      <c r="E4501" s="1">
        <v>9</v>
      </c>
    </row>
    <row r="4502" spans="1:5" x14ac:dyDescent="0.25">
      <c r="A4502" s="1">
        <v>4496</v>
      </c>
      <c r="B4502" s="1">
        <v>57</v>
      </c>
      <c r="D4502" s="1">
        <v>4496</v>
      </c>
      <c r="E4502" s="1">
        <v>9</v>
      </c>
    </row>
    <row r="4503" spans="1:5" x14ac:dyDescent="0.25">
      <c r="A4503" s="1">
        <v>4497</v>
      </c>
      <c r="B4503" s="1">
        <v>57</v>
      </c>
      <c r="D4503" s="1">
        <v>4497</v>
      </c>
      <c r="E4503" s="1">
        <v>9</v>
      </c>
    </row>
    <row r="4504" spans="1:5" x14ac:dyDescent="0.25">
      <c r="A4504" s="1">
        <v>4498</v>
      </c>
      <c r="B4504" s="1">
        <v>57</v>
      </c>
      <c r="D4504" s="1">
        <v>4498</v>
      </c>
      <c r="E4504" s="1">
        <v>9</v>
      </c>
    </row>
    <row r="4505" spans="1:5" x14ac:dyDescent="0.25">
      <c r="A4505" s="1">
        <v>4499</v>
      </c>
      <c r="B4505" s="1">
        <v>57</v>
      </c>
      <c r="D4505" s="1">
        <v>4499</v>
      </c>
      <c r="E4505" s="1">
        <v>9</v>
      </c>
    </row>
    <row r="4506" spans="1:5" x14ac:dyDescent="0.25">
      <c r="A4506" s="1">
        <v>4500</v>
      </c>
      <c r="B4506" s="1">
        <v>57</v>
      </c>
      <c r="D4506" s="1">
        <v>4500</v>
      </c>
      <c r="E4506" s="1">
        <v>9</v>
      </c>
    </row>
    <row r="4507" spans="1:5" x14ac:dyDescent="0.25">
      <c r="A4507" s="1">
        <v>4501</v>
      </c>
      <c r="B4507" s="1">
        <v>57</v>
      </c>
      <c r="D4507" s="1">
        <v>4501</v>
      </c>
      <c r="E4507" s="1">
        <v>9</v>
      </c>
    </row>
    <row r="4508" spans="1:5" x14ac:dyDescent="0.25">
      <c r="A4508" s="1">
        <v>4502</v>
      </c>
      <c r="B4508" s="1">
        <v>57</v>
      </c>
      <c r="D4508" s="1">
        <v>4502</v>
      </c>
      <c r="E4508" s="1">
        <v>9</v>
      </c>
    </row>
    <row r="4509" spans="1:5" x14ac:dyDescent="0.25">
      <c r="A4509" s="1">
        <v>4503</v>
      </c>
      <c r="B4509" s="1">
        <v>57</v>
      </c>
      <c r="D4509" s="1">
        <v>4503</v>
      </c>
      <c r="E4509" s="1">
        <v>9</v>
      </c>
    </row>
    <row r="4510" spans="1:5" x14ac:dyDescent="0.25">
      <c r="A4510" s="1">
        <v>4504</v>
      </c>
      <c r="B4510" s="1">
        <v>57</v>
      </c>
      <c r="D4510" s="1">
        <v>4504</v>
      </c>
      <c r="E4510" s="1">
        <v>9</v>
      </c>
    </row>
    <row r="4511" spans="1:5" x14ac:dyDescent="0.25">
      <c r="A4511" s="1">
        <v>4505</v>
      </c>
      <c r="B4511" s="1">
        <v>57</v>
      </c>
      <c r="D4511" s="1">
        <v>4505</v>
      </c>
      <c r="E4511" s="1">
        <v>9</v>
      </c>
    </row>
    <row r="4512" spans="1:5" x14ac:dyDescent="0.25">
      <c r="A4512" s="1">
        <v>4506</v>
      </c>
      <c r="B4512" s="1">
        <v>57</v>
      </c>
      <c r="D4512" s="1">
        <v>4506</v>
      </c>
      <c r="E4512" s="1">
        <v>9</v>
      </c>
    </row>
    <row r="4513" spans="1:5" x14ac:dyDescent="0.25">
      <c r="A4513" s="1">
        <v>4507</v>
      </c>
      <c r="B4513" s="1">
        <v>57</v>
      </c>
      <c r="D4513" s="1">
        <v>4507</v>
      </c>
      <c r="E4513" s="1">
        <v>9</v>
      </c>
    </row>
    <row r="4514" spans="1:5" x14ac:dyDescent="0.25">
      <c r="A4514" s="1">
        <v>4508</v>
      </c>
      <c r="B4514" s="1">
        <v>57</v>
      </c>
      <c r="D4514" s="1">
        <v>4508</v>
      </c>
      <c r="E4514" s="1">
        <v>9</v>
      </c>
    </row>
    <row r="4515" spans="1:5" x14ac:dyDescent="0.25">
      <c r="A4515" s="1">
        <v>4509</v>
      </c>
      <c r="B4515" s="1">
        <v>57</v>
      </c>
      <c r="D4515" s="1">
        <v>4509</v>
      </c>
      <c r="E4515" s="1">
        <v>9</v>
      </c>
    </row>
    <row r="4516" spans="1:5" x14ac:dyDescent="0.25">
      <c r="A4516" s="1">
        <v>4510</v>
      </c>
      <c r="B4516" s="1">
        <v>57</v>
      </c>
      <c r="D4516" s="1">
        <v>4510</v>
      </c>
      <c r="E4516" s="1">
        <v>9</v>
      </c>
    </row>
    <row r="4517" spans="1:5" x14ac:dyDescent="0.25">
      <c r="A4517" s="1">
        <v>4511</v>
      </c>
      <c r="B4517" s="1">
        <v>57</v>
      </c>
      <c r="D4517" s="1">
        <v>4511</v>
      </c>
      <c r="E4517" s="1">
        <v>9</v>
      </c>
    </row>
    <row r="4518" spans="1:5" x14ac:dyDescent="0.25">
      <c r="A4518" s="1">
        <v>4512</v>
      </c>
      <c r="B4518" s="1">
        <v>57</v>
      </c>
      <c r="D4518" s="1">
        <v>4512</v>
      </c>
      <c r="E4518" s="1">
        <v>9</v>
      </c>
    </row>
    <row r="4519" spans="1:5" x14ac:dyDescent="0.25">
      <c r="A4519" s="1">
        <v>4513</v>
      </c>
      <c r="B4519" s="1">
        <v>57</v>
      </c>
      <c r="D4519" s="1">
        <v>4513</v>
      </c>
      <c r="E4519" s="1">
        <v>9</v>
      </c>
    </row>
    <row r="4520" spans="1:5" x14ac:dyDescent="0.25">
      <c r="A4520" s="1">
        <v>4514</v>
      </c>
      <c r="B4520" s="1">
        <v>57</v>
      </c>
      <c r="D4520" s="1">
        <v>4514</v>
      </c>
      <c r="E4520" s="1">
        <v>9</v>
      </c>
    </row>
    <row r="4521" spans="1:5" x14ac:dyDescent="0.25">
      <c r="A4521" s="1">
        <v>4515</v>
      </c>
      <c r="B4521" s="1">
        <v>57</v>
      </c>
      <c r="D4521" s="1">
        <v>4515</v>
      </c>
      <c r="E4521" s="1">
        <v>9</v>
      </c>
    </row>
    <row r="4522" spans="1:5" x14ac:dyDescent="0.25">
      <c r="A4522" s="1">
        <v>4516</v>
      </c>
      <c r="B4522" s="1">
        <v>57</v>
      </c>
      <c r="D4522" s="1">
        <v>4516</v>
      </c>
      <c r="E4522" s="1">
        <v>9</v>
      </c>
    </row>
    <row r="4523" spans="1:5" x14ac:dyDescent="0.25">
      <c r="A4523" s="1">
        <v>4517</v>
      </c>
      <c r="B4523" s="1">
        <v>57</v>
      </c>
      <c r="D4523" s="1">
        <v>4517</v>
      </c>
      <c r="E4523" s="1">
        <v>9</v>
      </c>
    </row>
    <row r="4524" spans="1:5" x14ac:dyDescent="0.25">
      <c r="A4524" s="1">
        <v>4518</v>
      </c>
      <c r="B4524" s="1">
        <v>57</v>
      </c>
      <c r="D4524" s="1">
        <v>4518</v>
      </c>
      <c r="E4524" s="1">
        <v>9</v>
      </c>
    </row>
    <row r="4525" spans="1:5" x14ac:dyDescent="0.25">
      <c r="A4525" s="1">
        <v>4519</v>
      </c>
      <c r="B4525" s="1">
        <v>57</v>
      </c>
      <c r="D4525" s="1">
        <v>4519</v>
      </c>
      <c r="E4525" s="1">
        <v>9</v>
      </c>
    </row>
    <row r="4526" spans="1:5" x14ac:dyDescent="0.25">
      <c r="A4526" s="1">
        <v>4520</v>
      </c>
      <c r="B4526" s="1">
        <v>57</v>
      </c>
      <c r="D4526" s="1">
        <v>4520</v>
      </c>
      <c r="E4526" s="1">
        <v>9</v>
      </c>
    </row>
    <row r="4527" spans="1:5" x14ac:dyDescent="0.25">
      <c r="A4527" s="1">
        <v>4521</v>
      </c>
      <c r="B4527" s="1">
        <v>57</v>
      </c>
      <c r="D4527" s="1">
        <v>4521</v>
      </c>
      <c r="E4527" s="1">
        <v>9</v>
      </c>
    </row>
    <row r="4528" spans="1:5" x14ac:dyDescent="0.25">
      <c r="A4528" s="1">
        <v>4522</v>
      </c>
      <c r="B4528" s="1">
        <v>57</v>
      </c>
      <c r="D4528" s="1">
        <v>4522</v>
      </c>
      <c r="E4528" s="1">
        <v>9</v>
      </c>
    </row>
    <row r="4529" spans="1:5" x14ac:dyDescent="0.25">
      <c r="A4529" s="1">
        <v>4523</v>
      </c>
      <c r="B4529" s="1">
        <v>57</v>
      </c>
      <c r="D4529" s="1">
        <v>4523</v>
      </c>
      <c r="E4529" s="1">
        <v>9</v>
      </c>
    </row>
    <row r="4530" spans="1:5" x14ac:dyDescent="0.25">
      <c r="A4530" s="1">
        <v>4524</v>
      </c>
      <c r="B4530" s="1">
        <v>57</v>
      </c>
      <c r="D4530" s="1">
        <v>4524</v>
      </c>
      <c r="E4530" s="1">
        <v>9</v>
      </c>
    </row>
    <row r="4531" spans="1:5" x14ac:dyDescent="0.25">
      <c r="A4531" s="1">
        <v>4525</v>
      </c>
      <c r="B4531" s="1">
        <v>57</v>
      </c>
      <c r="D4531" s="1">
        <v>4525</v>
      </c>
      <c r="E4531" s="1">
        <v>9</v>
      </c>
    </row>
    <row r="4532" spans="1:5" x14ac:dyDescent="0.25">
      <c r="A4532" s="1">
        <v>4526</v>
      </c>
      <c r="B4532" s="1">
        <v>57</v>
      </c>
      <c r="D4532" s="1">
        <v>4526</v>
      </c>
      <c r="E4532" s="1">
        <v>9</v>
      </c>
    </row>
    <row r="4533" spans="1:5" x14ac:dyDescent="0.25">
      <c r="A4533" s="1">
        <v>4527</v>
      </c>
      <c r="B4533" s="1">
        <v>57</v>
      </c>
      <c r="D4533" s="1">
        <v>4527</v>
      </c>
      <c r="E4533" s="1">
        <v>9</v>
      </c>
    </row>
    <row r="4534" spans="1:5" x14ac:dyDescent="0.25">
      <c r="A4534" s="1">
        <v>4528</v>
      </c>
      <c r="B4534" s="1">
        <v>57</v>
      </c>
      <c r="D4534" s="1">
        <v>4528</v>
      </c>
      <c r="E4534" s="1">
        <v>9</v>
      </c>
    </row>
    <row r="4535" spans="1:5" x14ac:dyDescent="0.25">
      <c r="A4535" s="1">
        <v>4529</v>
      </c>
      <c r="B4535" s="1">
        <v>57</v>
      </c>
      <c r="D4535" s="1">
        <v>4529</v>
      </c>
      <c r="E4535" s="1">
        <v>9</v>
      </c>
    </row>
    <row r="4536" spans="1:5" x14ac:dyDescent="0.25">
      <c r="A4536" s="1">
        <v>4530</v>
      </c>
      <c r="B4536" s="1">
        <v>57</v>
      </c>
      <c r="D4536" s="1">
        <v>4530</v>
      </c>
      <c r="E4536" s="1">
        <v>9</v>
      </c>
    </row>
    <row r="4537" spans="1:5" x14ac:dyDescent="0.25">
      <c r="A4537" s="1">
        <v>4531</v>
      </c>
      <c r="B4537" s="1">
        <v>57</v>
      </c>
      <c r="D4537" s="1">
        <v>4531</v>
      </c>
      <c r="E4537" s="1">
        <v>9</v>
      </c>
    </row>
    <row r="4538" spans="1:5" x14ac:dyDescent="0.25">
      <c r="A4538" s="1">
        <v>4532</v>
      </c>
      <c r="B4538" s="1">
        <v>57</v>
      </c>
      <c r="D4538" s="1">
        <v>4532</v>
      </c>
      <c r="E4538" s="1">
        <v>9</v>
      </c>
    </row>
    <row r="4539" spans="1:5" x14ac:dyDescent="0.25">
      <c r="A4539" s="1">
        <v>4533</v>
      </c>
      <c r="B4539" s="1">
        <v>57</v>
      </c>
      <c r="D4539" s="1">
        <v>4533</v>
      </c>
      <c r="E4539" s="1">
        <v>9</v>
      </c>
    </row>
    <row r="4540" spans="1:5" x14ac:dyDescent="0.25">
      <c r="A4540" s="1">
        <v>4534</v>
      </c>
      <c r="B4540" s="1">
        <v>57</v>
      </c>
      <c r="D4540" s="1">
        <v>4534</v>
      </c>
      <c r="E4540" s="1">
        <v>9</v>
      </c>
    </row>
    <row r="4541" spans="1:5" x14ac:dyDescent="0.25">
      <c r="A4541" s="1">
        <v>4535</v>
      </c>
      <c r="B4541" s="1">
        <v>57</v>
      </c>
      <c r="D4541" s="1">
        <v>4535</v>
      </c>
      <c r="E4541" s="1">
        <v>9</v>
      </c>
    </row>
    <row r="4542" spans="1:5" x14ac:dyDescent="0.25">
      <c r="A4542" s="1">
        <v>4536</v>
      </c>
      <c r="B4542" s="1">
        <v>57</v>
      </c>
      <c r="D4542" s="1">
        <v>4536</v>
      </c>
      <c r="E4542" s="1">
        <v>9</v>
      </c>
    </row>
    <row r="4543" spans="1:5" x14ac:dyDescent="0.25">
      <c r="A4543" s="1">
        <v>4537</v>
      </c>
      <c r="B4543" s="1">
        <v>57</v>
      </c>
      <c r="D4543" s="1">
        <v>4537</v>
      </c>
      <c r="E4543" s="1">
        <v>9</v>
      </c>
    </row>
    <row r="4544" spans="1:5" x14ac:dyDescent="0.25">
      <c r="A4544" s="1">
        <v>4538</v>
      </c>
      <c r="B4544" s="1">
        <v>57</v>
      </c>
      <c r="D4544" s="1">
        <v>4538</v>
      </c>
      <c r="E4544" s="1">
        <v>9</v>
      </c>
    </row>
    <row r="4545" spans="1:5" x14ac:dyDescent="0.25">
      <c r="A4545" s="1">
        <v>4539</v>
      </c>
      <c r="B4545" s="1">
        <v>57</v>
      </c>
      <c r="D4545" s="1">
        <v>4539</v>
      </c>
      <c r="E4545" s="1">
        <v>9</v>
      </c>
    </row>
    <row r="4546" spans="1:5" x14ac:dyDescent="0.25">
      <c r="A4546" s="1">
        <v>4540</v>
      </c>
      <c r="B4546" s="1">
        <v>57</v>
      </c>
      <c r="D4546" s="1">
        <v>4540</v>
      </c>
      <c r="E4546" s="1">
        <v>9</v>
      </c>
    </row>
    <row r="4547" spans="1:5" x14ac:dyDescent="0.25">
      <c r="A4547" s="1">
        <v>4541</v>
      </c>
      <c r="B4547" s="1">
        <v>57</v>
      </c>
      <c r="D4547" s="1">
        <v>4541</v>
      </c>
      <c r="E4547" s="1">
        <v>9</v>
      </c>
    </row>
    <row r="4548" spans="1:5" x14ac:dyDescent="0.25">
      <c r="A4548" s="1">
        <v>4542</v>
      </c>
      <c r="B4548" s="1">
        <v>57</v>
      </c>
      <c r="D4548" s="1">
        <v>4542</v>
      </c>
      <c r="E4548" s="1">
        <v>9</v>
      </c>
    </row>
    <row r="4549" spans="1:5" x14ac:dyDescent="0.25">
      <c r="A4549" s="1">
        <v>4543</v>
      </c>
      <c r="B4549" s="1">
        <v>57</v>
      </c>
      <c r="D4549" s="1">
        <v>4543</v>
      </c>
      <c r="E4549" s="1">
        <v>9</v>
      </c>
    </row>
    <row r="4550" spans="1:5" x14ac:dyDescent="0.25">
      <c r="A4550" s="1">
        <v>4544</v>
      </c>
      <c r="B4550" s="1">
        <v>57</v>
      </c>
      <c r="D4550" s="1">
        <v>4544</v>
      </c>
      <c r="E4550" s="1">
        <v>9</v>
      </c>
    </row>
    <row r="4551" spans="1:5" x14ac:dyDescent="0.25">
      <c r="A4551" s="1">
        <v>4545</v>
      </c>
      <c r="B4551" s="1">
        <v>57</v>
      </c>
      <c r="D4551" s="1">
        <v>4545</v>
      </c>
      <c r="E4551" s="1">
        <v>9</v>
      </c>
    </row>
    <row r="4552" spans="1:5" x14ac:dyDescent="0.25">
      <c r="A4552" s="1">
        <v>4546</v>
      </c>
      <c r="B4552" s="1">
        <v>57</v>
      </c>
      <c r="D4552" s="1">
        <v>4546</v>
      </c>
      <c r="E4552" s="1">
        <v>9</v>
      </c>
    </row>
    <row r="4553" spans="1:5" x14ac:dyDescent="0.25">
      <c r="A4553" s="1">
        <v>4547</v>
      </c>
      <c r="B4553" s="1">
        <v>57</v>
      </c>
      <c r="D4553" s="1">
        <v>4547</v>
      </c>
      <c r="E4553" s="1">
        <v>9</v>
      </c>
    </row>
    <row r="4554" spans="1:5" x14ac:dyDescent="0.25">
      <c r="A4554" s="1">
        <v>4548</v>
      </c>
      <c r="B4554" s="1">
        <v>57</v>
      </c>
      <c r="D4554" s="1">
        <v>4548</v>
      </c>
      <c r="E4554" s="1">
        <v>9</v>
      </c>
    </row>
    <row r="4555" spans="1:5" x14ac:dyDescent="0.25">
      <c r="A4555" s="1">
        <v>4549</v>
      </c>
      <c r="B4555" s="1">
        <v>57</v>
      </c>
      <c r="D4555" s="1">
        <v>4549</v>
      </c>
      <c r="E4555" s="1">
        <v>9</v>
      </c>
    </row>
    <row r="4556" spans="1:5" x14ac:dyDescent="0.25">
      <c r="A4556" s="1">
        <v>4550</v>
      </c>
      <c r="B4556" s="1">
        <v>57</v>
      </c>
      <c r="D4556" s="1">
        <v>4550</v>
      </c>
      <c r="E4556" s="1">
        <v>9</v>
      </c>
    </row>
    <row r="4557" spans="1:5" x14ac:dyDescent="0.25">
      <c r="A4557" s="1">
        <v>4551</v>
      </c>
      <c r="B4557" s="1">
        <v>57</v>
      </c>
      <c r="D4557" s="1">
        <v>4551</v>
      </c>
      <c r="E4557" s="1">
        <v>9</v>
      </c>
    </row>
    <row r="4558" spans="1:5" x14ac:dyDescent="0.25">
      <c r="A4558" s="1">
        <v>4552</v>
      </c>
      <c r="B4558" s="1">
        <v>57</v>
      </c>
      <c r="D4558" s="1">
        <v>4552</v>
      </c>
      <c r="E4558" s="1">
        <v>9</v>
      </c>
    </row>
    <row r="4559" spans="1:5" x14ac:dyDescent="0.25">
      <c r="A4559" s="1">
        <v>4553</v>
      </c>
      <c r="B4559" s="1">
        <v>57</v>
      </c>
      <c r="D4559" s="1">
        <v>4553</v>
      </c>
      <c r="E4559" s="1">
        <v>9</v>
      </c>
    </row>
    <row r="4560" spans="1:5" x14ac:dyDescent="0.25">
      <c r="A4560" s="1">
        <v>4554</v>
      </c>
      <c r="B4560" s="1">
        <v>57</v>
      </c>
      <c r="D4560" s="1">
        <v>4554</v>
      </c>
      <c r="E4560" s="1">
        <v>9</v>
      </c>
    </row>
    <row r="4561" spans="1:5" x14ac:dyDescent="0.25">
      <c r="A4561" s="1">
        <v>4555</v>
      </c>
      <c r="B4561" s="1">
        <v>57</v>
      </c>
      <c r="D4561" s="1">
        <v>4555</v>
      </c>
      <c r="E4561" s="1">
        <v>9</v>
      </c>
    </row>
    <row r="4562" spans="1:5" x14ac:dyDescent="0.25">
      <c r="A4562" s="1">
        <v>4556</v>
      </c>
      <c r="B4562" s="1">
        <v>57</v>
      </c>
      <c r="D4562" s="1">
        <v>4556</v>
      </c>
      <c r="E4562" s="1">
        <v>9</v>
      </c>
    </row>
    <row r="4563" spans="1:5" x14ac:dyDescent="0.25">
      <c r="A4563" s="1">
        <v>4557</v>
      </c>
      <c r="B4563" s="1">
        <v>57</v>
      </c>
      <c r="D4563" s="1">
        <v>4557</v>
      </c>
      <c r="E4563" s="1">
        <v>9</v>
      </c>
    </row>
    <row r="4564" spans="1:5" x14ac:dyDescent="0.25">
      <c r="A4564" s="1">
        <v>4558</v>
      </c>
      <c r="B4564" s="1">
        <v>57</v>
      </c>
      <c r="D4564" s="1">
        <v>4558</v>
      </c>
      <c r="E4564" s="1">
        <v>9</v>
      </c>
    </row>
    <row r="4565" spans="1:5" x14ac:dyDescent="0.25">
      <c r="A4565" s="1">
        <v>4559</v>
      </c>
      <c r="B4565" s="1">
        <v>57</v>
      </c>
      <c r="D4565" s="1">
        <v>4559</v>
      </c>
      <c r="E4565" s="1">
        <v>9</v>
      </c>
    </row>
    <row r="4566" spans="1:5" x14ac:dyDescent="0.25">
      <c r="A4566" s="1">
        <v>4560</v>
      </c>
      <c r="B4566" s="1">
        <v>57</v>
      </c>
      <c r="D4566" s="1">
        <v>4560</v>
      </c>
      <c r="E4566" s="1">
        <v>9</v>
      </c>
    </row>
    <row r="4567" spans="1:5" x14ac:dyDescent="0.25">
      <c r="A4567" s="1">
        <v>4561</v>
      </c>
      <c r="B4567" s="1">
        <v>58</v>
      </c>
      <c r="D4567" s="1">
        <v>4561</v>
      </c>
      <c r="E4567" s="1">
        <v>9</v>
      </c>
    </row>
    <row r="4568" spans="1:5" x14ac:dyDescent="0.25">
      <c r="A4568" s="1">
        <v>4562</v>
      </c>
      <c r="B4568" s="1">
        <v>58</v>
      </c>
      <c r="D4568" s="1">
        <v>4562</v>
      </c>
      <c r="E4568" s="1">
        <v>9</v>
      </c>
    </row>
    <row r="4569" spans="1:5" x14ac:dyDescent="0.25">
      <c r="A4569" s="1">
        <v>4563</v>
      </c>
      <c r="B4569" s="1">
        <v>58</v>
      </c>
      <c r="D4569" s="1">
        <v>4563</v>
      </c>
      <c r="E4569" s="1">
        <v>9</v>
      </c>
    </row>
    <row r="4570" spans="1:5" x14ac:dyDescent="0.25">
      <c r="A4570" s="1">
        <v>4564</v>
      </c>
      <c r="B4570" s="1">
        <v>58</v>
      </c>
      <c r="D4570" s="1">
        <v>4564</v>
      </c>
      <c r="E4570" s="1">
        <v>9</v>
      </c>
    </row>
    <row r="4571" spans="1:5" x14ac:dyDescent="0.25">
      <c r="A4571" s="1">
        <v>4565</v>
      </c>
      <c r="B4571" s="1">
        <v>58</v>
      </c>
      <c r="D4571" s="1">
        <v>4565</v>
      </c>
      <c r="E4571" s="1">
        <v>9</v>
      </c>
    </row>
    <row r="4572" spans="1:5" x14ac:dyDescent="0.25">
      <c r="A4572" s="1">
        <v>4566</v>
      </c>
      <c r="B4572" s="1">
        <v>58</v>
      </c>
      <c r="D4572" s="1">
        <v>4566</v>
      </c>
      <c r="E4572" s="1">
        <v>9</v>
      </c>
    </row>
    <row r="4573" spans="1:5" x14ac:dyDescent="0.25">
      <c r="A4573" s="1">
        <v>4567</v>
      </c>
      <c r="B4573" s="1">
        <v>58</v>
      </c>
      <c r="D4573" s="1">
        <v>4567</v>
      </c>
      <c r="E4573" s="1">
        <v>9</v>
      </c>
    </row>
    <row r="4574" spans="1:5" x14ac:dyDescent="0.25">
      <c r="A4574" s="1">
        <v>4568</v>
      </c>
      <c r="B4574" s="1">
        <v>58</v>
      </c>
      <c r="D4574" s="1">
        <v>4568</v>
      </c>
      <c r="E4574" s="1">
        <v>9</v>
      </c>
    </row>
    <row r="4575" spans="1:5" x14ac:dyDescent="0.25">
      <c r="A4575" s="1">
        <v>4569</v>
      </c>
      <c r="B4575" s="1">
        <v>58</v>
      </c>
      <c r="D4575" s="1">
        <v>4569</v>
      </c>
      <c r="E4575" s="1">
        <v>9</v>
      </c>
    </row>
    <row r="4576" spans="1:5" x14ac:dyDescent="0.25">
      <c r="A4576" s="1">
        <v>4570</v>
      </c>
      <c r="B4576" s="1">
        <v>58</v>
      </c>
      <c r="D4576" s="1">
        <v>4570</v>
      </c>
      <c r="E4576" s="1">
        <v>9</v>
      </c>
    </row>
    <row r="4577" spans="1:5" x14ac:dyDescent="0.25">
      <c r="A4577" s="1">
        <v>4571</v>
      </c>
      <c r="B4577" s="1">
        <v>58</v>
      </c>
      <c r="D4577" s="1">
        <v>4571</v>
      </c>
      <c r="E4577" s="1">
        <v>9</v>
      </c>
    </row>
    <row r="4578" spans="1:5" x14ac:dyDescent="0.25">
      <c r="A4578" s="1">
        <v>4572</v>
      </c>
      <c r="B4578" s="1">
        <v>58</v>
      </c>
      <c r="D4578" s="1">
        <v>4572</v>
      </c>
      <c r="E4578" s="1">
        <v>9</v>
      </c>
    </row>
    <row r="4579" spans="1:5" x14ac:dyDescent="0.25">
      <c r="A4579" s="1">
        <v>4573</v>
      </c>
      <c r="B4579" s="1">
        <v>58</v>
      </c>
      <c r="D4579" s="1">
        <v>4573</v>
      </c>
      <c r="E4579" s="1">
        <v>9</v>
      </c>
    </row>
    <row r="4580" spans="1:5" x14ac:dyDescent="0.25">
      <c r="A4580" s="1">
        <v>4574</v>
      </c>
      <c r="B4580" s="1">
        <v>58</v>
      </c>
      <c r="D4580" s="1">
        <v>4574</v>
      </c>
      <c r="E4580" s="1">
        <v>9</v>
      </c>
    </row>
    <row r="4581" spans="1:5" x14ac:dyDescent="0.25">
      <c r="A4581" s="1">
        <v>4575</v>
      </c>
      <c r="B4581" s="1">
        <v>58</v>
      </c>
      <c r="D4581" s="1">
        <v>4575</v>
      </c>
      <c r="E4581" s="1">
        <v>9</v>
      </c>
    </row>
    <row r="4582" spans="1:5" x14ac:dyDescent="0.25">
      <c r="A4582" s="1">
        <v>4576</v>
      </c>
      <c r="B4582" s="1">
        <v>58</v>
      </c>
      <c r="D4582" s="1">
        <v>4576</v>
      </c>
      <c r="E4582" s="1">
        <v>9</v>
      </c>
    </row>
    <row r="4583" spans="1:5" x14ac:dyDescent="0.25">
      <c r="A4583" s="1">
        <v>4577</v>
      </c>
      <c r="B4583" s="1">
        <v>58</v>
      </c>
      <c r="D4583" s="1">
        <v>4577</v>
      </c>
      <c r="E4583" s="1">
        <v>9</v>
      </c>
    </row>
    <row r="4584" spans="1:5" x14ac:dyDescent="0.25">
      <c r="A4584" s="1">
        <v>4578</v>
      </c>
      <c r="B4584" s="1">
        <v>58</v>
      </c>
      <c r="D4584" s="1">
        <v>4578</v>
      </c>
      <c r="E4584" s="1">
        <v>9</v>
      </c>
    </row>
    <row r="4585" spans="1:5" x14ac:dyDescent="0.25">
      <c r="A4585" s="1">
        <v>4579</v>
      </c>
      <c r="B4585" s="1">
        <v>58</v>
      </c>
      <c r="D4585" s="1">
        <v>4579</v>
      </c>
      <c r="E4585" s="1">
        <v>9</v>
      </c>
    </row>
    <row r="4586" spans="1:5" x14ac:dyDescent="0.25">
      <c r="A4586" s="1">
        <v>4580</v>
      </c>
      <c r="B4586" s="1">
        <v>58</v>
      </c>
      <c r="D4586" s="1">
        <v>4580</v>
      </c>
      <c r="E4586" s="1">
        <v>9</v>
      </c>
    </row>
    <row r="4587" spans="1:5" x14ac:dyDescent="0.25">
      <c r="A4587" s="1">
        <v>4581</v>
      </c>
      <c r="B4587" s="1">
        <v>58</v>
      </c>
      <c r="D4587" s="1">
        <v>4581</v>
      </c>
      <c r="E4587" s="1">
        <v>9</v>
      </c>
    </row>
    <row r="4588" spans="1:5" x14ac:dyDescent="0.25">
      <c r="A4588" s="1">
        <v>4582</v>
      </c>
      <c r="B4588" s="1">
        <v>58</v>
      </c>
      <c r="D4588" s="1">
        <v>4582</v>
      </c>
      <c r="E4588" s="1">
        <v>9</v>
      </c>
    </row>
    <row r="4589" spans="1:5" x14ac:dyDescent="0.25">
      <c r="A4589" s="1">
        <v>4583</v>
      </c>
      <c r="B4589" s="1">
        <v>58</v>
      </c>
      <c r="D4589" s="1">
        <v>4583</v>
      </c>
      <c r="E4589" s="1">
        <v>9</v>
      </c>
    </row>
    <row r="4590" spans="1:5" x14ac:dyDescent="0.25">
      <c r="A4590" s="1">
        <v>4584</v>
      </c>
      <c r="B4590" s="1">
        <v>58</v>
      </c>
      <c r="D4590" s="1">
        <v>4584</v>
      </c>
      <c r="E4590" s="1">
        <v>9</v>
      </c>
    </row>
    <row r="4591" spans="1:5" x14ac:dyDescent="0.25">
      <c r="A4591" s="1">
        <v>4585</v>
      </c>
      <c r="B4591" s="1">
        <v>58</v>
      </c>
      <c r="D4591" s="1">
        <v>4585</v>
      </c>
      <c r="E4591" s="1">
        <v>9</v>
      </c>
    </row>
    <row r="4592" spans="1:5" x14ac:dyDescent="0.25">
      <c r="A4592" s="1">
        <v>4586</v>
      </c>
      <c r="B4592" s="1">
        <v>58</v>
      </c>
      <c r="D4592" s="1">
        <v>4586</v>
      </c>
      <c r="E4592" s="1">
        <v>9</v>
      </c>
    </row>
    <row r="4593" spans="1:5" x14ac:dyDescent="0.25">
      <c r="A4593" s="1">
        <v>4587</v>
      </c>
      <c r="B4593" s="1">
        <v>58</v>
      </c>
      <c r="D4593" s="1">
        <v>4587</v>
      </c>
      <c r="E4593" s="1">
        <v>9</v>
      </c>
    </row>
    <row r="4594" spans="1:5" x14ac:dyDescent="0.25">
      <c r="A4594" s="1">
        <v>4588</v>
      </c>
      <c r="B4594" s="1">
        <v>58</v>
      </c>
      <c r="D4594" s="1">
        <v>4588</v>
      </c>
      <c r="E4594" s="1">
        <v>9</v>
      </c>
    </row>
    <row r="4595" spans="1:5" x14ac:dyDescent="0.25">
      <c r="A4595" s="1">
        <v>4589</v>
      </c>
      <c r="B4595" s="1">
        <v>58</v>
      </c>
      <c r="D4595" s="1">
        <v>4589</v>
      </c>
      <c r="E4595" s="1">
        <v>9</v>
      </c>
    </row>
    <row r="4596" spans="1:5" x14ac:dyDescent="0.25">
      <c r="A4596" s="1">
        <v>4590</v>
      </c>
      <c r="B4596" s="1">
        <v>58</v>
      </c>
      <c r="D4596" s="1">
        <v>4590</v>
      </c>
      <c r="E4596" s="1">
        <v>9</v>
      </c>
    </row>
    <row r="4597" spans="1:5" x14ac:dyDescent="0.25">
      <c r="A4597" s="1">
        <v>4591</v>
      </c>
      <c r="B4597" s="1">
        <v>58</v>
      </c>
      <c r="D4597" s="1">
        <v>4591</v>
      </c>
      <c r="E4597" s="1">
        <v>9</v>
      </c>
    </row>
    <row r="4598" spans="1:5" x14ac:dyDescent="0.25">
      <c r="A4598" s="1">
        <v>4592</v>
      </c>
      <c r="B4598" s="1">
        <v>58</v>
      </c>
      <c r="D4598" s="1">
        <v>4592</v>
      </c>
      <c r="E4598" s="1">
        <v>9</v>
      </c>
    </row>
    <row r="4599" spans="1:5" x14ac:dyDescent="0.25">
      <c r="A4599" s="1">
        <v>4593</v>
      </c>
      <c r="B4599" s="1">
        <v>58</v>
      </c>
      <c r="D4599" s="1">
        <v>4593</v>
      </c>
      <c r="E4599" s="1">
        <v>9</v>
      </c>
    </row>
    <row r="4600" spans="1:5" x14ac:dyDescent="0.25">
      <c r="A4600" s="1">
        <v>4594</v>
      </c>
      <c r="B4600" s="1">
        <v>58</v>
      </c>
      <c r="D4600" s="1">
        <v>4594</v>
      </c>
      <c r="E4600" s="1">
        <v>9</v>
      </c>
    </row>
    <row r="4601" spans="1:5" x14ac:dyDescent="0.25">
      <c r="A4601" s="1">
        <v>4595</v>
      </c>
      <c r="B4601" s="1">
        <v>58</v>
      </c>
      <c r="D4601" s="1">
        <v>4595</v>
      </c>
      <c r="E4601" s="1">
        <v>9</v>
      </c>
    </row>
    <row r="4602" spans="1:5" x14ac:dyDescent="0.25">
      <c r="A4602" s="1">
        <v>4596</v>
      </c>
      <c r="B4602" s="1">
        <v>58</v>
      </c>
      <c r="D4602" s="1">
        <v>4596</v>
      </c>
      <c r="E4602" s="1">
        <v>9</v>
      </c>
    </row>
    <row r="4603" spans="1:5" x14ac:dyDescent="0.25">
      <c r="A4603" s="1">
        <v>4597</v>
      </c>
      <c r="B4603" s="1">
        <v>58</v>
      </c>
      <c r="D4603" s="1">
        <v>4597</v>
      </c>
      <c r="E4603" s="1">
        <v>9</v>
      </c>
    </row>
    <row r="4604" spans="1:5" x14ac:dyDescent="0.25">
      <c r="A4604" s="1">
        <v>4598</v>
      </c>
      <c r="B4604" s="1">
        <v>58</v>
      </c>
      <c r="D4604" s="1">
        <v>4598</v>
      </c>
      <c r="E4604" s="1">
        <v>9</v>
      </c>
    </row>
    <row r="4605" spans="1:5" x14ac:dyDescent="0.25">
      <c r="A4605" s="1">
        <v>4599</v>
      </c>
      <c r="B4605" s="1">
        <v>58</v>
      </c>
      <c r="D4605" s="1">
        <v>4599</v>
      </c>
      <c r="E4605" s="1">
        <v>9</v>
      </c>
    </row>
    <row r="4606" spans="1:5" x14ac:dyDescent="0.25">
      <c r="A4606" s="1">
        <v>4600</v>
      </c>
      <c r="B4606" s="1">
        <v>58</v>
      </c>
      <c r="D4606" s="1">
        <v>4600</v>
      </c>
      <c r="E4606" s="1">
        <v>9</v>
      </c>
    </row>
    <row r="4607" spans="1:5" x14ac:dyDescent="0.25">
      <c r="A4607" s="1">
        <v>4601</v>
      </c>
      <c r="B4607" s="1">
        <v>58</v>
      </c>
      <c r="D4607" s="1">
        <v>4601</v>
      </c>
      <c r="E4607" s="1">
        <v>9</v>
      </c>
    </row>
    <row r="4608" spans="1:5" x14ac:dyDescent="0.25">
      <c r="A4608" s="1">
        <v>4602</v>
      </c>
      <c r="B4608" s="1">
        <v>58</v>
      </c>
      <c r="D4608" s="1">
        <v>4602</v>
      </c>
      <c r="E4608" s="1">
        <v>9</v>
      </c>
    </row>
    <row r="4609" spans="1:5" x14ac:dyDescent="0.25">
      <c r="A4609" s="1">
        <v>4603</v>
      </c>
      <c r="B4609" s="1">
        <v>58</v>
      </c>
      <c r="D4609" s="1">
        <v>4603</v>
      </c>
      <c r="E4609" s="1">
        <v>9</v>
      </c>
    </row>
    <row r="4610" spans="1:5" x14ac:dyDescent="0.25">
      <c r="A4610" s="1">
        <v>4604</v>
      </c>
      <c r="B4610" s="1">
        <v>58</v>
      </c>
      <c r="D4610" s="1">
        <v>4604</v>
      </c>
      <c r="E4610" s="1">
        <v>9</v>
      </c>
    </row>
    <row r="4611" spans="1:5" x14ac:dyDescent="0.25">
      <c r="A4611" s="1">
        <v>4605</v>
      </c>
      <c r="B4611" s="1">
        <v>58</v>
      </c>
      <c r="D4611" s="1">
        <v>4605</v>
      </c>
      <c r="E4611" s="1">
        <v>9</v>
      </c>
    </row>
    <row r="4612" spans="1:5" x14ac:dyDescent="0.25">
      <c r="A4612" s="1">
        <v>4606</v>
      </c>
      <c r="B4612" s="1">
        <v>58</v>
      </c>
      <c r="D4612" s="1">
        <v>4606</v>
      </c>
      <c r="E4612" s="1">
        <v>9</v>
      </c>
    </row>
    <row r="4613" spans="1:5" x14ac:dyDescent="0.25">
      <c r="A4613" s="1">
        <v>4607</v>
      </c>
      <c r="B4613" s="1">
        <v>58</v>
      </c>
      <c r="D4613" s="1">
        <v>4607</v>
      </c>
      <c r="E4613" s="1">
        <v>9</v>
      </c>
    </row>
    <row r="4614" spans="1:5" x14ac:dyDescent="0.25">
      <c r="A4614" s="1">
        <v>4608</v>
      </c>
      <c r="B4614" s="1">
        <v>58</v>
      </c>
      <c r="D4614" s="1">
        <v>4608</v>
      </c>
      <c r="E4614" s="1">
        <v>9</v>
      </c>
    </row>
    <row r="4615" spans="1:5" x14ac:dyDescent="0.25">
      <c r="A4615" s="1">
        <v>4609</v>
      </c>
      <c r="B4615" s="1">
        <v>58</v>
      </c>
      <c r="D4615" s="1">
        <v>4609</v>
      </c>
      <c r="E4615" s="1">
        <v>9</v>
      </c>
    </row>
    <row r="4616" spans="1:5" x14ac:dyDescent="0.25">
      <c r="A4616" s="1">
        <v>4610</v>
      </c>
      <c r="B4616" s="1">
        <v>58</v>
      </c>
      <c r="D4616" s="1">
        <v>4610</v>
      </c>
      <c r="E4616" s="1">
        <v>9</v>
      </c>
    </row>
    <row r="4617" spans="1:5" x14ac:dyDescent="0.25">
      <c r="A4617" s="1">
        <v>4611</v>
      </c>
      <c r="B4617" s="1">
        <v>58</v>
      </c>
      <c r="D4617" s="1">
        <v>4611</v>
      </c>
      <c r="E4617" s="1">
        <v>9</v>
      </c>
    </row>
    <row r="4618" spans="1:5" x14ac:dyDescent="0.25">
      <c r="A4618" s="1">
        <v>4612</v>
      </c>
      <c r="B4618" s="1">
        <v>58</v>
      </c>
      <c r="D4618" s="1">
        <v>4612</v>
      </c>
      <c r="E4618" s="1">
        <v>9</v>
      </c>
    </row>
    <row r="4619" spans="1:5" x14ac:dyDescent="0.25">
      <c r="A4619" s="1">
        <v>4613</v>
      </c>
      <c r="B4619" s="1">
        <v>58</v>
      </c>
      <c r="D4619" s="1">
        <v>4613</v>
      </c>
      <c r="E4619" s="1">
        <v>9</v>
      </c>
    </row>
    <row r="4620" spans="1:5" x14ac:dyDescent="0.25">
      <c r="A4620" s="1">
        <v>4614</v>
      </c>
      <c r="B4620" s="1">
        <v>58</v>
      </c>
      <c r="D4620" s="1">
        <v>4614</v>
      </c>
      <c r="E4620" s="1">
        <v>9</v>
      </c>
    </row>
    <row r="4621" spans="1:5" x14ac:dyDescent="0.25">
      <c r="A4621" s="1">
        <v>4615</v>
      </c>
      <c r="B4621" s="1">
        <v>58</v>
      </c>
      <c r="D4621" s="1">
        <v>4615</v>
      </c>
      <c r="E4621" s="1">
        <v>9</v>
      </c>
    </row>
    <row r="4622" spans="1:5" x14ac:dyDescent="0.25">
      <c r="A4622" s="1">
        <v>4616</v>
      </c>
      <c r="B4622" s="1">
        <v>58</v>
      </c>
      <c r="D4622" s="1">
        <v>4616</v>
      </c>
      <c r="E4622" s="1">
        <v>9</v>
      </c>
    </row>
    <row r="4623" spans="1:5" x14ac:dyDescent="0.25">
      <c r="A4623" s="1">
        <v>4617</v>
      </c>
      <c r="B4623" s="1">
        <v>58</v>
      </c>
      <c r="D4623" s="1">
        <v>4617</v>
      </c>
      <c r="E4623" s="1">
        <v>9</v>
      </c>
    </row>
    <row r="4624" spans="1:5" x14ac:dyDescent="0.25">
      <c r="A4624" s="1">
        <v>4618</v>
      </c>
      <c r="B4624" s="1">
        <v>58</v>
      </c>
      <c r="D4624" s="1">
        <v>4618</v>
      </c>
      <c r="E4624" s="1">
        <v>9</v>
      </c>
    </row>
    <row r="4625" spans="1:5" x14ac:dyDescent="0.25">
      <c r="A4625" s="1">
        <v>4619</v>
      </c>
      <c r="B4625" s="1">
        <v>58</v>
      </c>
      <c r="D4625" s="1">
        <v>4619</v>
      </c>
      <c r="E4625" s="1">
        <v>9</v>
      </c>
    </row>
    <row r="4626" spans="1:5" x14ac:dyDescent="0.25">
      <c r="A4626" s="1">
        <v>4620</v>
      </c>
      <c r="B4626" s="1">
        <v>58</v>
      </c>
      <c r="D4626" s="1">
        <v>4620</v>
      </c>
      <c r="E4626" s="1">
        <v>9</v>
      </c>
    </row>
    <row r="4627" spans="1:5" x14ac:dyDescent="0.25">
      <c r="A4627" s="1">
        <v>4621</v>
      </c>
      <c r="B4627" s="1">
        <v>58</v>
      </c>
      <c r="D4627" s="1">
        <v>4621</v>
      </c>
      <c r="E4627" s="1">
        <v>9</v>
      </c>
    </row>
    <row r="4628" spans="1:5" x14ac:dyDescent="0.25">
      <c r="A4628" s="1">
        <v>4622</v>
      </c>
      <c r="B4628" s="1">
        <v>58</v>
      </c>
      <c r="D4628" s="1">
        <v>4622</v>
      </c>
      <c r="E4628" s="1">
        <v>9</v>
      </c>
    </row>
    <row r="4629" spans="1:5" x14ac:dyDescent="0.25">
      <c r="A4629" s="1">
        <v>4623</v>
      </c>
      <c r="B4629" s="1">
        <v>58</v>
      </c>
      <c r="D4629" s="1">
        <v>4623</v>
      </c>
      <c r="E4629" s="1">
        <v>9</v>
      </c>
    </row>
    <row r="4630" spans="1:5" x14ac:dyDescent="0.25">
      <c r="A4630" s="1">
        <v>4624</v>
      </c>
      <c r="B4630" s="1">
        <v>58</v>
      </c>
      <c r="D4630" s="1">
        <v>4624</v>
      </c>
      <c r="E4630" s="1">
        <v>9</v>
      </c>
    </row>
    <row r="4631" spans="1:5" x14ac:dyDescent="0.25">
      <c r="A4631" s="1">
        <v>4625</v>
      </c>
      <c r="B4631" s="1">
        <v>58</v>
      </c>
      <c r="D4631" s="1">
        <v>4625</v>
      </c>
      <c r="E4631" s="1">
        <v>9</v>
      </c>
    </row>
    <row r="4632" spans="1:5" x14ac:dyDescent="0.25">
      <c r="A4632" s="1">
        <v>4626</v>
      </c>
      <c r="B4632" s="1">
        <v>58</v>
      </c>
      <c r="D4632" s="1">
        <v>4626</v>
      </c>
      <c r="E4632" s="1">
        <v>9</v>
      </c>
    </row>
    <row r="4633" spans="1:5" x14ac:dyDescent="0.25">
      <c r="A4633" s="1">
        <v>4627</v>
      </c>
      <c r="B4633" s="1">
        <v>58</v>
      </c>
      <c r="D4633" s="1">
        <v>4627</v>
      </c>
      <c r="E4633" s="1">
        <v>9</v>
      </c>
    </row>
    <row r="4634" spans="1:5" x14ac:dyDescent="0.25">
      <c r="A4634" s="1">
        <v>4628</v>
      </c>
      <c r="B4634" s="1">
        <v>58</v>
      </c>
      <c r="D4634" s="1">
        <v>4628</v>
      </c>
      <c r="E4634" s="1">
        <v>9</v>
      </c>
    </row>
    <row r="4635" spans="1:5" x14ac:dyDescent="0.25">
      <c r="A4635" s="1">
        <v>4629</v>
      </c>
      <c r="B4635" s="1">
        <v>58</v>
      </c>
      <c r="D4635" s="1">
        <v>4629</v>
      </c>
      <c r="E4635" s="1">
        <v>9</v>
      </c>
    </row>
    <row r="4636" spans="1:5" x14ac:dyDescent="0.25">
      <c r="A4636" s="1">
        <v>4630</v>
      </c>
      <c r="B4636" s="1">
        <v>58</v>
      </c>
      <c r="D4636" s="1">
        <v>4630</v>
      </c>
      <c r="E4636" s="1">
        <v>9</v>
      </c>
    </row>
    <row r="4637" spans="1:5" x14ac:dyDescent="0.25">
      <c r="A4637" s="1">
        <v>4631</v>
      </c>
      <c r="B4637" s="1">
        <v>58</v>
      </c>
      <c r="D4637" s="1">
        <v>4631</v>
      </c>
      <c r="E4637" s="1">
        <v>9</v>
      </c>
    </row>
    <row r="4638" spans="1:5" x14ac:dyDescent="0.25">
      <c r="A4638" s="1">
        <v>4632</v>
      </c>
      <c r="B4638" s="1">
        <v>58</v>
      </c>
      <c r="D4638" s="1">
        <v>4632</v>
      </c>
      <c r="E4638" s="1">
        <v>9</v>
      </c>
    </row>
    <row r="4639" spans="1:5" x14ac:dyDescent="0.25">
      <c r="A4639" s="1">
        <v>4633</v>
      </c>
      <c r="B4639" s="1">
        <v>58</v>
      </c>
      <c r="D4639" s="1">
        <v>4633</v>
      </c>
      <c r="E4639" s="1">
        <v>9</v>
      </c>
    </row>
    <row r="4640" spans="1:5" x14ac:dyDescent="0.25">
      <c r="A4640" s="1">
        <v>4634</v>
      </c>
      <c r="B4640" s="1">
        <v>58</v>
      </c>
      <c r="D4640" s="1">
        <v>4634</v>
      </c>
      <c r="E4640" s="1">
        <v>9</v>
      </c>
    </row>
    <row r="4641" spans="1:5" x14ac:dyDescent="0.25">
      <c r="A4641" s="1">
        <v>4635</v>
      </c>
      <c r="B4641" s="1">
        <v>58</v>
      </c>
      <c r="D4641" s="1">
        <v>4635</v>
      </c>
      <c r="E4641" s="1">
        <v>9</v>
      </c>
    </row>
    <row r="4642" spans="1:5" x14ac:dyDescent="0.25">
      <c r="A4642" s="1">
        <v>4636</v>
      </c>
      <c r="B4642" s="1">
        <v>58</v>
      </c>
      <c r="D4642" s="1">
        <v>4636</v>
      </c>
      <c r="E4642" s="1">
        <v>9</v>
      </c>
    </row>
    <row r="4643" spans="1:5" x14ac:dyDescent="0.25">
      <c r="A4643" s="1">
        <v>4637</v>
      </c>
      <c r="B4643" s="1">
        <v>58</v>
      </c>
      <c r="D4643" s="1">
        <v>4637</v>
      </c>
      <c r="E4643" s="1">
        <v>9</v>
      </c>
    </row>
    <row r="4644" spans="1:5" x14ac:dyDescent="0.25">
      <c r="A4644" s="1">
        <v>4638</v>
      </c>
      <c r="B4644" s="1">
        <v>58</v>
      </c>
      <c r="D4644" s="1">
        <v>4638</v>
      </c>
      <c r="E4644" s="1">
        <v>9</v>
      </c>
    </row>
    <row r="4645" spans="1:5" x14ac:dyDescent="0.25">
      <c r="A4645" s="1">
        <v>4639</v>
      </c>
      <c r="B4645" s="1">
        <v>58</v>
      </c>
      <c r="D4645" s="1">
        <v>4639</v>
      </c>
      <c r="E4645" s="1">
        <v>9</v>
      </c>
    </row>
    <row r="4646" spans="1:5" x14ac:dyDescent="0.25">
      <c r="A4646" s="1">
        <v>4640</v>
      </c>
      <c r="B4646" s="1">
        <v>58</v>
      </c>
      <c r="D4646" s="1">
        <v>4640</v>
      </c>
      <c r="E4646" s="1">
        <v>9</v>
      </c>
    </row>
    <row r="4647" spans="1:5" x14ac:dyDescent="0.25">
      <c r="A4647" s="1">
        <v>4641</v>
      </c>
      <c r="B4647" s="1">
        <v>59</v>
      </c>
      <c r="D4647" s="1">
        <v>4641</v>
      </c>
      <c r="E4647" s="1">
        <v>9</v>
      </c>
    </row>
    <row r="4648" spans="1:5" x14ac:dyDescent="0.25">
      <c r="A4648" s="1">
        <v>4642</v>
      </c>
      <c r="B4648" s="1">
        <v>59</v>
      </c>
      <c r="D4648" s="1">
        <v>4642</v>
      </c>
      <c r="E4648" s="1">
        <v>9</v>
      </c>
    </row>
    <row r="4649" spans="1:5" x14ac:dyDescent="0.25">
      <c r="A4649" s="1">
        <v>4643</v>
      </c>
      <c r="B4649" s="1">
        <v>59</v>
      </c>
      <c r="D4649" s="1">
        <v>4643</v>
      </c>
      <c r="E4649" s="1">
        <v>9</v>
      </c>
    </row>
    <row r="4650" spans="1:5" x14ac:dyDescent="0.25">
      <c r="A4650" s="1">
        <v>4644</v>
      </c>
      <c r="B4650" s="1">
        <v>59</v>
      </c>
      <c r="D4650" s="1">
        <v>4644</v>
      </c>
      <c r="E4650" s="1">
        <v>9</v>
      </c>
    </row>
    <row r="4651" spans="1:5" x14ac:dyDescent="0.25">
      <c r="A4651" s="1">
        <v>4645</v>
      </c>
      <c r="B4651" s="1">
        <v>59</v>
      </c>
      <c r="D4651" s="1">
        <v>4645</v>
      </c>
      <c r="E4651" s="1">
        <v>9</v>
      </c>
    </row>
    <row r="4652" spans="1:5" x14ac:dyDescent="0.25">
      <c r="A4652" s="1">
        <v>4646</v>
      </c>
      <c r="B4652" s="1">
        <v>59</v>
      </c>
      <c r="D4652" s="1">
        <v>4646</v>
      </c>
      <c r="E4652" s="1">
        <v>9</v>
      </c>
    </row>
    <row r="4653" spans="1:5" x14ac:dyDescent="0.25">
      <c r="A4653" s="1">
        <v>4647</v>
      </c>
      <c r="B4653" s="1">
        <v>59</v>
      </c>
      <c r="D4653" s="1">
        <v>4647</v>
      </c>
      <c r="E4653" s="1">
        <v>9</v>
      </c>
    </row>
    <row r="4654" spans="1:5" x14ac:dyDescent="0.25">
      <c r="A4654" s="1">
        <v>4648</v>
      </c>
      <c r="B4654" s="1">
        <v>59</v>
      </c>
      <c r="D4654" s="1">
        <v>4648</v>
      </c>
      <c r="E4654" s="1">
        <v>9</v>
      </c>
    </row>
    <row r="4655" spans="1:5" x14ac:dyDescent="0.25">
      <c r="A4655" s="1">
        <v>4649</v>
      </c>
      <c r="B4655" s="1">
        <v>59</v>
      </c>
      <c r="D4655" s="1">
        <v>4649</v>
      </c>
      <c r="E4655" s="1">
        <v>9</v>
      </c>
    </row>
    <row r="4656" spans="1:5" x14ac:dyDescent="0.25">
      <c r="A4656" s="1">
        <v>4650</v>
      </c>
      <c r="B4656" s="1">
        <v>59</v>
      </c>
      <c r="D4656" s="1">
        <v>4650</v>
      </c>
      <c r="E4656" s="1">
        <v>9</v>
      </c>
    </row>
    <row r="4657" spans="1:5" x14ac:dyDescent="0.25">
      <c r="A4657" s="1">
        <v>4651</v>
      </c>
      <c r="B4657" s="1">
        <v>59</v>
      </c>
      <c r="D4657" s="1">
        <v>4651</v>
      </c>
      <c r="E4657" s="1">
        <v>9</v>
      </c>
    </row>
    <row r="4658" spans="1:5" x14ac:dyDescent="0.25">
      <c r="A4658" s="1">
        <v>4652</v>
      </c>
      <c r="B4658" s="1">
        <v>59</v>
      </c>
      <c r="D4658" s="1">
        <v>4652</v>
      </c>
      <c r="E4658" s="1">
        <v>9</v>
      </c>
    </row>
    <row r="4659" spans="1:5" x14ac:dyDescent="0.25">
      <c r="A4659" s="1">
        <v>4653</v>
      </c>
      <c r="B4659" s="1">
        <v>59</v>
      </c>
      <c r="D4659" s="1">
        <v>4653</v>
      </c>
      <c r="E4659" s="1">
        <v>9</v>
      </c>
    </row>
    <row r="4660" spans="1:5" x14ac:dyDescent="0.25">
      <c r="A4660" s="1">
        <v>4654</v>
      </c>
      <c r="B4660" s="1">
        <v>59</v>
      </c>
      <c r="D4660" s="1">
        <v>4654</v>
      </c>
      <c r="E4660" s="1">
        <v>9</v>
      </c>
    </row>
    <row r="4661" spans="1:5" x14ac:dyDescent="0.25">
      <c r="A4661" s="1">
        <v>4655</v>
      </c>
      <c r="B4661" s="1">
        <v>59</v>
      </c>
      <c r="D4661" s="1">
        <v>4655</v>
      </c>
      <c r="E4661" s="1">
        <v>9</v>
      </c>
    </row>
    <row r="4662" spans="1:5" x14ac:dyDescent="0.25">
      <c r="A4662" s="1">
        <v>4656</v>
      </c>
      <c r="B4662" s="1">
        <v>59</v>
      </c>
      <c r="D4662" s="1">
        <v>4656</v>
      </c>
      <c r="E4662" s="1">
        <v>9</v>
      </c>
    </row>
    <row r="4663" spans="1:5" x14ac:dyDescent="0.25">
      <c r="A4663" s="1">
        <v>4657</v>
      </c>
      <c r="B4663" s="1">
        <v>59</v>
      </c>
      <c r="D4663" s="1">
        <v>4657</v>
      </c>
      <c r="E4663" s="1">
        <v>9</v>
      </c>
    </row>
    <row r="4664" spans="1:5" x14ac:dyDescent="0.25">
      <c r="A4664" s="1">
        <v>4658</v>
      </c>
      <c r="B4664" s="1">
        <v>59</v>
      </c>
      <c r="D4664" s="1">
        <v>4658</v>
      </c>
      <c r="E4664" s="1">
        <v>9</v>
      </c>
    </row>
    <row r="4665" spans="1:5" x14ac:dyDescent="0.25">
      <c r="A4665" s="1">
        <v>4659</v>
      </c>
      <c r="B4665" s="1">
        <v>59</v>
      </c>
      <c r="D4665" s="1">
        <v>4659</v>
      </c>
      <c r="E4665" s="1">
        <v>9</v>
      </c>
    </row>
    <row r="4666" spans="1:5" x14ac:dyDescent="0.25">
      <c r="A4666" s="1">
        <v>4660</v>
      </c>
      <c r="B4666" s="1">
        <v>59</v>
      </c>
      <c r="D4666" s="1">
        <v>4660</v>
      </c>
      <c r="E4666" s="1">
        <v>9</v>
      </c>
    </row>
    <row r="4667" spans="1:5" x14ac:dyDescent="0.25">
      <c r="A4667" s="1">
        <v>4661</v>
      </c>
      <c r="B4667" s="1">
        <v>59</v>
      </c>
      <c r="D4667" s="1">
        <v>4661</v>
      </c>
      <c r="E4667" s="1">
        <v>9</v>
      </c>
    </row>
    <row r="4668" spans="1:5" x14ac:dyDescent="0.25">
      <c r="A4668" s="1">
        <v>4662</v>
      </c>
      <c r="B4668" s="1">
        <v>59</v>
      </c>
      <c r="D4668" s="1">
        <v>4662</v>
      </c>
      <c r="E4668" s="1">
        <v>9</v>
      </c>
    </row>
    <row r="4669" spans="1:5" x14ac:dyDescent="0.25">
      <c r="A4669" s="1">
        <v>4663</v>
      </c>
      <c r="B4669" s="1">
        <v>59</v>
      </c>
      <c r="D4669" s="1">
        <v>4663</v>
      </c>
      <c r="E4669" s="1">
        <v>9</v>
      </c>
    </row>
    <row r="4670" spans="1:5" x14ac:dyDescent="0.25">
      <c r="A4670" s="1">
        <v>4664</v>
      </c>
      <c r="B4670" s="1">
        <v>59</v>
      </c>
      <c r="D4670" s="1">
        <v>4664</v>
      </c>
      <c r="E4670" s="1">
        <v>9</v>
      </c>
    </row>
    <row r="4671" spans="1:5" x14ac:dyDescent="0.25">
      <c r="A4671" s="1">
        <v>4665</v>
      </c>
      <c r="B4671" s="1">
        <v>59</v>
      </c>
      <c r="D4671" s="1">
        <v>4665</v>
      </c>
      <c r="E4671" s="1">
        <v>9</v>
      </c>
    </row>
    <row r="4672" spans="1:5" x14ac:dyDescent="0.25">
      <c r="A4672" s="1">
        <v>4666</v>
      </c>
      <c r="B4672" s="1">
        <v>59</v>
      </c>
      <c r="D4672" s="1">
        <v>4666</v>
      </c>
      <c r="E4672" s="1">
        <v>9</v>
      </c>
    </row>
    <row r="4673" spans="1:5" x14ac:dyDescent="0.25">
      <c r="A4673" s="1">
        <v>4667</v>
      </c>
      <c r="B4673" s="1">
        <v>59</v>
      </c>
      <c r="D4673" s="1">
        <v>4667</v>
      </c>
      <c r="E4673" s="1">
        <v>9</v>
      </c>
    </row>
    <row r="4674" spans="1:5" x14ac:dyDescent="0.25">
      <c r="A4674" s="1">
        <v>4668</v>
      </c>
      <c r="B4674" s="1">
        <v>59</v>
      </c>
      <c r="D4674" s="1">
        <v>4668</v>
      </c>
      <c r="E4674" s="1">
        <v>9</v>
      </c>
    </row>
    <row r="4675" spans="1:5" x14ac:dyDescent="0.25">
      <c r="A4675" s="1">
        <v>4669</v>
      </c>
      <c r="B4675" s="1">
        <v>59</v>
      </c>
      <c r="D4675" s="1">
        <v>4669</v>
      </c>
      <c r="E4675" s="1">
        <v>9</v>
      </c>
    </row>
    <row r="4676" spans="1:5" x14ac:dyDescent="0.25">
      <c r="A4676" s="1">
        <v>4670</v>
      </c>
      <c r="B4676" s="1">
        <v>59</v>
      </c>
      <c r="D4676" s="1">
        <v>4670</v>
      </c>
      <c r="E4676" s="1">
        <v>9</v>
      </c>
    </row>
    <row r="4677" spans="1:5" x14ac:dyDescent="0.25">
      <c r="A4677" s="1">
        <v>4671</v>
      </c>
      <c r="B4677" s="1">
        <v>59</v>
      </c>
      <c r="D4677" s="1">
        <v>4671</v>
      </c>
      <c r="E4677" s="1">
        <v>9</v>
      </c>
    </row>
    <row r="4678" spans="1:5" x14ac:dyDescent="0.25">
      <c r="A4678" s="1">
        <v>4672</v>
      </c>
      <c r="B4678" s="1">
        <v>59</v>
      </c>
      <c r="D4678" s="1">
        <v>4672</v>
      </c>
      <c r="E4678" s="1">
        <v>9</v>
      </c>
    </row>
    <row r="4679" spans="1:5" x14ac:dyDescent="0.25">
      <c r="A4679" s="1">
        <v>4673</v>
      </c>
      <c r="B4679" s="1">
        <v>59</v>
      </c>
      <c r="D4679" s="1">
        <v>4673</v>
      </c>
      <c r="E4679" s="1">
        <v>9</v>
      </c>
    </row>
    <row r="4680" spans="1:5" x14ac:dyDescent="0.25">
      <c r="A4680" s="1">
        <v>4674</v>
      </c>
      <c r="B4680" s="1">
        <v>59</v>
      </c>
      <c r="D4680" s="1">
        <v>4674</v>
      </c>
      <c r="E4680" s="1">
        <v>9</v>
      </c>
    </row>
    <row r="4681" spans="1:5" x14ac:dyDescent="0.25">
      <c r="A4681" s="1">
        <v>4675</v>
      </c>
      <c r="B4681" s="1">
        <v>59</v>
      </c>
      <c r="D4681" s="1">
        <v>4675</v>
      </c>
      <c r="E4681" s="1">
        <v>9</v>
      </c>
    </row>
    <row r="4682" spans="1:5" x14ac:dyDescent="0.25">
      <c r="A4682" s="1">
        <v>4676</v>
      </c>
      <c r="B4682" s="1">
        <v>59</v>
      </c>
      <c r="D4682" s="1">
        <v>4676</v>
      </c>
      <c r="E4682" s="1">
        <v>9</v>
      </c>
    </row>
    <row r="4683" spans="1:5" x14ac:dyDescent="0.25">
      <c r="A4683" s="1">
        <v>4677</v>
      </c>
      <c r="B4683" s="1">
        <v>59</v>
      </c>
      <c r="D4683" s="1">
        <v>4677</v>
      </c>
      <c r="E4683" s="1">
        <v>9</v>
      </c>
    </row>
    <row r="4684" spans="1:5" x14ac:dyDescent="0.25">
      <c r="A4684" s="1">
        <v>4678</v>
      </c>
      <c r="B4684" s="1">
        <v>59</v>
      </c>
      <c r="D4684" s="1">
        <v>4678</v>
      </c>
      <c r="E4684" s="1">
        <v>9</v>
      </c>
    </row>
    <row r="4685" spans="1:5" x14ac:dyDescent="0.25">
      <c r="A4685" s="1">
        <v>4679</v>
      </c>
      <c r="B4685" s="1">
        <v>59</v>
      </c>
      <c r="D4685" s="1">
        <v>4679</v>
      </c>
      <c r="E4685" s="1">
        <v>9</v>
      </c>
    </row>
    <row r="4686" spans="1:5" x14ac:dyDescent="0.25">
      <c r="A4686" s="1">
        <v>4680</v>
      </c>
      <c r="B4686" s="1">
        <v>59</v>
      </c>
      <c r="D4686" s="1">
        <v>4680</v>
      </c>
      <c r="E4686" s="1">
        <v>9</v>
      </c>
    </row>
    <row r="4687" spans="1:5" x14ac:dyDescent="0.25">
      <c r="A4687" s="1">
        <v>4681</v>
      </c>
      <c r="B4687" s="1">
        <v>59</v>
      </c>
      <c r="D4687" s="1">
        <v>4681</v>
      </c>
      <c r="E4687" s="1">
        <v>9</v>
      </c>
    </row>
    <row r="4688" spans="1:5" x14ac:dyDescent="0.25">
      <c r="A4688" s="1">
        <v>4682</v>
      </c>
      <c r="B4688" s="1">
        <v>59</v>
      </c>
      <c r="D4688" s="1">
        <v>4682</v>
      </c>
      <c r="E4688" s="1">
        <v>9</v>
      </c>
    </row>
    <row r="4689" spans="1:5" x14ac:dyDescent="0.25">
      <c r="A4689" s="1">
        <v>4683</v>
      </c>
      <c r="B4689" s="1">
        <v>59</v>
      </c>
      <c r="D4689" s="1">
        <v>4683</v>
      </c>
      <c r="E4689" s="1">
        <v>9</v>
      </c>
    </row>
    <row r="4690" spans="1:5" x14ac:dyDescent="0.25">
      <c r="A4690" s="1">
        <v>4684</v>
      </c>
      <c r="B4690" s="1">
        <v>59</v>
      </c>
      <c r="D4690" s="1">
        <v>4684</v>
      </c>
      <c r="E4690" s="1">
        <v>9</v>
      </c>
    </row>
    <row r="4691" spans="1:5" x14ac:dyDescent="0.25">
      <c r="A4691" s="1">
        <v>4685</v>
      </c>
      <c r="B4691" s="1">
        <v>59</v>
      </c>
      <c r="D4691" s="1">
        <v>4685</v>
      </c>
      <c r="E4691" s="1">
        <v>9</v>
      </c>
    </row>
    <row r="4692" spans="1:5" x14ac:dyDescent="0.25">
      <c r="A4692" s="1">
        <v>4686</v>
      </c>
      <c r="B4692" s="1">
        <v>59</v>
      </c>
      <c r="D4692" s="1">
        <v>4686</v>
      </c>
      <c r="E4692" s="1">
        <v>9</v>
      </c>
    </row>
    <row r="4693" spans="1:5" x14ac:dyDescent="0.25">
      <c r="A4693" s="1">
        <v>4687</v>
      </c>
      <c r="B4693" s="1">
        <v>59</v>
      </c>
      <c r="D4693" s="1">
        <v>4687</v>
      </c>
      <c r="E4693" s="1">
        <v>9</v>
      </c>
    </row>
    <row r="4694" spans="1:5" x14ac:dyDescent="0.25">
      <c r="A4694" s="1">
        <v>4688</v>
      </c>
      <c r="B4694" s="1">
        <v>59</v>
      </c>
      <c r="D4694" s="1">
        <v>4688</v>
      </c>
      <c r="E4694" s="1">
        <v>9</v>
      </c>
    </row>
    <row r="4695" spans="1:5" x14ac:dyDescent="0.25">
      <c r="A4695" s="1">
        <v>4689</v>
      </c>
      <c r="B4695" s="1">
        <v>59</v>
      </c>
      <c r="D4695" s="1">
        <v>4689</v>
      </c>
      <c r="E4695" s="1">
        <v>9</v>
      </c>
    </row>
    <row r="4696" spans="1:5" x14ac:dyDescent="0.25">
      <c r="A4696" s="1">
        <v>4690</v>
      </c>
      <c r="B4696" s="1">
        <v>59</v>
      </c>
      <c r="D4696" s="1">
        <v>4690</v>
      </c>
      <c r="E4696" s="1">
        <v>9</v>
      </c>
    </row>
    <row r="4697" spans="1:5" x14ac:dyDescent="0.25">
      <c r="A4697" s="1">
        <v>4691</v>
      </c>
      <c r="B4697" s="1">
        <v>59</v>
      </c>
      <c r="D4697" s="1">
        <v>4691</v>
      </c>
      <c r="E4697" s="1">
        <v>9</v>
      </c>
    </row>
    <row r="4698" spans="1:5" x14ac:dyDescent="0.25">
      <c r="A4698" s="1">
        <v>4692</v>
      </c>
      <c r="B4698" s="1">
        <v>59</v>
      </c>
      <c r="D4698" s="1">
        <v>4692</v>
      </c>
      <c r="E4698" s="1">
        <v>9</v>
      </c>
    </row>
    <row r="4699" spans="1:5" x14ac:dyDescent="0.25">
      <c r="A4699" s="1">
        <v>4693</v>
      </c>
      <c r="B4699" s="1">
        <v>59</v>
      </c>
      <c r="D4699" s="1">
        <v>4693</v>
      </c>
      <c r="E4699" s="1">
        <v>9</v>
      </c>
    </row>
    <row r="4700" spans="1:5" x14ac:dyDescent="0.25">
      <c r="A4700" s="1">
        <v>4694</v>
      </c>
      <c r="B4700" s="1">
        <v>59</v>
      </c>
      <c r="D4700" s="1">
        <v>4694</v>
      </c>
      <c r="E4700" s="1">
        <v>9</v>
      </c>
    </row>
    <row r="4701" spans="1:5" x14ac:dyDescent="0.25">
      <c r="A4701" s="1">
        <v>4695</v>
      </c>
      <c r="B4701" s="1">
        <v>59</v>
      </c>
      <c r="D4701" s="1">
        <v>4695</v>
      </c>
      <c r="E4701" s="1">
        <v>9</v>
      </c>
    </row>
    <row r="4702" spans="1:5" x14ac:dyDescent="0.25">
      <c r="A4702" s="1">
        <v>4696</v>
      </c>
      <c r="B4702" s="1">
        <v>59</v>
      </c>
      <c r="D4702" s="1">
        <v>4696</v>
      </c>
      <c r="E4702" s="1">
        <v>9</v>
      </c>
    </row>
    <row r="4703" spans="1:5" x14ac:dyDescent="0.25">
      <c r="A4703" s="1">
        <v>4697</v>
      </c>
      <c r="B4703" s="1">
        <v>59</v>
      </c>
      <c r="D4703" s="1">
        <v>4697</v>
      </c>
      <c r="E4703" s="1">
        <v>9</v>
      </c>
    </row>
    <row r="4704" spans="1:5" x14ac:dyDescent="0.25">
      <c r="A4704" s="1">
        <v>4698</v>
      </c>
      <c r="B4704" s="1">
        <v>59</v>
      </c>
      <c r="D4704" s="1">
        <v>4698</v>
      </c>
      <c r="E4704" s="1">
        <v>9</v>
      </c>
    </row>
    <row r="4705" spans="1:5" x14ac:dyDescent="0.25">
      <c r="A4705" s="1">
        <v>4699</v>
      </c>
      <c r="B4705" s="1">
        <v>59</v>
      </c>
      <c r="D4705" s="1">
        <v>4699</v>
      </c>
      <c r="E4705" s="1">
        <v>9</v>
      </c>
    </row>
    <row r="4706" spans="1:5" x14ac:dyDescent="0.25">
      <c r="A4706" s="1">
        <v>4700</v>
      </c>
      <c r="B4706" s="1">
        <v>59</v>
      </c>
      <c r="D4706" s="1">
        <v>4700</v>
      </c>
      <c r="E4706" s="1">
        <v>9</v>
      </c>
    </row>
    <row r="4707" spans="1:5" x14ac:dyDescent="0.25">
      <c r="A4707" s="1">
        <v>4701</v>
      </c>
      <c r="B4707" s="1">
        <v>59</v>
      </c>
      <c r="D4707" s="1">
        <v>4701</v>
      </c>
      <c r="E4707" s="1">
        <v>9</v>
      </c>
    </row>
    <row r="4708" spans="1:5" x14ac:dyDescent="0.25">
      <c r="A4708" s="1">
        <v>4702</v>
      </c>
      <c r="B4708" s="1">
        <v>59</v>
      </c>
      <c r="D4708" s="1">
        <v>4702</v>
      </c>
      <c r="E4708" s="1">
        <v>9</v>
      </c>
    </row>
    <row r="4709" spans="1:5" x14ac:dyDescent="0.25">
      <c r="A4709" s="1">
        <v>4703</v>
      </c>
      <c r="B4709" s="1">
        <v>59</v>
      </c>
      <c r="D4709" s="1">
        <v>4703</v>
      </c>
      <c r="E4709" s="1">
        <v>9</v>
      </c>
    </row>
    <row r="4710" spans="1:5" x14ac:dyDescent="0.25">
      <c r="A4710" s="1">
        <v>4704</v>
      </c>
      <c r="B4710" s="1">
        <v>59</v>
      </c>
      <c r="D4710" s="1">
        <v>4704</v>
      </c>
      <c r="E4710" s="1">
        <v>9</v>
      </c>
    </row>
    <row r="4711" spans="1:5" x14ac:dyDescent="0.25">
      <c r="A4711" s="1">
        <v>4705</v>
      </c>
      <c r="B4711" s="1">
        <v>59</v>
      </c>
      <c r="D4711" s="1">
        <v>4705</v>
      </c>
      <c r="E4711" s="1">
        <v>9</v>
      </c>
    </row>
    <row r="4712" spans="1:5" x14ac:dyDescent="0.25">
      <c r="A4712" s="1">
        <v>4706</v>
      </c>
      <c r="B4712" s="1">
        <v>59</v>
      </c>
      <c r="D4712" s="1">
        <v>4706</v>
      </c>
      <c r="E4712" s="1">
        <v>9</v>
      </c>
    </row>
    <row r="4713" spans="1:5" x14ac:dyDescent="0.25">
      <c r="A4713" s="1">
        <v>4707</v>
      </c>
      <c r="B4713" s="1">
        <v>59</v>
      </c>
      <c r="D4713" s="1">
        <v>4707</v>
      </c>
      <c r="E4713" s="1">
        <v>9</v>
      </c>
    </row>
    <row r="4714" spans="1:5" x14ac:dyDescent="0.25">
      <c r="A4714" s="1">
        <v>4708</v>
      </c>
      <c r="B4714" s="1">
        <v>59</v>
      </c>
      <c r="D4714" s="1">
        <v>4708</v>
      </c>
      <c r="E4714" s="1">
        <v>9</v>
      </c>
    </row>
    <row r="4715" spans="1:5" x14ac:dyDescent="0.25">
      <c r="A4715" s="1">
        <v>4709</v>
      </c>
      <c r="B4715" s="1">
        <v>59</v>
      </c>
      <c r="D4715" s="1">
        <v>4709</v>
      </c>
      <c r="E4715" s="1">
        <v>9</v>
      </c>
    </row>
    <row r="4716" spans="1:5" x14ac:dyDescent="0.25">
      <c r="A4716" s="1">
        <v>4710</v>
      </c>
      <c r="B4716" s="1">
        <v>59</v>
      </c>
      <c r="D4716" s="1">
        <v>4710</v>
      </c>
      <c r="E4716" s="1">
        <v>9</v>
      </c>
    </row>
    <row r="4717" spans="1:5" x14ac:dyDescent="0.25">
      <c r="A4717" s="1">
        <v>4711</v>
      </c>
      <c r="B4717" s="1">
        <v>59</v>
      </c>
      <c r="D4717" s="1">
        <v>4711</v>
      </c>
      <c r="E4717" s="1">
        <v>9</v>
      </c>
    </row>
    <row r="4718" spans="1:5" x14ac:dyDescent="0.25">
      <c r="A4718" s="1">
        <v>4712</v>
      </c>
      <c r="B4718" s="1">
        <v>59</v>
      </c>
      <c r="D4718" s="1">
        <v>4712</v>
      </c>
      <c r="E4718" s="1">
        <v>9</v>
      </c>
    </row>
    <row r="4719" spans="1:5" x14ac:dyDescent="0.25">
      <c r="A4719" s="1">
        <v>4713</v>
      </c>
      <c r="B4719" s="1">
        <v>59</v>
      </c>
      <c r="D4719" s="1">
        <v>4713</v>
      </c>
      <c r="E4719" s="1">
        <v>9</v>
      </c>
    </row>
    <row r="4720" spans="1:5" x14ac:dyDescent="0.25">
      <c r="A4720" s="1">
        <v>4714</v>
      </c>
      <c r="B4720" s="1">
        <v>59</v>
      </c>
      <c r="D4720" s="1">
        <v>4714</v>
      </c>
      <c r="E4720" s="1">
        <v>9</v>
      </c>
    </row>
    <row r="4721" spans="1:5" x14ac:dyDescent="0.25">
      <c r="A4721" s="1">
        <v>4715</v>
      </c>
      <c r="B4721" s="1">
        <v>59</v>
      </c>
      <c r="D4721" s="1">
        <v>4715</v>
      </c>
      <c r="E4721" s="1">
        <v>9</v>
      </c>
    </row>
    <row r="4722" spans="1:5" x14ac:dyDescent="0.25">
      <c r="A4722" s="1">
        <v>4716</v>
      </c>
      <c r="B4722" s="1">
        <v>59</v>
      </c>
      <c r="D4722" s="1">
        <v>4716</v>
      </c>
      <c r="E4722" s="1">
        <v>9</v>
      </c>
    </row>
    <row r="4723" spans="1:5" x14ac:dyDescent="0.25">
      <c r="A4723" s="1">
        <v>4717</v>
      </c>
      <c r="B4723" s="1">
        <v>59</v>
      </c>
      <c r="D4723" s="1">
        <v>4717</v>
      </c>
      <c r="E4723" s="1">
        <v>9</v>
      </c>
    </row>
    <row r="4724" spans="1:5" x14ac:dyDescent="0.25">
      <c r="A4724" s="1">
        <v>4718</v>
      </c>
      <c r="B4724" s="1">
        <v>59</v>
      </c>
      <c r="D4724" s="1">
        <v>4718</v>
      </c>
      <c r="E4724" s="1">
        <v>9</v>
      </c>
    </row>
    <row r="4725" spans="1:5" x14ac:dyDescent="0.25">
      <c r="A4725" s="1">
        <v>4719</v>
      </c>
      <c r="B4725" s="1">
        <v>59</v>
      </c>
      <c r="D4725" s="1">
        <v>4719</v>
      </c>
      <c r="E4725" s="1">
        <v>9</v>
      </c>
    </row>
    <row r="4726" spans="1:5" x14ac:dyDescent="0.25">
      <c r="A4726" s="1">
        <v>4720</v>
      </c>
      <c r="B4726" s="1">
        <v>59</v>
      </c>
      <c r="D4726" s="1">
        <v>4720</v>
      </c>
      <c r="E4726" s="1">
        <v>9</v>
      </c>
    </row>
    <row r="4727" spans="1:5" x14ac:dyDescent="0.25">
      <c r="A4727" s="1">
        <v>4721</v>
      </c>
      <c r="B4727" s="1">
        <v>60</v>
      </c>
      <c r="D4727" s="1">
        <v>4721</v>
      </c>
      <c r="E4727" s="1">
        <v>9</v>
      </c>
    </row>
    <row r="4728" spans="1:5" x14ac:dyDescent="0.25">
      <c r="A4728" s="1">
        <v>4722</v>
      </c>
      <c r="B4728" s="1">
        <v>60</v>
      </c>
      <c r="D4728" s="1">
        <v>4722</v>
      </c>
      <c r="E4728" s="1">
        <v>9</v>
      </c>
    </row>
    <row r="4729" spans="1:5" x14ac:dyDescent="0.25">
      <c r="A4729" s="1">
        <v>4723</v>
      </c>
      <c r="B4729" s="1">
        <v>60</v>
      </c>
      <c r="D4729" s="1">
        <v>4723</v>
      </c>
      <c r="E4729" s="1">
        <v>9</v>
      </c>
    </row>
    <row r="4730" spans="1:5" x14ac:dyDescent="0.25">
      <c r="A4730" s="1">
        <v>4724</v>
      </c>
      <c r="B4730" s="1">
        <v>60</v>
      </c>
      <c r="D4730" s="1">
        <v>4724</v>
      </c>
      <c r="E4730" s="1">
        <v>9</v>
      </c>
    </row>
    <row r="4731" spans="1:5" x14ac:dyDescent="0.25">
      <c r="A4731" s="1">
        <v>4725</v>
      </c>
      <c r="B4731" s="1">
        <v>60</v>
      </c>
      <c r="D4731" s="1">
        <v>4725</v>
      </c>
      <c r="E4731" s="1">
        <v>9</v>
      </c>
    </row>
    <row r="4732" spans="1:5" x14ac:dyDescent="0.25">
      <c r="A4732" s="1">
        <v>4726</v>
      </c>
      <c r="B4732" s="1">
        <v>60</v>
      </c>
      <c r="D4732" s="1">
        <v>4726</v>
      </c>
      <c r="E4732" s="1">
        <v>9</v>
      </c>
    </row>
    <row r="4733" spans="1:5" x14ac:dyDescent="0.25">
      <c r="A4733" s="1">
        <v>4727</v>
      </c>
      <c r="B4733" s="1">
        <v>60</v>
      </c>
      <c r="D4733" s="1">
        <v>4727</v>
      </c>
      <c r="E4733" s="1">
        <v>9</v>
      </c>
    </row>
    <row r="4734" spans="1:5" x14ac:dyDescent="0.25">
      <c r="A4734" s="1">
        <v>4728</v>
      </c>
      <c r="B4734" s="1">
        <v>60</v>
      </c>
      <c r="D4734" s="1">
        <v>4728</v>
      </c>
      <c r="E4734" s="1">
        <v>9</v>
      </c>
    </row>
    <row r="4735" spans="1:5" x14ac:dyDescent="0.25">
      <c r="A4735" s="1">
        <v>4729</v>
      </c>
      <c r="B4735" s="1">
        <v>60</v>
      </c>
      <c r="D4735" s="1">
        <v>4729</v>
      </c>
      <c r="E4735" s="1">
        <v>9</v>
      </c>
    </row>
    <row r="4736" spans="1:5" x14ac:dyDescent="0.25">
      <c r="A4736" s="1">
        <v>4730</v>
      </c>
      <c r="B4736" s="1">
        <v>60</v>
      </c>
      <c r="D4736" s="1">
        <v>4730</v>
      </c>
      <c r="E4736" s="1">
        <v>9</v>
      </c>
    </row>
    <row r="4737" spans="1:5" x14ac:dyDescent="0.25">
      <c r="A4737" s="1">
        <v>4731</v>
      </c>
      <c r="B4737" s="1">
        <v>60</v>
      </c>
      <c r="D4737" s="1">
        <v>4731</v>
      </c>
      <c r="E4737" s="1">
        <v>9</v>
      </c>
    </row>
    <row r="4738" spans="1:5" x14ac:dyDescent="0.25">
      <c r="A4738" s="1">
        <v>4732</v>
      </c>
      <c r="B4738" s="1">
        <v>60</v>
      </c>
      <c r="D4738" s="1">
        <v>4732</v>
      </c>
      <c r="E4738" s="1">
        <v>9</v>
      </c>
    </row>
    <row r="4739" spans="1:5" x14ac:dyDescent="0.25">
      <c r="A4739" s="1">
        <v>4733</v>
      </c>
      <c r="B4739" s="1">
        <v>60</v>
      </c>
      <c r="D4739" s="1">
        <v>4733</v>
      </c>
      <c r="E4739" s="1">
        <v>9</v>
      </c>
    </row>
    <row r="4740" spans="1:5" x14ac:dyDescent="0.25">
      <c r="A4740" s="1">
        <v>4734</v>
      </c>
      <c r="B4740" s="1">
        <v>60</v>
      </c>
      <c r="D4740" s="1">
        <v>4734</v>
      </c>
      <c r="E4740" s="1">
        <v>9</v>
      </c>
    </row>
    <row r="4741" spans="1:5" x14ac:dyDescent="0.25">
      <c r="A4741" s="1">
        <v>4735</v>
      </c>
      <c r="B4741" s="1">
        <v>60</v>
      </c>
      <c r="D4741" s="1">
        <v>4735</v>
      </c>
      <c r="E4741" s="1">
        <v>9</v>
      </c>
    </row>
    <row r="4742" spans="1:5" x14ac:dyDescent="0.25">
      <c r="A4742" s="1">
        <v>4736</v>
      </c>
      <c r="B4742" s="1">
        <v>60</v>
      </c>
      <c r="D4742" s="1">
        <v>4736</v>
      </c>
      <c r="E4742" s="1">
        <v>9</v>
      </c>
    </row>
    <row r="4743" spans="1:5" x14ac:dyDescent="0.25">
      <c r="A4743" s="1">
        <v>4737</v>
      </c>
      <c r="B4743" s="1">
        <v>60</v>
      </c>
      <c r="D4743" s="1">
        <v>4737</v>
      </c>
      <c r="E4743" s="1">
        <v>9</v>
      </c>
    </row>
    <row r="4744" spans="1:5" x14ac:dyDescent="0.25">
      <c r="A4744" s="1">
        <v>4738</v>
      </c>
      <c r="B4744" s="1">
        <v>60</v>
      </c>
      <c r="D4744" s="1">
        <v>4738</v>
      </c>
      <c r="E4744" s="1">
        <v>9</v>
      </c>
    </row>
    <row r="4745" spans="1:5" x14ac:dyDescent="0.25">
      <c r="A4745" s="1">
        <v>4739</v>
      </c>
      <c r="B4745" s="1">
        <v>60</v>
      </c>
      <c r="D4745" s="1">
        <v>4739</v>
      </c>
      <c r="E4745" s="1">
        <v>9</v>
      </c>
    </row>
    <row r="4746" spans="1:5" x14ac:dyDescent="0.25">
      <c r="A4746" s="1">
        <v>4740</v>
      </c>
      <c r="B4746" s="1">
        <v>60</v>
      </c>
      <c r="D4746" s="1">
        <v>4740</v>
      </c>
      <c r="E4746" s="1">
        <v>9</v>
      </c>
    </row>
    <row r="4747" spans="1:5" x14ac:dyDescent="0.25">
      <c r="A4747" s="1">
        <v>4741</v>
      </c>
      <c r="B4747" s="1">
        <v>60</v>
      </c>
      <c r="D4747" s="1">
        <v>4741</v>
      </c>
      <c r="E4747" s="1">
        <v>9</v>
      </c>
    </row>
    <row r="4748" spans="1:5" x14ac:dyDescent="0.25">
      <c r="A4748" s="1">
        <v>4742</v>
      </c>
      <c r="B4748" s="1">
        <v>60</v>
      </c>
      <c r="D4748" s="1">
        <v>4742</v>
      </c>
      <c r="E4748" s="1">
        <v>9</v>
      </c>
    </row>
    <row r="4749" spans="1:5" x14ac:dyDescent="0.25">
      <c r="A4749" s="1">
        <v>4743</v>
      </c>
      <c r="B4749" s="1">
        <v>60</v>
      </c>
      <c r="D4749" s="1">
        <v>4743</v>
      </c>
      <c r="E4749" s="1">
        <v>9</v>
      </c>
    </row>
    <row r="4750" spans="1:5" x14ac:dyDescent="0.25">
      <c r="A4750" s="1">
        <v>4744</v>
      </c>
      <c r="B4750" s="1">
        <v>60</v>
      </c>
      <c r="D4750" s="1">
        <v>4744</v>
      </c>
      <c r="E4750" s="1">
        <v>9</v>
      </c>
    </row>
    <row r="4751" spans="1:5" x14ac:dyDescent="0.25">
      <c r="A4751" s="1">
        <v>4745</v>
      </c>
      <c r="B4751" s="1">
        <v>60</v>
      </c>
      <c r="D4751" s="1">
        <v>4745</v>
      </c>
      <c r="E4751" s="1">
        <v>9</v>
      </c>
    </row>
    <row r="4752" spans="1:5" x14ac:dyDescent="0.25">
      <c r="A4752" s="1">
        <v>4746</v>
      </c>
      <c r="B4752" s="1">
        <v>60</v>
      </c>
      <c r="D4752" s="1">
        <v>4746</v>
      </c>
      <c r="E4752" s="1">
        <v>9</v>
      </c>
    </row>
    <row r="4753" spans="1:5" x14ac:dyDescent="0.25">
      <c r="A4753" s="1">
        <v>4747</v>
      </c>
      <c r="B4753" s="1">
        <v>60</v>
      </c>
      <c r="D4753" s="1">
        <v>4747</v>
      </c>
      <c r="E4753" s="1">
        <v>9</v>
      </c>
    </row>
    <row r="4754" spans="1:5" x14ac:dyDescent="0.25">
      <c r="A4754" s="1">
        <v>4748</v>
      </c>
      <c r="B4754" s="1">
        <v>60</v>
      </c>
      <c r="D4754" s="1">
        <v>4748</v>
      </c>
      <c r="E4754" s="1">
        <v>9</v>
      </c>
    </row>
    <row r="4755" spans="1:5" x14ac:dyDescent="0.25">
      <c r="A4755" s="1">
        <v>4749</v>
      </c>
      <c r="B4755" s="1">
        <v>60</v>
      </c>
      <c r="D4755" s="1">
        <v>4749</v>
      </c>
      <c r="E4755" s="1">
        <v>9</v>
      </c>
    </row>
    <row r="4756" spans="1:5" x14ac:dyDescent="0.25">
      <c r="A4756" s="1">
        <v>4750</v>
      </c>
      <c r="B4756" s="1">
        <v>60</v>
      </c>
      <c r="D4756" s="1">
        <v>4750</v>
      </c>
      <c r="E4756" s="1">
        <v>9</v>
      </c>
    </row>
    <row r="4757" spans="1:5" x14ac:dyDescent="0.25">
      <c r="A4757" s="1">
        <v>4751</v>
      </c>
      <c r="B4757" s="1">
        <v>60</v>
      </c>
      <c r="D4757" s="1">
        <v>4751</v>
      </c>
      <c r="E4757" s="1">
        <v>9</v>
      </c>
    </row>
    <row r="4758" spans="1:5" x14ac:dyDescent="0.25">
      <c r="A4758" s="1">
        <v>4752</v>
      </c>
      <c r="B4758" s="1">
        <v>60</v>
      </c>
      <c r="D4758" s="1">
        <v>4752</v>
      </c>
      <c r="E4758" s="1">
        <v>9</v>
      </c>
    </row>
    <row r="4759" spans="1:5" x14ac:dyDescent="0.25">
      <c r="A4759" s="1">
        <v>4753</v>
      </c>
      <c r="B4759" s="1">
        <v>60</v>
      </c>
      <c r="D4759" s="1">
        <v>4753</v>
      </c>
      <c r="E4759" s="1">
        <v>9</v>
      </c>
    </row>
    <row r="4760" spans="1:5" x14ac:dyDescent="0.25">
      <c r="A4760" s="1">
        <v>4754</v>
      </c>
      <c r="B4760" s="1">
        <v>60</v>
      </c>
      <c r="D4760" s="1">
        <v>4754</v>
      </c>
      <c r="E4760" s="1">
        <v>9</v>
      </c>
    </row>
    <row r="4761" spans="1:5" x14ac:dyDescent="0.25">
      <c r="A4761" s="1">
        <v>4755</v>
      </c>
      <c r="B4761" s="1">
        <v>60</v>
      </c>
      <c r="D4761" s="1">
        <v>4755</v>
      </c>
      <c r="E4761" s="1">
        <v>9</v>
      </c>
    </row>
    <row r="4762" spans="1:5" x14ac:dyDescent="0.25">
      <c r="A4762" s="1">
        <v>4756</v>
      </c>
      <c r="B4762" s="1">
        <v>60</v>
      </c>
      <c r="D4762" s="1">
        <v>4756</v>
      </c>
      <c r="E4762" s="1">
        <v>9</v>
      </c>
    </row>
    <row r="4763" spans="1:5" x14ac:dyDescent="0.25">
      <c r="A4763" s="1">
        <v>4757</v>
      </c>
      <c r="B4763" s="1">
        <v>60</v>
      </c>
      <c r="D4763" s="1">
        <v>4757</v>
      </c>
      <c r="E4763" s="1">
        <v>9</v>
      </c>
    </row>
    <row r="4764" spans="1:5" x14ac:dyDescent="0.25">
      <c r="A4764" s="1">
        <v>4758</v>
      </c>
      <c r="B4764" s="1">
        <v>60</v>
      </c>
      <c r="D4764" s="1">
        <v>4758</v>
      </c>
      <c r="E4764" s="1">
        <v>9</v>
      </c>
    </row>
    <row r="4765" spans="1:5" x14ac:dyDescent="0.25">
      <c r="A4765" s="1">
        <v>4759</v>
      </c>
      <c r="B4765" s="1">
        <v>60</v>
      </c>
      <c r="D4765" s="1">
        <v>4759</v>
      </c>
      <c r="E4765" s="1">
        <v>9</v>
      </c>
    </row>
    <row r="4766" spans="1:5" x14ac:dyDescent="0.25">
      <c r="A4766" s="1">
        <v>4760</v>
      </c>
      <c r="B4766" s="1">
        <v>60</v>
      </c>
      <c r="D4766" s="1">
        <v>4760</v>
      </c>
      <c r="E4766" s="1">
        <v>9</v>
      </c>
    </row>
    <row r="4767" spans="1:5" x14ac:dyDescent="0.25">
      <c r="A4767" s="1">
        <v>4761</v>
      </c>
      <c r="B4767" s="1">
        <v>60</v>
      </c>
      <c r="D4767" s="1">
        <v>4761</v>
      </c>
      <c r="E4767" s="1">
        <v>9</v>
      </c>
    </row>
    <row r="4768" spans="1:5" x14ac:dyDescent="0.25">
      <c r="A4768" s="1">
        <v>4762</v>
      </c>
      <c r="B4768" s="1">
        <v>60</v>
      </c>
      <c r="D4768" s="1">
        <v>4762</v>
      </c>
      <c r="E4768" s="1">
        <v>9</v>
      </c>
    </row>
    <row r="4769" spans="1:5" x14ac:dyDescent="0.25">
      <c r="A4769" s="1">
        <v>4763</v>
      </c>
      <c r="B4769" s="1">
        <v>60</v>
      </c>
      <c r="D4769" s="1">
        <v>4763</v>
      </c>
      <c r="E4769" s="1">
        <v>9</v>
      </c>
    </row>
    <row r="4770" spans="1:5" x14ac:dyDescent="0.25">
      <c r="A4770" s="1">
        <v>4764</v>
      </c>
      <c r="B4770" s="1">
        <v>60</v>
      </c>
      <c r="D4770" s="1">
        <v>4764</v>
      </c>
      <c r="E4770" s="1">
        <v>9</v>
      </c>
    </row>
    <row r="4771" spans="1:5" x14ac:dyDescent="0.25">
      <c r="A4771" s="1">
        <v>4765</v>
      </c>
      <c r="B4771" s="1">
        <v>60</v>
      </c>
      <c r="D4771" s="1">
        <v>4765</v>
      </c>
      <c r="E4771" s="1">
        <v>9</v>
      </c>
    </row>
    <row r="4772" spans="1:5" x14ac:dyDescent="0.25">
      <c r="A4772" s="1">
        <v>4766</v>
      </c>
      <c r="B4772" s="1">
        <v>60</v>
      </c>
      <c r="D4772" s="1">
        <v>4766</v>
      </c>
      <c r="E4772" s="1">
        <v>9</v>
      </c>
    </row>
    <row r="4773" spans="1:5" x14ac:dyDescent="0.25">
      <c r="A4773" s="1">
        <v>4767</v>
      </c>
      <c r="B4773" s="1">
        <v>60</v>
      </c>
      <c r="D4773" s="1">
        <v>4767</v>
      </c>
      <c r="E4773" s="1">
        <v>9</v>
      </c>
    </row>
    <row r="4774" spans="1:5" x14ac:dyDescent="0.25">
      <c r="A4774" s="1">
        <v>4768</v>
      </c>
      <c r="B4774" s="1">
        <v>60</v>
      </c>
      <c r="D4774" s="1">
        <v>4768</v>
      </c>
      <c r="E4774" s="1">
        <v>9</v>
      </c>
    </row>
    <row r="4775" spans="1:5" x14ac:dyDescent="0.25">
      <c r="A4775" s="1">
        <v>4769</v>
      </c>
      <c r="B4775" s="1">
        <v>60</v>
      </c>
      <c r="D4775" s="1">
        <v>4769</v>
      </c>
      <c r="E4775" s="1">
        <v>9</v>
      </c>
    </row>
    <row r="4776" spans="1:5" x14ac:dyDescent="0.25">
      <c r="A4776" s="1">
        <v>4770</v>
      </c>
      <c r="B4776" s="1">
        <v>60</v>
      </c>
      <c r="D4776" s="1">
        <v>4770</v>
      </c>
      <c r="E4776" s="1">
        <v>9</v>
      </c>
    </row>
    <row r="4777" spans="1:5" x14ac:dyDescent="0.25">
      <c r="A4777" s="1">
        <v>4771</v>
      </c>
      <c r="B4777" s="1">
        <v>60</v>
      </c>
      <c r="D4777" s="1">
        <v>4771</v>
      </c>
      <c r="E4777" s="1">
        <v>9</v>
      </c>
    </row>
    <row r="4778" spans="1:5" x14ac:dyDescent="0.25">
      <c r="A4778" s="1">
        <v>4772</v>
      </c>
      <c r="B4778" s="1">
        <v>60</v>
      </c>
      <c r="D4778" s="1">
        <v>4772</v>
      </c>
      <c r="E4778" s="1">
        <v>9</v>
      </c>
    </row>
    <row r="4779" spans="1:5" x14ac:dyDescent="0.25">
      <c r="A4779" s="1">
        <v>4773</v>
      </c>
      <c r="B4779" s="1">
        <v>60</v>
      </c>
      <c r="D4779" s="1">
        <v>4773</v>
      </c>
      <c r="E4779" s="1">
        <v>9</v>
      </c>
    </row>
    <row r="4780" spans="1:5" x14ac:dyDescent="0.25">
      <c r="A4780" s="1">
        <v>4774</v>
      </c>
      <c r="B4780" s="1">
        <v>60</v>
      </c>
      <c r="D4780" s="1">
        <v>4774</v>
      </c>
      <c r="E4780" s="1">
        <v>9</v>
      </c>
    </row>
    <row r="4781" spans="1:5" x14ac:dyDescent="0.25">
      <c r="A4781" s="1">
        <v>4775</v>
      </c>
      <c r="B4781" s="1">
        <v>60</v>
      </c>
      <c r="D4781" s="1">
        <v>4775</v>
      </c>
      <c r="E4781" s="1">
        <v>9</v>
      </c>
    </row>
    <row r="4782" spans="1:5" x14ac:dyDescent="0.25">
      <c r="A4782" s="1">
        <v>4776</v>
      </c>
      <c r="B4782" s="1">
        <v>60</v>
      </c>
      <c r="D4782" s="1">
        <v>4776</v>
      </c>
      <c r="E4782" s="1">
        <v>9</v>
      </c>
    </row>
    <row r="4783" spans="1:5" x14ac:dyDescent="0.25">
      <c r="A4783" s="1">
        <v>4777</v>
      </c>
      <c r="B4783" s="1">
        <v>60</v>
      </c>
      <c r="D4783" s="1">
        <v>4777</v>
      </c>
      <c r="E4783" s="1">
        <v>9</v>
      </c>
    </row>
    <row r="4784" spans="1:5" x14ac:dyDescent="0.25">
      <c r="A4784" s="1">
        <v>4778</v>
      </c>
      <c r="B4784" s="1">
        <v>60</v>
      </c>
      <c r="D4784" s="1">
        <v>4778</v>
      </c>
      <c r="E4784" s="1">
        <v>9</v>
      </c>
    </row>
    <row r="4785" spans="1:5" x14ac:dyDescent="0.25">
      <c r="A4785" s="1">
        <v>4779</v>
      </c>
      <c r="B4785" s="1">
        <v>60</v>
      </c>
      <c r="D4785" s="1">
        <v>4779</v>
      </c>
      <c r="E4785" s="1">
        <v>9</v>
      </c>
    </row>
    <row r="4786" spans="1:5" x14ac:dyDescent="0.25">
      <c r="A4786" s="1">
        <v>4780</v>
      </c>
      <c r="B4786" s="1">
        <v>60</v>
      </c>
      <c r="D4786" s="1">
        <v>4780</v>
      </c>
      <c r="E4786" s="1">
        <v>9</v>
      </c>
    </row>
    <row r="4787" spans="1:5" x14ac:dyDescent="0.25">
      <c r="A4787" s="1">
        <v>4781</v>
      </c>
      <c r="B4787" s="1">
        <v>60</v>
      </c>
      <c r="D4787" s="1">
        <v>4781</v>
      </c>
      <c r="E4787" s="1">
        <v>9</v>
      </c>
    </row>
    <row r="4788" spans="1:5" x14ac:dyDescent="0.25">
      <c r="A4788" s="1">
        <v>4782</v>
      </c>
      <c r="B4788" s="1">
        <v>60</v>
      </c>
      <c r="D4788" s="1">
        <v>4782</v>
      </c>
      <c r="E4788" s="1">
        <v>9</v>
      </c>
    </row>
    <row r="4789" spans="1:5" x14ac:dyDescent="0.25">
      <c r="A4789" s="1">
        <v>4783</v>
      </c>
      <c r="B4789" s="1">
        <v>60</v>
      </c>
      <c r="D4789" s="1">
        <v>4783</v>
      </c>
      <c r="E4789" s="1">
        <v>9</v>
      </c>
    </row>
    <row r="4790" spans="1:5" x14ac:dyDescent="0.25">
      <c r="A4790" s="1">
        <v>4784</v>
      </c>
      <c r="B4790" s="1">
        <v>60</v>
      </c>
      <c r="D4790" s="1">
        <v>4784</v>
      </c>
      <c r="E4790" s="1">
        <v>9</v>
      </c>
    </row>
    <row r="4791" spans="1:5" x14ac:dyDescent="0.25">
      <c r="A4791" s="1">
        <v>4785</v>
      </c>
      <c r="B4791" s="1">
        <v>60</v>
      </c>
      <c r="D4791" s="1">
        <v>4785</v>
      </c>
      <c r="E4791" s="1">
        <v>9</v>
      </c>
    </row>
    <row r="4792" spans="1:5" x14ac:dyDescent="0.25">
      <c r="A4792" s="1">
        <v>4786</v>
      </c>
      <c r="B4792" s="1">
        <v>60</v>
      </c>
      <c r="D4792" s="1">
        <v>4786</v>
      </c>
      <c r="E4792" s="1">
        <v>9</v>
      </c>
    </row>
    <row r="4793" spans="1:5" x14ac:dyDescent="0.25">
      <c r="A4793" s="1">
        <v>4787</v>
      </c>
      <c r="B4793" s="1">
        <v>60</v>
      </c>
      <c r="D4793" s="1">
        <v>4787</v>
      </c>
      <c r="E4793" s="1">
        <v>9</v>
      </c>
    </row>
    <row r="4794" spans="1:5" x14ac:dyDescent="0.25">
      <c r="A4794" s="1">
        <v>4788</v>
      </c>
      <c r="B4794" s="1">
        <v>60</v>
      </c>
      <c r="D4794" s="1">
        <v>4788</v>
      </c>
      <c r="E4794" s="1">
        <v>9</v>
      </c>
    </row>
    <row r="4795" spans="1:5" x14ac:dyDescent="0.25">
      <c r="A4795" s="1">
        <v>4789</v>
      </c>
      <c r="B4795" s="1">
        <v>60</v>
      </c>
      <c r="D4795" s="1">
        <v>4789</v>
      </c>
      <c r="E4795" s="1">
        <v>9</v>
      </c>
    </row>
    <row r="4796" spans="1:5" x14ac:dyDescent="0.25">
      <c r="A4796" s="1">
        <v>4790</v>
      </c>
      <c r="B4796" s="1">
        <v>60</v>
      </c>
      <c r="D4796" s="1">
        <v>4790</v>
      </c>
      <c r="E4796" s="1">
        <v>9</v>
      </c>
    </row>
    <row r="4797" spans="1:5" x14ac:dyDescent="0.25">
      <c r="A4797" s="1">
        <v>4791</v>
      </c>
      <c r="B4797" s="1">
        <v>60</v>
      </c>
      <c r="D4797" s="1">
        <v>4791</v>
      </c>
      <c r="E4797" s="1">
        <v>9</v>
      </c>
    </row>
    <row r="4798" spans="1:5" x14ac:dyDescent="0.25">
      <c r="A4798" s="1">
        <v>4792</v>
      </c>
      <c r="B4798" s="1">
        <v>60</v>
      </c>
      <c r="D4798" s="1">
        <v>4792</v>
      </c>
      <c r="E4798" s="1">
        <v>9</v>
      </c>
    </row>
    <row r="4799" spans="1:5" x14ac:dyDescent="0.25">
      <c r="A4799" s="1">
        <v>4793</v>
      </c>
      <c r="B4799" s="1">
        <v>60</v>
      </c>
      <c r="D4799" s="1">
        <v>4793</v>
      </c>
      <c r="E4799" s="1">
        <v>9</v>
      </c>
    </row>
    <row r="4800" spans="1:5" x14ac:dyDescent="0.25">
      <c r="A4800" s="1">
        <v>4794</v>
      </c>
      <c r="B4800" s="1">
        <v>60</v>
      </c>
      <c r="D4800" s="1">
        <v>4794</v>
      </c>
      <c r="E4800" s="1">
        <v>9</v>
      </c>
    </row>
    <row r="4801" spans="1:5" x14ac:dyDescent="0.25">
      <c r="A4801" s="1">
        <v>4795</v>
      </c>
      <c r="B4801" s="1">
        <v>60</v>
      </c>
      <c r="D4801" s="1">
        <v>4795</v>
      </c>
      <c r="E4801" s="1">
        <v>9</v>
      </c>
    </row>
    <row r="4802" spans="1:5" x14ac:dyDescent="0.25">
      <c r="A4802" s="1">
        <v>4796</v>
      </c>
      <c r="B4802" s="1">
        <v>60</v>
      </c>
      <c r="D4802" s="1">
        <v>4796</v>
      </c>
      <c r="E4802" s="1">
        <v>9</v>
      </c>
    </row>
    <row r="4803" spans="1:5" x14ac:dyDescent="0.25">
      <c r="A4803" s="1">
        <v>4797</v>
      </c>
      <c r="B4803" s="1">
        <v>60</v>
      </c>
      <c r="D4803" s="1">
        <v>4797</v>
      </c>
      <c r="E4803" s="1">
        <v>9</v>
      </c>
    </row>
    <row r="4804" spans="1:5" x14ac:dyDescent="0.25">
      <c r="A4804" s="1">
        <v>4798</v>
      </c>
      <c r="B4804" s="1">
        <v>60</v>
      </c>
      <c r="D4804" s="1">
        <v>4798</v>
      </c>
      <c r="E4804" s="1">
        <v>9</v>
      </c>
    </row>
    <row r="4805" spans="1:5" x14ac:dyDescent="0.25">
      <c r="A4805" s="1">
        <v>4799</v>
      </c>
      <c r="B4805" s="1">
        <v>60</v>
      </c>
      <c r="D4805" s="1">
        <v>4799</v>
      </c>
      <c r="E4805" s="1">
        <v>9</v>
      </c>
    </row>
    <row r="4806" spans="1:5" x14ac:dyDescent="0.25">
      <c r="A4806" s="1">
        <v>4800</v>
      </c>
      <c r="B4806" s="1">
        <v>60</v>
      </c>
      <c r="D4806" s="1">
        <v>4800</v>
      </c>
      <c r="E4806" s="1">
        <v>9</v>
      </c>
    </row>
    <row r="4807" spans="1:5" x14ac:dyDescent="0.25">
      <c r="A4807" s="1">
        <v>4801</v>
      </c>
      <c r="B4807" s="1">
        <v>61</v>
      </c>
      <c r="D4807" s="1">
        <v>4801</v>
      </c>
      <c r="E4807" s="1">
        <v>9</v>
      </c>
    </row>
    <row r="4808" spans="1:5" x14ac:dyDescent="0.25">
      <c r="A4808" s="1">
        <v>4802</v>
      </c>
      <c r="B4808" s="1">
        <v>61</v>
      </c>
      <c r="D4808" s="1">
        <v>4802</v>
      </c>
      <c r="E4808" s="1">
        <v>9</v>
      </c>
    </row>
    <row r="4809" spans="1:5" x14ac:dyDescent="0.25">
      <c r="A4809" s="1">
        <v>4803</v>
      </c>
      <c r="B4809" s="1">
        <v>61</v>
      </c>
      <c r="D4809" s="1">
        <v>4803</v>
      </c>
      <c r="E4809" s="1">
        <v>9</v>
      </c>
    </row>
    <row r="4810" spans="1:5" x14ac:dyDescent="0.25">
      <c r="A4810" s="1">
        <v>4804</v>
      </c>
      <c r="B4810" s="1">
        <v>61</v>
      </c>
      <c r="D4810" s="1">
        <v>4804</v>
      </c>
      <c r="E4810" s="1">
        <v>9</v>
      </c>
    </row>
    <row r="4811" spans="1:5" x14ac:dyDescent="0.25">
      <c r="A4811" s="1">
        <v>4805</v>
      </c>
      <c r="B4811" s="1">
        <v>61</v>
      </c>
      <c r="D4811" s="1">
        <v>4805</v>
      </c>
      <c r="E4811" s="1">
        <v>9</v>
      </c>
    </row>
    <row r="4812" spans="1:5" x14ac:dyDescent="0.25">
      <c r="A4812" s="1">
        <v>4806</v>
      </c>
      <c r="B4812" s="1">
        <v>61</v>
      </c>
      <c r="D4812" s="1">
        <v>4806</v>
      </c>
      <c r="E4812" s="1">
        <v>9</v>
      </c>
    </row>
    <row r="4813" spans="1:5" x14ac:dyDescent="0.25">
      <c r="A4813" s="1">
        <v>4807</v>
      </c>
      <c r="B4813" s="1">
        <v>61</v>
      </c>
      <c r="D4813" s="1">
        <v>4807</v>
      </c>
      <c r="E4813" s="1">
        <v>9</v>
      </c>
    </row>
    <row r="4814" spans="1:5" x14ac:dyDescent="0.25">
      <c r="A4814" s="1">
        <v>4808</v>
      </c>
      <c r="B4814" s="1">
        <v>61</v>
      </c>
      <c r="D4814" s="1">
        <v>4808</v>
      </c>
      <c r="E4814" s="1">
        <v>9</v>
      </c>
    </row>
    <row r="4815" spans="1:5" x14ac:dyDescent="0.25">
      <c r="A4815" s="1">
        <v>4809</v>
      </c>
      <c r="B4815" s="1">
        <v>61</v>
      </c>
      <c r="D4815" s="1">
        <v>4809</v>
      </c>
      <c r="E4815" s="1">
        <v>9</v>
      </c>
    </row>
    <row r="4816" spans="1:5" x14ac:dyDescent="0.25">
      <c r="A4816" s="1">
        <v>4810</v>
      </c>
      <c r="B4816" s="1">
        <v>61</v>
      </c>
      <c r="D4816" s="1">
        <v>4810</v>
      </c>
      <c r="E4816" s="1">
        <v>9</v>
      </c>
    </row>
    <row r="4817" spans="1:5" x14ac:dyDescent="0.25">
      <c r="A4817" s="1">
        <v>4811</v>
      </c>
      <c r="B4817" s="1">
        <v>61</v>
      </c>
      <c r="D4817" s="1">
        <v>4811</v>
      </c>
      <c r="E4817" s="1">
        <v>9</v>
      </c>
    </row>
    <row r="4818" spans="1:5" x14ac:dyDescent="0.25">
      <c r="A4818" s="1">
        <v>4812</v>
      </c>
      <c r="B4818" s="1">
        <v>61</v>
      </c>
      <c r="D4818" s="1">
        <v>4812</v>
      </c>
      <c r="E4818" s="1">
        <v>9</v>
      </c>
    </row>
    <row r="4819" spans="1:5" x14ac:dyDescent="0.25">
      <c r="A4819" s="1">
        <v>4813</v>
      </c>
      <c r="B4819" s="1">
        <v>61</v>
      </c>
      <c r="D4819" s="1">
        <v>4813</v>
      </c>
      <c r="E4819" s="1">
        <v>9</v>
      </c>
    </row>
    <row r="4820" spans="1:5" x14ac:dyDescent="0.25">
      <c r="A4820" s="1">
        <v>4814</v>
      </c>
      <c r="B4820" s="1">
        <v>61</v>
      </c>
      <c r="D4820" s="1">
        <v>4814</v>
      </c>
      <c r="E4820" s="1">
        <v>9</v>
      </c>
    </row>
    <row r="4821" spans="1:5" x14ac:dyDescent="0.25">
      <c r="A4821" s="1">
        <v>4815</v>
      </c>
      <c r="B4821" s="1">
        <v>61</v>
      </c>
      <c r="D4821" s="1">
        <v>4815</v>
      </c>
      <c r="E4821" s="1">
        <v>9</v>
      </c>
    </row>
    <row r="4822" spans="1:5" x14ac:dyDescent="0.25">
      <c r="A4822" s="1">
        <v>4816</v>
      </c>
      <c r="B4822" s="1">
        <v>61</v>
      </c>
      <c r="D4822" s="1">
        <v>4816</v>
      </c>
      <c r="E4822" s="1">
        <v>9</v>
      </c>
    </row>
    <row r="4823" spans="1:5" x14ac:dyDescent="0.25">
      <c r="A4823" s="1">
        <v>4817</v>
      </c>
      <c r="B4823" s="1">
        <v>61</v>
      </c>
      <c r="D4823" s="1">
        <v>4817</v>
      </c>
      <c r="E4823" s="1">
        <v>9</v>
      </c>
    </row>
    <row r="4824" spans="1:5" x14ac:dyDescent="0.25">
      <c r="A4824" s="1">
        <v>4818</v>
      </c>
      <c r="B4824" s="1">
        <v>61</v>
      </c>
      <c r="D4824" s="1">
        <v>4818</v>
      </c>
      <c r="E4824" s="1">
        <v>9</v>
      </c>
    </row>
    <row r="4825" spans="1:5" x14ac:dyDescent="0.25">
      <c r="A4825" s="1">
        <v>4819</v>
      </c>
      <c r="B4825" s="1">
        <v>61</v>
      </c>
      <c r="D4825" s="1">
        <v>4819</v>
      </c>
      <c r="E4825" s="1">
        <v>9</v>
      </c>
    </row>
    <row r="4826" spans="1:5" x14ac:dyDescent="0.25">
      <c r="A4826" s="1">
        <v>4820</v>
      </c>
      <c r="B4826" s="1">
        <v>61</v>
      </c>
      <c r="D4826" s="1">
        <v>4820</v>
      </c>
      <c r="E4826" s="1">
        <v>9</v>
      </c>
    </row>
    <row r="4827" spans="1:5" x14ac:dyDescent="0.25">
      <c r="A4827" s="1">
        <v>4821</v>
      </c>
      <c r="B4827" s="1">
        <v>61</v>
      </c>
      <c r="D4827" s="1">
        <v>4821</v>
      </c>
      <c r="E4827" s="1">
        <v>9</v>
      </c>
    </row>
    <row r="4828" spans="1:5" x14ac:dyDescent="0.25">
      <c r="A4828" s="1">
        <v>4822</v>
      </c>
      <c r="B4828" s="1">
        <v>61</v>
      </c>
      <c r="D4828" s="1">
        <v>4822</v>
      </c>
      <c r="E4828" s="1">
        <v>9</v>
      </c>
    </row>
    <row r="4829" spans="1:5" x14ac:dyDescent="0.25">
      <c r="A4829" s="1">
        <v>4823</v>
      </c>
      <c r="B4829" s="1">
        <v>61</v>
      </c>
      <c r="D4829" s="1">
        <v>4823</v>
      </c>
      <c r="E4829" s="1">
        <v>9</v>
      </c>
    </row>
    <row r="4830" spans="1:5" x14ac:dyDescent="0.25">
      <c r="A4830" s="1">
        <v>4824</v>
      </c>
      <c r="B4830" s="1">
        <v>61</v>
      </c>
      <c r="D4830" s="1">
        <v>4824</v>
      </c>
      <c r="E4830" s="1">
        <v>9</v>
      </c>
    </row>
    <row r="4831" spans="1:5" x14ac:dyDescent="0.25">
      <c r="A4831" s="1">
        <v>4825</v>
      </c>
      <c r="B4831" s="1">
        <v>61</v>
      </c>
      <c r="D4831" s="1">
        <v>4825</v>
      </c>
      <c r="E4831" s="1">
        <v>9</v>
      </c>
    </row>
    <row r="4832" spans="1:5" x14ac:dyDescent="0.25">
      <c r="A4832" s="1">
        <v>4826</v>
      </c>
      <c r="B4832" s="1">
        <v>61</v>
      </c>
      <c r="D4832" s="1">
        <v>4826</v>
      </c>
      <c r="E4832" s="1">
        <v>9</v>
      </c>
    </row>
    <row r="4833" spans="1:5" x14ac:dyDescent="0.25">
      <c r="A4833" s="1">
        <v>4827</v>
      </c>
      <c r="B4833" s="1">
        <v>61</v>
      </c>
      <c r="D4833" s="1">
        <v>4827</v>
      </c>
      <c r="E4833" s="1">
        <v>9</v>
      </c>
    </row>
    <row r="4834" spans="1:5" x14ac:dyDescent="0.25">
      <c r="A4834" s="1">
        <v>4828</v>
      </c>
      <c r="B4834" s="1">
        <v>61</v>
      </c>
      <c r="D4834" s="1">
        <v>4828</v>
      </c>
      <c r="E4834" s="1">
        <v>9</v>
      </c>
    </row>
    <row r="4835" spans="1:5" x14ac:dyDescent="0.25">
      <c r="A4835" s="1">
        <v>4829</v>
      </c>
      <c r="B4835" s="1">
        <v>61</v>
      </c>
      <c r="D4835" s="1">
        <v>4829</v>
      </c>
      <c r="E4835" s="1">
        <v>9</v>
      </c>
    </row>
    <row r="4836" spans="1:5" x14ac:dyDescent="0.25">
      <c r="A4836" s="1">
        <v>4830</v>
      </c>
      <c r="B4836" s="1">
        <v>61</v>
      </c>
      <c r="D4836" s="1">
        <v>4830</v>
      </c>
      <c r="E4836" s="1">
        <v>9</v>
      </c>
    </row>
    <row r="4837" spans="1:5" x14ac:dyDescent="0.25">
      <c r="A4837" s="1">
        <v>4831</v>
      </c>
      <c r="B4837" s="1">
        <v>61</v>
      </c>
      <c r="D4837" s="1">
        <v>4831</v>
      </c>
      <c r="E4837" s="1">
        <v>9</v>
      </c>
    </row>
    <row r="4838" spans="1:5" x14ac:dyDescent="0.25">
      <c r="A4838" s="1">
        <v>4832</v>
      </c>
      <c r="B4838" s="1">
        <v>61</v>
      </c>
      <c r="D4838" s="1">
        <v>4832</v>
      </c>
      <c r="E4838" s="1">
        <v>9</v>
      </c>
    </row>
    <row r="4839" spans="1:5" x14ac:dyDescent="0.25">
      <c r="A4839" s="1">
        <v>4833</v>
      </c>
      <c r="B4839" s="1">
        <v>61</v>
      </c>
      <c r="D4839" s="1">
        <v>4833</v>
      </c>
      <c r="E4839" s="1">
        <v>9</v>
      </c>
    </row>
    <row r="4840" spans="1:5" x14ac:dyDescent="0.25">
      <c r="A4840" s="1">
        <v>4834</v>
      </c>
      <c r="B4840" s="1">
        <v>61</v>
      </c>
      <c r="D4840" s="1">
        <v>4834</v>
      </c>
      <c r="E4840" s="1">
        <v>9</v>
      </c>
    </row>
    <row r="4841" spans="1:5" x14ac:dyDescent="0.25">
      <c r="A4841" s="1">
        <v>4835</v>
      </c>
      <c r="B4841" s="1">
        <v>61</v>
      </c>
      <c r="D4841" s="1">
        <v>4835</v>
      </c>
      <c r="E4841" s="1">
        <v>9</v>
      </c>
    </row>
    <row r="4842" spans="1:5" x14ac:dyDescent="0.25">
      <c r="A4842" s="1">
        <v>4836</v>
      </c>
      <c r="B4842" s="1">
        <v>61</v>
      </c>
      <c r="D4842" s="1">
        <v>4836</v>
      </c>
      <c r="E4842" s="1">
        <v>9</v>
      </c>
    </row>
    <row r="4843" spans="1:5" x14ac:dyDescent="0.25">
      <c r="A4843" s="1">
        <v>4837</v>
      </c>
      <c r="B4843" s="1">
        <v>61</v>
      </c>
      <c r="D4843" s="1">
        <v>4837</v>
      </c>
      <c r="E4843" s="1">
        <v>9</v>
      </c>
    </row>
    <row r="4844" spans="1:5" x14ac:dyDescent="0.25">
      <c r="A4844" s="1">
        <v>4838</v>
      </c>
      <c r="B4844" s="1">
        <v>61</v>
      </c>
      <c r="D4844" s="1">
        <v>4838</v>
      </c>
      <c r="E4844" s="1">
        <v>9</v>
      </c>
    </row>
    <row r="4845" spans="1:5" x14ac:dyDescent="0.25">
      <c r="A4845" s="1">
        <v>4839</v>
      </c>
      <c r="B4845" s="1">
        <v>61</v>
      </c>
      <c r="D4845" s="1">
        <v>4839</v>
      </c>
      <c r="E4845" s="1">
        <v>9</v>
      </c>
    </row>
    <row r="4846" spans="1:5" x14ac:dyDescent="0.25">
      <c r="A4846" s="1">
        <v>4840</v>
      </c>
      <c r="B4846" s="1">
        <v>61</v>
      </c>
      <c r="D4846" s="1">
        <v>4840</v>
      </c>
      <c r="E4846" s="1">
        <v>9</v>
      </c>
    </row>
    <row r="4847" spans="1:5" x14ac:dyDescent="0.25">
      <c r="A4847" s="1">
        <v>4841</v>
      </c>
      <c r="B4847" s="1">
        <v>61</v>
      </c>
      <c r="D4847" s="1">
        <v>4841</v>
      </c>
      <c r="E4847" s="1">
        <v>9</v>
      </c>
    </row>
    <row r="4848" spans="1:5" x14ac:dyDescent="0.25">
      <c r="A4848" s="1">
        <v>4842</v>
      </c>
      <c r="B4848" s="1">
        <v>61</v>
      </c>
      <c r="D4848" s="1">
        <v>4842</v>
      </c>
      <c r="E4848" s="1">
        <v>9</v>
      </c>
    </row>
    <row r="4849" spans="1:5" x14ac:dyDescent="0.25">
      <c r="A4849" s="1">
        <v>4843</v>
      </c>
      <c r="B4849" s="1">
        <v>61</v>
      </c>
      <c r="D4849" s="1">
        <v>4843</v>
      </c>
      <c r="E4849" s="1">
        <v>9</v>
      </c>
    </row>
    <row r="4850" spans="1:5" x14ac:dyDescent="0.25">
      <c r="A4850" s="1">
        <v>4844</v>
      </c>
      <c r="B4850" s="1">
        <v>61</v>
      </c>
      <c r="D4850" s="1">
        <v>4844</v>
      </c>
      <c r="E4850" s="1">
        <v>9</v>
      </c>
    </row>
    <row r="4851" spans="1:5" x14ac:dyDescent="0.25">
      <c r="A4851" s="1">
        <v>4845</v>
      </c>
      <c r="B4851" s="1">
        <v>61</v>
      </c>
      <c r="D4851" s="1">
        <v>4845</v>
      </c>
      <c r="E4851" s="1">
        <v>9</v>
      </c>
    </row>
    <row r="4852" spans="1:5" x14ac:dyDescent="0.25">
      <c r="A4852" s="1">
        <v>4846</v>
      </c>
      <c r="B4852" s="1">
        <v>61</v>
      </c>
      <c r="D4852" s="1">
        <v>4846</v>
      </c>
      <c r="E4852" s="1">
        <v>9</v>
      </c>
    </row>
    <row r="4853" spans="1:5" x14ac:dyDescent="0.25">
      <c r="A4853" s="1">
        <v>4847</v>
      </c>
      <c r="B4853" s="1">
        <v>61</v>
      </c>
      <c r="D4853" s="1">
        <v>4847</v>
      </c>
      <c r="E4853" s="1">
        <v>9</v>
      </c>
    </row>
    <row r="4854" spans="1:5" x14ac:dyDescent="0.25">
      <c r="A4854" s="1">
        <v>4848</v>
      </c>
      <c r="B4854" s="1">
        <v>61</v>
      </c>
      <c r="D4854" s="1">
        <v>4848</v>
      </c>
      <c r="E4854" s="1">
        <v>9</v>
      </c>
    </row>
    <row r="4855" spans="1:5" x14ac:dyDescent="0.25">
      <c r="A4855" s="1">
        <v>4849</v>
      </c>
      <c r="B4855" s="1">
        <v>61</v>
      </c>
      <c r="D4855" s="1">
        <v>4849</v>
      </c>
      <c r="E4855" s="1">
        <v>9</v>
      </c>
    </row>
    <row r="4856" spans="1:5" x14ac:dyDescent="0.25">
      <c r="A4856" s="1">
        <v>4850</v>
      </c>
      <c r="B4856" s="1">
        <v>61</v>
      </c>
      <c r="D4856" s="1">
        <v>4850</v>
      </c>
      <c r="E4856" s="1">
        <v>9</v>
      </c>
    </row>
    <row r="4857" spans="1:5" x14ac:dyDescent="0.25">
      <c r="A4857" s="1">
        <v>4851</v>
      </c>
      <c r="B4857" s="1">
        <v>61</v>
      </c>
      <c r="D4857" s="1">
        <v>4851</v>
      </c>
      <c r="E4857" s="1">
        <v>9</v>
      </c>
    </row>
    <row r="4858" spans="1:5" x14ac:dyDescent="0.25">
      <c r="A4858" s="1">
        <v>4852</v>
      </c>
      <c r="B4858" s="1">
        <v>61</v>
      </c>
      <c r="D4858" s="1">
        <v>4852</v>
      </c>
      <c r="E4858" s="1">
        <v>9</v>
      </c>
    </row>
    <row r="4859" spans="1:5" x14ac:dyDescent="0.25">
      <c r="A4859" s="1">
        <v>4853</v>
      </c>
      <c r="B4859" s="1">
        <v>61</v>
      </c>
      <c r="D4859" s="1">
        <v>4853</v>
      </c>
      <c r="E4859" s="1">
        <v>9</v>
      </c>
    </row>
    <row r="4860" spans="1:5" x14ac:dyDescent="0.25">
      <c r="A4860" s="1">
        <v>4854</v>
      </c>
      <c r="B4860" s="1">
        <v>61</v>
      </c>
      <c r="D4860" s="1">
        <v>4854</v>
      </c>
      <c r="E4860" s="1">
        <v>9</v>
      </c>
    </row>
    <row r="4861" spans="1:5" x14ac:dyDescent="0.25">
      <c r="A4861" s="1">
        <v>4855</v>
      </c>
      <c r="B4861" s="1">
        <v>61</v>
      </c>
      <c r="D4861" s="1">
        <v>4855</v>
      </c>
      <c r="E4861" s="1">
        <v>9</v>
      </c>
    </row>
    <row r="4862" spans="1:5" x14ac:dyDescent="0.25">
      <c r="A4862" s="1">
        <v>4856</v>
      </c>
      <c r="B4862" s="1">
        <v>61</v>
      </c>
      <c r="D4862" s="1">
        <v>4856</v>
      </c>
      <c r="E4862" s="1">
        <v>9</v>
      </c>
    </row>
    <row r="4863" spans="1:5" x14ac:dyDescent="0.25">
      <c r="A4863" s="1">
        <v>4857</v>
      </c>
      <c r="B4863" s="1">
        <v>61</v>
      </c>
      <c r="D4863" s="1">
        <v>4857</v>
      </c>
      <c r="E4863" s="1">
        <v>9</v>
      </c>
    </row>
    <row r="4864" spans="1:5" x14ac:dyDescent="0.25">
      <c r="A4864" s="1">
        <v>4858</v>
      </c>
      <c r="B4864" s="1">
        <v>61</v>
      </c>
      <c r="D4864" s="1">
        <v>4858</v>
      </c>
      <c r="E4864" s="1">
        <v>9</v>
      </c>
    </row>
    <row r="4865" spans="1:5" x14ac:dyDescent="0.25">
      <c r="A4865" s="1">
        <v>4859</v>
      </c>
      <c r="B4865" s="1">
        <v>61</v>
      </c>
      <c r="D4865" s="1">
        <v>4859</v>
      </c>
      <c r="E4865" s="1">
        <v>9</v>
      </c>
    </row>
    <row r="4866" spans="1:5" x14ac:dyDescent="0.25">
      <c r="A4866" s="1">
        <v>4860</v>
      </c>
      <c r="B4866" s="1">
        <v>61</v>
      </c>
      <c r="D4866" s="1">
        <v>4860</v>
      </c>
      <c r="E4866" s="1">
        <v>9</v>
      </c>
    </row>
    <row r="4867" spans="1:5" x14ac:dyDescent="0.25">
      <c r="A4867" s="1">
        <v>4861</v>
      </c>
      <c r="B4867" s="1">
        <v>61</v>
      </c>
      <c r="D4867" s="1">
        <v>4861</v>
      </c>
      <c r="E4867" s="1">
        <v>9</v>
      </c>
    </row>
    <row r="4868" spans="1:5" x14ac:dyDescent="0.25">
      <c r="A4868" s="1">
        <v>4862</v>
      </c>
      <c r="B4868" s="1">
        <v>61</v>
      </c>
      <c r="D4868" s="1">
        <v>4862</v>
      </c>
      <c r="E4868" s="1">
        <v>9</v>
      </c>
    </row>
    <row r="4869" spans="1:5" x14ac:dyDescent="0.25">
      <c r="A4869" s="1">
        <v>4863</v>
      </c>
      <c r="B4869" s="1">
        <v>61</v>
      </c>
      <c r="D4869" s="1">
        <v>4863</v>
      </c>
      <c r="E4869" s="1">
        <v>9</v>
      </c>
    </row>
    <row r="4870" spans="1:5" x14ac:dyDescent="0.25">
      <c r="A4870" s="1">
        <v>4864</v>
      </c>
      <c r="B4870" s="1">
        <v>61</v>
      </c>
      <c r="D4870" s="1">
        <v>4864</v>
      </c>
      <c r="E4870" s="1">
        <v>9</v>
      </c>
    </row>
    <row r="4871" spans="1:5" x14ac:dyDescent="0.25">
      <c r="A4871" s="1">
        <v>4865</v>
      </c>
      <c r="B4871" s="1">
        <v>61</v>
      </c>
      <c r="D4871" s="1">
        <v>4865</v>
      </c>
      <c r="E4871" s="1">
        <v>9</v>
      </c>
    </row>
    <row r="4872" spans="1:5" x14ac:dyDescent="0.25">
      <c r="A4872" s="1">
        <v>4866</v>
      </c>
      <c r="B4872" s="1">
        <v>61</v>
      </c>
      <c r="D4872" s="1">
        <v>4866</v>
      </c>
      <c r="E4872" s="1">
        <v>9</v>
      </c>
    </row>
    <row r="4873" spans="1:5" x14ac:dyDescent="0.25">
      <c r="A4873" s="1">
        <v>4867</v>
      </c>
      <c r="B4873" s="1">
        <v>61</v>
      </c>
      <c r="D4873" s="1">
        <v>4867</v>
      </c>
      <c r="E4873" s="1">
        <v>9</v>
      </c>
    </row>
    <row r="4874" spans="1:5" x14ac:dyDescent="0.25">
      <c r="A4874" s="1">
        <v>4868</v>
      </c>
      <c r="B4874" s="1">
        <v>61</v>
      </c>
      <c r="D4874" s="1">
        <v>4868</v>
      </c>
      <c r="E4874" s="1">
        <v>9</v>
      </c>
    </row>
    <row r="4875" spans="1:5" x14ac:dyDescent="0.25">
      <c r="A4875" s="1">
        <v>4869</v>
      </c>
      <c r="B4875" s="1">
        <v>61</v>
      </c>
      <c r="D4875" s="1">
        <v>4869</v>
      </c>
      <c r="E4875" s="1">
        <v>9</v>
      </c>
    </row>
    <row r="4876" spans="1:5" x14ac:dyDescent="0.25">
      <c r="A4876" s="1">
        <v>4870</v>
      </c>
      <c r="B4876" s="1">
        <v>61</v>
      </c>
      <c r="D4876" s="1">
        <v>4870</v>
      </c>
      <c r="E4876" s="1">
        <v>9</v>
      </c>
    </row>
    <row r="4877" spans="1:5" x14ac:dyDescent="0.25">
      <c r="A4877" s="1">
        <v>4871</v>
      </c>
      <c r="B4877" s="1">
        <v>61</v>
      </c>
      <c r="D4877" s="1">
        <v>4871</v>
      </c>
      <c r="E4877" s="1">
        <v>9</v>
      </c>
    </row>
    <row r="4878" spans="1:5" x14ac:dyDescent="0.25">
      <c r="A4878" s="1">
        <v>4872</v>
      </c>
      <c r="B4878" s="1">
        <v>61</v>
      </c>
      <c r="D4878" s="1">
        <v>4872</v>
      </c>
      <c r="E4878" s="1">
        <v>9</v>
      </c>
    </row>
    <row r="4879" spans="1:5" x14ac:dyDescent="0.25">
      <c r="A4879" s="1">
        <v>4873</v>
      </c>
      <c r="B4879" s="1">
        <v>61</v>
      </c>
      <c r="D4879" s="1">
        <v>4873</v>
      </c>
      <c r="E4879" s="1">
        <v>9</v>
      </c>
    </row>
    <row r="4880" spans="1:5" x14ac:dyDescent="0.25">
      <c r="A4880" s="1">
        <v>4874</v>
      </c>
      <c r="B4880" s="1">
        <v>61</v>
      </c>
      <c r="D4880" s="1">
        <v>4874</v>
      </c>
      <c r="E4880" s="1">
        <v>9</v>
      </c>
    </row>
    <row r="4881" spans="1:5" x14ac:dyDescent="0.25">
      <c r="A4881" s="1">
        <v>4875</v>
      </c>
      <c r="B4881" s="1">
        <v>61</v>
      </c>
      <c r="D4881" s="1">
        <v>4875</v>
      </c>
      <c r="E4881" s="1">
        <v>9</v>
      </c>
    </row>
    <row r="4882" spans="1:5" x14ac:dyDescent="0.25">
      <c r="A4882" s="1">
        <v>4876</v>
      </c>
      <c r="B4882" s="1">
        <v>61</v>
      </c>
      <c r="D4882" s="1">
        <v>4876</v>
      </c>
      <c r="E4882" s="1">
        <v>9</v>
      </c>
    </row>
    <row r="4883" spans="1:5" x14ac:dyDescent="0.25">
      <c r="A4883" s="1">
        <v>4877</v>
      </c>
      <c r="B4883" s="1">
        <v>61</v>
      </c>
      <c r="D4883" s="1">
        <v>4877</v>
      </c>
      <c r="E4883" s="1">
        <v>9</v>
      </c>
    </row>
    <row r="4884" spans="1:5" x14ac:dyDescent="0.25">
      <c r="A4884" s="1">
        <v>4878</v>
      </c>
      <c r="B4884" s="1">
        <v>61</v>
      </c>
      <c r="D4884" s="1">
        <v>4878</v>
      </c>
      <c r="E4884" s="1">
        <v>9</v>
      </c>
    </row>
    <row r="4885" spans="1:5" x14ac:dyDescent="0.25">
      <c r="A4885" s="1">
        <v>4879</v>
      </c>
      <c r="B4885" s="1">
        <v>61</v>
      </c>
      <c r="D4885" s="1">
        <v>4879</v>
      </c>
      <c r="E4885" s="1">
        <v>9</v>
      </c>
    </row>
    <row r="4886" spans="1:5" x14ac:dyDescent="0.25">
      <c r="A4886" s="1">
        <v>4880</v>
      </c>
      <c r="B4886" s="1">
        <v>61</v>
      </c>
      <c r="D4886" s="1">
        <v>4880</v>
      </c>
      <c r="E4886" s="1">
        <v>9</v>
      </c>
    </row>
    <row r="4887" spans="1:5" x14ac:dyDescent="0.25">
      <c r="A4887" s="1">
        <v>4881</v>
      </c>
      <c r="B4887" s="1">
        <v>62</v>
      </c>
      <c r="D4887" s="1">
        <v>4881</v>
      </c>
      <c r="E4887" s="1">
        <v>9</v>
      </c>
    </row>
    <row r="4888" spans="1:5" x14ac:dyDescent="0.25">
      <c r="A4888" s="1">
        <v>4882</v>
      </c>
      <c r="B4888" s="1">
        <v>62</v>
      </c>
      <c r="D4888" s="1">
        <v>4882</v>
      </c>
      <c r="E4888" s="1">
        <v>9</v>
      </c>
    </row>
    <row r="4889" spans="1:5" x14ac:dyDescent="0.25">
      <c r="A4889" s="1">
        <v>4883</v>
      </c>
      <c r="B4889" s="1">
        <v>62</v>
      </c>
      <c r="D4889" s="1">
        <v>4883</v>
      </c>
      <c r="E4889" s="1">
        <v>9</v>
      </c>
    </row>
    <row r="4890" spans="1:5" x14ac:dyDescent="0.25">
      <c r="A4890" s="1">
        <v>4884</v>
      </c>
      <c r="B4890" s="1">
        <v>62</v>
      </c>
      <c r="D4890" s="1">
        <v>4884</v>
      </c>
      <c r="E4890" s="1">
        <v>9</v>
      </c>
    </row>
    <row r="4891" spans="1:5" x14ac:dyDescent="0.25">
      <c r="A4891" s="1">
        <v>4885</v>
      </c>
      <c r="B4891" s="1">
        <v>62</v>
      </c>
      <c r="D4891" s="1">
        <v>4885</v>
      </c>
      <c r="E4891" s="1">
        <v>9</v>
      </c>
    </row>
    <row r="4892" spans="1:5" x14ac:dyDescent="0.25">
      <c r="A4892" s="1">
        <v>4886</v>
      </c>
      <c r="B4892" s="1">
        <v>62</v>
      </c>
      <c r="D4892" s="1">
        <v>4886</v>
      </c>
      <c r="E4892" s="1">
        <v>9</v>
      </c>
    </row>
    <row r="4893" spans="1:5" x14ac:dyDescent="0.25">
      <c r="A4893" s="1">
        <v>4887</v>
      </c>
      <c r="B4893" s="1">
        <v>62</v>
      </c>
      <c r="D4893" s="1">
        <v>4887</v>
      </c>
      <c r="E4893" s="1">
        <v>9</v>
      </c>
    </row>
    <row r="4894" spans="1:5" x14ac:dyDescent="0.25">
      <c r="A4894" s="1">
        <v>4888</v>
      </c>
      <c r="B4894" s="1">
        <v>62</v>
      </c>
      <c r="D4894" s="1">
        <v>4888</v>
      </c>
      <c r="E4894" s="1">
        <v>9</v>
      </c>
    </row>
    <row r="4895" spans="1:5" x14ac:dyDescent="0.25">
      <c r="A4895" s="1">
        <v>4889</v>
      </c>
      <c r="B4895" s="1">
        <v>62</v>
      </c>
      <c r="D4895" s="1">
        <v>4889</v>
      </c>
      <c r="E4895" s="1">
        <v>9</v>
      </c>
    </row>
    <row r="4896" spans="1:5" x14ac:dyDescent="0.25">
      <c r="A4896" s="1">
        <v>4890</v>
      </c>
      <c r="B4896" s="1">
        <v>62</v>
      </c>
      <c r="D4896" s="1">
        <v>4890</v>
      </c>
      <c r="E4896" s="1">
        <v>9</v>
      </c>
    </row>
    <row r="4897" spans="1:5" x14ac:dyDescent="0.25">
      <c r="A4897" s="1">
        <v>4891</v>
      </c>
      <c r="B4897" s="1">
        <v>62</v>
      </c>
      <c r="D4897" s="1">
        <v>4891</v>
      </c>
      <c r="E4897" s="1">
        <v>9</v>
      </c>
    </row>
    <row r="4898" spans="1:5" x14ac:dyDescent="0.25">
      <c r="A4898" s="1">
        <v>4892</v>
      </c>
      <c r="B4898" s="1">
        <v>62</v>
      </c>
      <c r="D4898" s="1">
        <v>4892</v>
      </c>
      <c r="E4898" s="1">
        <v>9</v>
      </c>
    </row>
    <row r="4899" spans="1:5" x14ac:dyDescent="0.25">
      <c r="A4899" s="1">
        <v>4893</v>
      </c>
      <c r="B4899" s="1">
        <v>62</v>
      </c>
      <c r="D4899" s="1">
        <v>4893</v>
      </c>
      <c r="E4899" s="1">
        <v>9</v>
      </c>
    </row>
    <row r="4900" spans="1:5" x14ac:dyDescent="0.25">
      <c r="A4900" s="1">
        <v>4894</v>
      </c>
      <c r="B4900" s="1">
        <v>62</v>
      </c>
      <c r="D4900" s="1">
        <v>4894</v>
      </c>
      <c r="E4900" s="1">
        <v>9</v>
      </c>
    </row>
    <row r="4901" spans="1:5" x14ac:dyDescent="0.25">
      <c r="A4901" s="1">
        <v>4895</v>
      </c>
      <c r="B4901" s="1">
        <v>62</v>
      </c>
      <c r="D4901" s="1">
        <v>4895</v>
      </c>
      <c r="E4901" s="1">
        <v>9</v>
      </c>
    </row>
    <row r="4902" spans="1:5" x14ac:dyDescent="0.25">
      <c r="A4902" s="1">
        <v>4896</v>
      </c>
      <c r="B4902" s="1">
        <v>62</v>
      </c>
      <c r="D4902" s="1">
        <v>4896</v>
      </c>
      <c r="E4902" s="1">
        <v>9</v>
      </c>
    </row>
    <row r="4903" spans="1:5" x14ac:dyDescent="0.25">
      <c r="A4903" s="1">
        <v>4897</v>
      </c>
      <c r="B4903" s="1">
        <v>62</v>
      </c>
      <c r="D4903" s="1">
        <v>4897</v>
      </c>
      <c r="E4903" s="1">
        <v>9</v>
      </c>
    </row>
    <row r="4904" spans="1:5" x14ac:dyDescent="0.25">
      <c r="A4904" s="1">
        <v>4898</v>
      </c>
      <c r="B4904" s="1">
        <v>62</v>
      </c>
      <c r="D4904" s="1">
        <v>4898</v>
      </c>
      <c r="E4904" s="1">
        <v>9</v>
      </c>
    </row>
    <row r="4905" spans="1:5" x14ac:dyDescent="0.25">
      <c r="A4905" s="1">
        <v>4899</v>
      </c>
      <c r="B4905" s="1">
        <v>62</v>
      </c>
      <c r="D4905" s="1">
        <v>4899</v>
      </c>
      <c r="E4905" s="1">
        <v>9</v>
      </c>
    </row>
    <row r="4906" spans="1:5" x14ac:dyDescent="0.25">
      <c r="A4906" s="1">
        <v>4900</v>
      </c>
      <c r="B4906" s="1">
        <v>62</v>
      </c>
      <c r="D4906" s="1">
        <v>4900</v>
      </c>
      <c r="E4906" s="1">
        <v>9</v>
      </c>
    </row>
    <row r="4907" spans="1:5" x14ac:dyDescent="0.25">
      <c r="A4907" s="1">
        <v>4901</v>
      </c>
      <c r="B4907" s="1">
        <v>62</v>
      </c>
      <c r="D4907" s="1">
        <v>4901</v>
      </c>
      <c r="E4907" s="1">
        <v>9</v>
      </c>
    </row>
    <row r="4908" spans="1:5" x14ac:dyDescent="0.25">
      <c r="A4908" s="1">
        <v>4902</v>
      </c>
      <c r="B4908" s="1">
        <v>62</v>
      </c>
      <c r="D4908" s="1">
        <v>4902</v>
      </c>
      <c r="E4908" s="1">
        <v>9</v>
      </c>
    </row>
    <row r="4909" spans="1:5" x14ac:dyDescent="0.25">
      <c r="A4909" s="1">
        <v>4903</v>
      </c>
      <c r="B4909" s="1">
        <v>62</v>
      </c>
      <c r="D4909" s="1">
        <v>4903</v>
      </c>
      <c r="E4909" s="1">
        <v>9</v>
      </c>
    </row>
    <row r="4910" spans="1:5" x14ac:dyDescent="0.25">
      <c r="A4910" s="1">
        <v>4904</v>
      </c>
      <c r="B4910" s="1">
        <v>62</v>
      </c>
      <c r="D4910" s="1">
        <v>4904</v>
      </c>
      <c r="E4910" s="1">
        <v>9</v>
      </c>
    </row>
    <row r="4911" spans="1:5" x14ac:dyDescent="0.25">
      <c r="A4911" s="1">
        <v>4905</v>
      </c>
      <c r="B4911" s="1">
        <v>62</v>
      </c>
      <c r="D4911" s="1">
        <v>4905</v>
      </c>
      <c r="E4911" s="1">
        <v>9</v>
      </c>
    </row>
    <row r="4912" spans="1:5" x14ac:dyDescent="0.25">
      <c r="A4912" s="1">
        <v>4906</v>
      </c>
      <c r="B4912" s="1">
        <v>62</v>
      </c>
      <c r="D4912" s="1">
        <v>4906</v>
      </c>
      <c r="E4912" s="1">
        <v>9</v>
      </c>
    </row>
    <row r="4913" spans="1:5" x14ac:dyDescent="0.25">
      <c r="A4913" s="1">
        <v>4907</v>
      </c>
      <c r="B4913" s="1">
        <v>62</v>
      </c>
      <c r="D4913" s="1">
        <v>4907</v>
      </c>
      <c r="E4913" s="1">
        <v>9</v>
      </c>
    </row>
    <row r="4914" spans="1:5" x14ac:dyDescent="0.25">
      <c r="A4914" s="1">
        <v>4908</v>
      </c>
      <c r="B4914" s="1">
        <v>62</v>
      </c>
      <c r="D4914" s="1">
        <v>4908</v>
      </c>
      <c r="E4914" s="1">
        <v>9</v>
      </c>
    </row>
    <row r="4915" spans="1:5" x14ac:dyDescent="0.25">
      <c r="A4915" s="1">
        <v>4909</v>
      </c>
      <c r="B4915" s="1">
        <v>62</v>
      </c>
      <c r="D4915" s="1">
        <v>4909</v>
      </c>
      <c r="E4915" s="1">
        <v>9</v>
      </c>
    </row>
    <row r="4916" spans="1:5" x14ac:dyDescent="0.25">
      <c r="A4916" s="1">
        <v>4910</v>
      </c>
      <c r="B4916" s="1">
        <v>62</v>
      </c>
      <c r="D4916" s="1">
        <v>4910</v>
      </c>
      <c r="E4916" s="1">
        <v>9</v>
      </c>
    </row>
    <row r="4917" spans="1:5" x14ac:dyDescent="0.25">
      <c r="A4917" s="1">
        <v>4911</v>
      </c>
      <c r="B4917" s="1">
        <v>62</v>
      </c>
      <c r="D4917" s="1">
        <v>4911</v>
      </c>
      <c r="E4917" s="1">
        <v>9</v>
      </c>
    </row>
    <row r="4918" spans="1:5" x14ac:dyDescent="0.25">
      <c r="A4918" s="1">
        <v>4912</v>
      </c>
      <c r="B4918" s="1">
        <v>62</v>
      </c>
      <c r="D4918" s="1">
        <v>4912</v>
      </c>
      <c r="E4918" s="1">
        <v>9</v>
      </c>
    </row>
    <row r="4919" spans="1:5" x14ac:dyDescent="0.25">
      <c r="A4919" s="1">
        <v>4913</v>
      </c>
      <c r="B4919" s="1">
        <v>62</v>
      </c>
      <c r="D4919" s="1">
        <v>4913</v>
      </c>
      <c r="E4919" s="1">
        <v>9</v>
      </c>
    </row>
    <row r="4920" spans="1:5" x14ac:dyDescent="0.25">
      <c r="A4920" s="1">
        <v>4914</v>
      </c>
      <c r="B4920" s="1">
        <v>62</v>
      </c>
      <c r="D4920" s="1">
        <v>4914</v>
      </c>
      <c r="E4920" s="1">
        <v>9</v>
      </c>
    </row>
    <row r="4921" spans="1:5" x14ac:dyDescent="0.25">
      <c r="A4921" s="1">
        <v>4915</v>
      </c>
      <c r="B4921" s="1">
        <v>62</v>
      </c>
      <c r="D4921" s="1">
        <v>4915</v>
      </c>
      <c r="E4921" s="1">
        <v>9</v>
      </c>
    </row>
    <row r="4922" spans="1:5" x14ac:dyDescent="0.25">
      <c r="A4922" s="1">
        <v>4916</v>
      </c>
      <c r="B4922" s="1">
        <v>62</v>
      </c>
      <c r="D4922" s="1">
        <v>4916</v>
      </c>
      <c r="E4922" s="1">
        <v>9</v>
      </c>
    </row>
    <row r="4923" spans="1:5" x14ac:dyDescent="0.25">
      <c r="A4923" s="1">
        <v>4917</v>
      </c>
      <c r="B4923" s="1">
        <v>62</v>
      </c>
      <c r="D4923" s="1">
        <v>4917</v>
      </c>
      <c r="E4923" s="1">
        <v>9</v>
      </c>
    </row>
    <row r="4924" spans="1:5" x14ac:dyDescent="0.25">
      <c r="A4924" s="1">
        <v>4918</v>
      </c>
      <c r="B4924" s="1">
        <v>62</v>
      </c>
      <c r="D4924" s="1">
        <v>4918</v>
      </c>
      <c r="E4924" s="1">
        <v>9</v>
      </c>
    </row>
    <row r="4925" spans="1:5" x14ac:dyDescent="0.25">
      <c r="A4925" s="1">
        <v>4919</v>
      </c>
      <c r="B4925" s="1">
        <v>62</v>
      </c>
      <c r="D4925" s="1">
        <v>4919</v>
      </c>
      <c r="E4925" s="1">
        <v>9</v>
      </c>
    </row>
    <row r="4926" spans="1:5" x14ac:dyDescent="0.25">
      <c r="A4926" s="1">
        <v>4920</v>
      </c>
      <c r="B4926" s="1">
        <v>62</v>
      </c>
      <c r="D4926" s="1">
        <v>4920</v>
      </c>
      <c r="E4926" s="1">
        <v>9</v>
      </c>
    </row>
    <row r="4927" spans="1:5" x14ac:dyDescent="0.25">
      <c r="A4927" s="1">
        <v>4921</v>
      </c>
      <c r="B4927" s="1">
        <v>62</v>
      </c>
      <c r="D4927" s="1">
        <v>4921</v>
      </c>
      <c r="E4927" s="1">
        <v>9</v>
      </c>
    </row>
    <row r="4928" spans="1:5" x14ac:dyDescent="0.25">
      <c r="A4928" s="1">
        <v>4922</v>
      </c>
      <c r="B4928" s="1">
        <v>62</v>
      </c>
      <c r="D4928" s="1">
        <v>4922</v>
      </c>
      <c r="E4928" s="1">
        <v>9</v>
      </c>
    </row>
    <row r="4929" spans="1:5" x14ac:dyDescent="0.25">
      <c r="A4929" s="1">
        <v>4923</v>
      </c>
      <c r="B4929" s="1">
        <v>62</v>
      </c>
      <c r="D4929" s="1">
        <v>4923</v>
      </c>
      <c r="E4929" s="1">
        <v>9</v>
      </c>
    </row>
    <row r="4930" spans="1:5" x14ac:dyDescent="0.25">
      <c r="A4930" s="1">
        <v>4924</v>
      </c>
      <c r="B4930" s="1">
        <v>62</v>
      </c>
      <c r="D4930" s="1">
        <v>4924</v>
      </c>
      <c r="E4930" s="1">
        <v>9</v>
      </c>
    </row>
    <row r="4931" spans="1:5" x14ac:dyDescent="0.25">
      <c r="A4931" s="1">
        <v>4925</v>
      </c>
      <c r="B4931" s="1">
        <v>62</v>
      </c>
      <c r="D4931" s="1">
        <v>4925</v>
      </c>
      <c r="E4931" s="1">
        <v>9</v>
      </c>
    </row>
    <row r="4932" spans="1:5" x14ac:dyDescent="0.25">
      <c r="A4932" s="1">
        <v>4926</v>
      </c>
      <c r="B4932" s="1">
        <v>62</v>
      </c>
      <c r="D4932" s="1">
        <v>4926</v>
      </c>
      <c r="E4932" s="1">
        <v>9</v>
      </c>
    </row>
    <row r="4933" spans="1:5" x14ac:dyDescent="0.25">
      <c r="A4933" s="1">
        <v>4927</v>
      </c>
      <c r="B4933" s="1">
        <v>62</v>
      </c>
      <c r="D4933" s="1">
        <v>4927</v>
      </c>
      <c r="E4933" s="1">
        <v>9</v>
      </c>
    </row>
    <row r="4934" spans="1:5" x14ac:dyDescent="0.25">
      <c r="A4934" s="1">
        <v>4928</v>
      </c>
      <c r="B4934" s="1">
        <v>62</v>
      </c>
      <c r="D4934" s="1">
        <v>4928</v>
      </c>
      <c r="E4934" s="1">
        <v>9</v>
      </c>
    </row>
    <row r="4935" spans="1:5" x14ac:dyDescent="0.25">
      <c r="A4935" s="1">
        <v>4929</v>
      </c>
      <c r="B4935" s="1">
        <v>62</v>
      </c>
      <c r="D4935" s="1">
        <v>4929</v>
      </c>
      <c r="E4935" s="1">
        <v>9</v>
      </c>
    </row>
    <row r="4936" spans="1:5" x14ac:dyDescent="0.25">
      <c r="A4936" s="1">
        <v>4930</v>
      </c>
      <c r="B4936" s="1">
        <v>62</v>
      </c>
      <c r="D4936" s="1">
        <v>4930</v>
      </c>
      <c r="E4936" s="1">
        <v>9</v>
      </c>
    </row>
    <row r="4937" spans="1:5" x14ac:dyDescent="0.25">
      <c r="A4937" s="1">
        <v>4931</v>
      </c>
      <c r="B4937" s="1">
        <v>62</v>
      </c>
      <c r="D4937" s="1">
        <v>4931</v>
      </c>
      <c r="E4937" s="1">
        <v>9</v>
      </c>
    </row>
    <row r="4938" spans="1:5" x14ac:dyDescent="0.25">
      <c r="A4938" s="1">
        <v>4932</v>
      </c>
      <c r="B4938" s="1">
        <v>62</v>
      </c>
      <c r="D4938" s="1">
        <v>4932</v>
      </c>
      <c r="E4938" s="1">
        <v>9</v>
      </c>
    </row>
    <row r="4939" spans="1:5" x14ac:dyDescent="0.25">
      <c r="A4939" s="1">
        <v>4933</v>
      </c>
      <c r="B4939" s="1">
        <v>62</v>
      </c>
      <c r="D4939" s="1">
        <v>4933</v>
      </c>
      <c r="E4939" s="1">
        <v>9</v>
      </c>
    </row>
    <row r="4940" spans="1:5" x14ac:dyDescent="0.25">
      <c r="A4940" s="1">
        <v>4934</v>
      </c>
      <c r="B4940" s="1">
        <v>62</v>
      </c>
      <c r="D4940" s="1">
        <v>4934</v>
      </c>
      <c r="E4940" s="1">
        <v>9</v>
      </c>
    </row>
    <row r="4941" spans="1:5" x14ac:dyDescent="0.25">
      <c r="A4941" s="1">
        <v>4935</v>
      </c>
      <c r="B4941" s="1">
        <v>62</v>
      </c>
      <c r="D4941" s="1">
        <v>4935</v>
      </c>
      <c r="E4941" s="1">
        <v>9</v>
      </c>
    </row>
    <row r="4942" spans="1:5" x14ac:dyDescent="0.25">
      <c r="A4942" s="1">
        <v>4936</v>
      </c>
      <c r="B4942" s="1">
        <v>62</v>
      </c>
      <c r="D4942" s="1">
        <v>4936</v>
      </c>
      <c r="E4942" s="1">
        <v>9</v>
      </c>
    </row>
    <row r="4943" spans="1:5" x14ac:dyDescent="0.25">
      <c r="A4943" s="1">
        <v>4937</v>
      </c>
      <c r="B4943" s="1">
        <v>62</v>
      </c>
      <c r="D4943" s="1">
        <v>4937</v>
      </c>
      <c r="E4943" s="1">
        <v>9</v>
      </c>
    </row>
    <row r="4944" spans="1:5" x14ac:dyDescent="0.25">
      <c r="A4944" s="1">
        <v>4938</v>
      </c>
      <c r="B4944" s="1">
        <v>62</v>
      </c>
      <c r="D4944" s="1">
        <v>4938</v>
      </c>
      <c r="E4944" s="1">
        <v>9</v>
      </c>
    </row>
    <row r="4945" spans="1:5" x14ac:dyDescent="0.25">
      <c r="A4945" s="1">
        <v>4939</v>
      </c>
      <c r="B4945" s="1">
        <v>62</v>
      </c>
      <c r="D4945" s="1">
        <v>4939</v>
      </c>
      <c r="E4945" s="1">
        <v>9</v>
      </c>
    </row>
    <row r="4946" spans="1:5" x14ac:dyDescent="0.25">
      <c r="A4946" s="1">
        <v>4940</v>
      </c>
      <c r="B4946" s="1">
        <v>62</v>
      </c>
      <c r="D4946" s="1">
        <v>4940</v>
      </c>
      <c r="E4946" s="1">
        <v>9</v>
      </c>
    </row>
    <row r="4947" spans="1:5" x14ac:dyDescent="0.25">
      <c r="A4947" s="1">
        <v>4941</v>
      </c>
      <c r="B4947" s="1">
        <v>62</v>
      </c>
      <c r="D4947" s="1">
        <v>4941</v>
      </c>
      <c r="E4947" s="1">
        <v>9</v>
      </c>
    </row>
    <row r="4948" spans="1:5" x14ac:dyDescent="0.25">
      <c r="A4948" s="1">
        <v>4942</v>
      </c>
      <c r="B4948" s="1">
        <v>62</v>
      </c>
      <c r="D4948" s="1">
        <v>4942</v>
      </c>
      <c r="E4948" s="1">
        <v>9</v>
      </c>
    </row>
    <row r="4949" spans="1:5" x14ac:dyDescent="0.25">
      <c r="A4949" s="1">
        <v>4943</v>
      </c>
      <c r="B4949" s="1">
        <v>62</v>
      </c>
      <c r="D4949" s="1">
        <v>4943</v>
      </c>
      <c r="E4949" s="1">
        <v>9</v>
      </c>
    </row>
    <row r="4950" spans="1:5" x14ac:dyDescent="0.25">
      <c r="A4950" s="1">
        <v>4944</v>
      </c>
      <c r="B4950" s="1">
        <v>62</v>
      </c>
      <c r="D4950" s="1">
        <v>4944</v>
      </c>
      <c r="E4950" s="1">
        <v>9</v>
      </c>
    </row>
    <row r="4951" spans="1:5" x14ac:dyDescent="0.25">
      <c r="A4951" s="1">
        <v>4945</v>
      </c>
      <c r="B4951" s="1">
        <v>62</v>
      </c>
      <c r="D4951" s="1">
        <v>4945</v>
      </c>
      <c r="E4951" s="1">
        <v>9</v>
      </c>
    </row>
    <row r="4952" spans="1:5" x14ac:dyDescent="0.25">
      <c r="A4952" s="1">
        <v>4946</v>
      </c>
      <c r="B4952" s="1">
        <v>62</v>
      </c>
      <c r="D4952" s="1">
        <v>4946</v>
      </c>
      <c r="E4952" s="1">
        <v>9</v>
      </c>
    </row>
    <row r="4953" spans="1:5" x14ac:dyDescent="0.25">
      <c r="A4953" s="1">
        <v>4947</v>
      </c>
      <c r="B4953" s="1">
        <v>62</v>
      </c>
      <c r="D4953" s="1">
        <v>4947</v>
      </c>
      <c r="E4953" s="1">
        <v>9</v>
      </c>
    </row>
    <row r="4954" spans="1:5" x14ac:dyDescent="0.25">
      <c r="A4954" s="1">
        <v>4948</v>
      </c>
      <c r="B4954" s="1">
        <v>62</v>
      </c>
      <c r="D4954" s="1">
        <v>4948</v>
      </c>
      <c r="E4954" s="1">
        <v>9</v>
      </c>
    </row>
    <row r="4955" spans="1:5" x14ac:dyDescent="0.25">
      <c r="A4955" s="1">
        <v>4949</v>
      </c>
      <c r="B4955" s="1">
        <v>62</v>
      </c>
      <c r="D4955" s="1">
        <v>4949</v>
      </c>
      <c r="E4955" s="1">
        <v>9</v>
      </c>
    </row>
    <row r="4956" spans="1:5" x14ac:dyDescent="0.25">
      <c r="A4956" s="1">
        <v>4950</v>
      </c>
      <c r="B4956" s="1">
        <v>62</v>
      </c>
      <c r="D4956" s="1">
        <v>4950</v>
      </c>
      <c r="E4956" s="1">
        <v>9</v>
      </c>
    </row>
    <row r="4957" spans="1:5" x14ac:dyDescent="0.25">
      <c r="A4957" s="1">
        <v>4951</v>
      </c>
      <c r="B4957" s="1">
        <v>62</v>
      </c>
      <c r="D4957" s="1">
        <v>4951</v>
      </c>
      <c r="E4957" s="1">
        <v>9</v>
      </c>
    </row>
    <row r="4958" spans="1:5" x14ac:dyDescent="0.25">
      <c r="A4958" s="1">
        <v>4952</v>
      </c>
      <c r="B4958" s="1">
        <v>62</v>
      </c>
      <c r="D4958" s="1">
        <v>4952</v>
      </c>
      <c r="E4958" s="1">
        <v>9</v>
      </c>
    </row>
    <row r="4959" spans="1:5" x14ac:dyDescent="0.25">
      <c r="A4959" s="1">
        <v>4953</v>
      </c>
      <c r="B4959" s="1">
        <v>62</v>
      </c>
      <c r="D4959" s="1">
        <v>4953</v>
      </c>
      <c r="E4959" s="1">
        <v>9</v>
      </c>
    </row>
    <row r="4960" spans="1:5" x14ac:dyDescent="0.25">
      <c r="A4960" s="1">
        <v>4954</v>
      </c>
      <c r="B4960" s="1">
        <v>62</v>
      </c>
      <c r="D4960" s="1">
        <v>4954</v>
      </c>
      <c r="E4960" s="1">
        <v>9</v>
      </c>
    </row>
    <row r="4961" spans="1:5" x14ac:dyDescent="0.25">
      <c r="A4961" s="1">
        <v>4955</v>
      </c>
      <c r="B4961" s="1">
        <v>62</v>
      </c>
      <c r="D4961" s="1">
        <v>4955</v>
      </c>
      <c r="E4961" s="1">
        <v>9</v>
      </c>
    </row>
    <row r="4962" spans="1:5" x14ac:dyDescent="0.25">
      <c r="A4962" s="1">
        <v>4956</v>
      </c>
      <c r="B4962" s="1">
        <v>62</v>
      </c>
      <c r="D4962" s="1">
        <v>4956</v>
      </c>
      <c r="E4962" s="1">
        <v>9</v>
      </c>
    </row>
    <row r="4963" spans="1:5" x14ac:dyDescent="0.25">
      <c r="A4963" s="1">
        <v>4957</v>
      </c>
      <c r="B4963" s="1">
        <v>62</v>
      </c>
      <c r="D4963" s="1">
        <v>4957</v>
      </c>
      <c r="E4963" s="1">
        <v>9</v>
      </c>
    </row>
    <row r="4964" spans="1:5" x14ac:dyDescent="0.25">
      <c r="A4964" s="1">
        <v>4958</v>
      </c>
      <c r="B4964" s="1">
        <v>62</v>
      </c>
      <c r="D4964" s="1">
        <v>4958</v>
      </c>
      <c r="E4964" s="1">
        <v>9</v>
      </c>
    </row>
    <row r="4965" spans="1:5" x14ac:dyDescent="0.25">
      <c r="A4965" s="1">
        <v>4959</v>
      </c>
      <c r="B4965" s="1">
        <v>62</v>
      </c>
      <c r="D4965" s="1">
        <v>4959</v>
      </c>
      <c r="E4965" s="1">
        <v>9</v>
      </c>
    </row>
    <row r="4966" spans="1:5" x14ac:dyDescent="0.25">
      <c r="A4966" s="1">
        <v>4960</v>
      </c>
      <c r="B4966" s="1">
        <v>62</v>
      </c>
      <c r="D4966" s="1">
        <v>4960</v>
      </c>
      <c r="E4966" s="1">
        <v>9</v>
      </c>
    </row>
    <row r="4967" spans="1:5" x14ac:dyDescent="0.25">
      <c r="A4967" s="1">
        <v>4961</v>
      </c>
      <c r="B4967" s="1">
        <v>63</v>
      </c>
      <c r="D4967" s="1">
        <v>4961</v>
      </c>
      <c r="E4967" s="1">
        <v>9</v>
      </c>
    </row>
    <row r="4968" spans="1:5" x14ac:dyDescent="0.25">
      <c r="A4968" s="1">
        <v>4962</v>
      </c>
      <c r="B4968" s="1">
        <v>63</v>
      </c>
      <c r="D4968" s="1">
        <v>4962</v>
      </c>
      <c r="E4968" s="1">
        <v>9</v>
      </c>
    </row>
    <row r="4969" spans="1:5" x14ac:dyDescent="0.25">
      <c r="A4969" s="1">
        <v>4963</v>
      </c>
      <c r="B4969" s="1">
        <v>63</v>
      </c>
      <c r="D4969" s="1">
        <v>4963</v>
      </c>
      <c r="E4969" s="1">
        <v>9</v>
      </c>
    </row>
    <row r="4970" spans="1:5" x14ac:dyDescent="0.25">
      <c r="A4970" s="1">
        <v>4964</v>
      </c>
      <c r="B4970" s="1">
        <v>63</v>
      </c>
      <c r="D4970" s="1">
        <v>4964</v>
      </c>
      <c r="E4970" s="1">
        <v>9</v>
      </c>
    </row>
    <row r="4971" spans="1:5" x14ac:dyDescent="0.25">
      <c r="A4971" s="1">
        <v>4965</v>
      </c>
      <c r="B4971" s="1">
        <v>63</v>
      </c>
      <c r="D4971" s="1">
        <v>4965</v>
      </c>
      <c r="E4971" s="1">
        <v>9</v>
      </c>
    </row>
    <row r="4972" spans="1:5" x14ac:dyDescent="0.25">
      <c r="A4972" s="1">
        <v>4966</v>
      </c>
      <c r="B4972" s="1">
        <v>63</v>
      </c>
      <c r="D4972" s="1">
        <v>4966</v>
      </c>
      <c r="E4972" s="1">
        <v>9</v>
      </c>
    </row>
    <row r="4973" spans="1:5" x14ac:dyDescent="0.25">
      <c r="A4973" s="1">
        <v>4967</v>
      </c>
      <c r="B4973" s="1">
        <v>63</v>
      </c>
      <c r="D4973" s="1">
        <v>4967</v>
      </c>
      <c r="E4973" s="1">
        <v>9</v>
      </c>
    </row>
    <row r="4974" spans="1:5" x14ac:dyDescent="0.25">
      <c r="A4974" s="1">
        <v>4968</v>
      </c>
      <c r="B4974" s="1">
        <v>63</v>
      </c>
      <c r="D4974" s="1">
        <v>4968</v>
      </c>
      <c r="E4974" s="1">
        <v>9</v>
      </c>
    </row>
    <row r="4975" spans="1:5" x14ac:dyDescent="0.25">
      <c r="A4975" s="1">
        <v>4969</v>
      </c>
      <c r="B4975" s="1">
        <v>63</v>
      </c>
      <c r="D4975" s="1">
        <v>4969</v>
      </c>
      <c r="E4975" s="1">
        <v>9</v>
      </c>
    </row>
    <row r="4976" spans="1:5" x14ac:dyDescent="0.25">
      <c r="A4976" s="1">
        <v>4970</v>
      </c>
      <c r="B4976" s="1">
        <v>63</v>
      </c>
      <c r="D4976" s="1">
        <v>4970</v>
      </c>
      <c r="E4976" s="1">
        <v>9</v>
      </c>
    </row>
    <row r="4977" spans="1:5" x14ac:dyDescent="0.25">
      <c r="A4977" s="1">
        <v>4971</v>
      </c>
      <c r="B4977" s="1">
        <v>63</v>
      </c>
      <c r="D4977" s="1">
        <v>4971</v>
      </c>
      <c r="E4977" s="1">
        <v>9</v>
      </c>
    </row>
    <row r="4978" spans="1:5" x14ac:dyDescent="0.25">
      <c r="A4978" s="1">
        <v>4972</v>
      </c>
      <c r="B4978" s="1">
        <v>63</v>
      </c>
      <c r="D4978" s="1">
        <v>4972</v>
      </c>
      <c r="E4978" s="1">
        <v>9</v>
      </c>
    </row>
    <row r="4979" spans="1:5" x14ac:dyDescent="0.25">
      <c r="A4979" s="1">
        <v>4973</v>
      </c>
      <c r="B4979" s="1">
        <v>63</v>
      </c>
      <c r="D4979" s="1">
        <v>4973</v>
      </c>
      <c r="E4979" s="1">
        <v>9</v>
      </c>
    </row>
    <row r="4980" spans="1:5" x14ac:dyDescent="0.25">
      <c r="A4980" s="1">
        <v>4974</v>
      </c>
      <c r="B4980" s="1">
        <v>63</v>
      </c>
      <c r="D4980" s="1">
        <v>4974</v>
      </c>
      <c r="E4980" s="1">
        <v>9</v>
      </c>
    </row>
    <row r="4981" spans="1:5" x14ac:dyDescent="0.25">
      <c r="A4981" s="1">
        <v>4975</v>
      </c>
      <c r="B4981" s="1">
        <v>63</v>
      </c>
      <c r="D4981" s="1">
        <v>4975</v>
      </c>
      <c r="E4981" s="1">
        <v>9</v>
      </c>
    </row>
    <row r="4982" spans="1:5" x14ac:dyDescent="0.25">
      <c r="A4982" s="1">
        <v>4976</v>
      </c>
      <c r="B4982" s="1">
        <v>63</v>
      </c>
      <c r="D4982" s="1">
        <v>4976</v>
      </c>
      <c r="E4982" s="1">
        <v>10</v>
      </c>
    </row>
    <row r="4983" spans="1:5" x14ac:dyDescent="0.25">
      <c r="A4983" s="1">
        <v>4977</v>
      </c>
      <c r="B4983" s="1">
        <v>63</v>
      </c>
      <c r="D4983" s="1">
        <v>4977</v>
      </c>
      <c r="E4983" s="1">
        <v>10</v>
      </c>
    </row>
    <row r="4984" spans="1:5" x14ac:dyDescent="0.25">
      <c r="A4984" s="1">
        <v>4978</v>
      </c>
      <c r="B4984" s="1">
        <v>63</v>
      </c>
      <c r="D4984" s="1">
        <v>4978</v>
      </c>
      <c r="E4984" s="1">
        <v>10</v>
      </c>
    </row>
    <row r="4985" spans="1:5" x14ac:dyDescent="0.25">
      <c r="A4985" s="1">
        <v>4979</v>
      </c>
      <c r="B4985" s="1">
        <v>63</v>
      </c>
      <c r="D4985" s="1">
        <v>4979</v>
      </c>
      <c r="E4985" s="1">
        <v>10</v>
      </c>
    </row>
    <row r="4986" spans="1:5" x14ac:dyDescent="0.25">
      <c r="A4986" s="1">
        <v>4980</v>
      </c>
      <c r="B4986" s="1">
        <v>63</v>
      </c>
      <c r="D4986" s="1">
        <v>4980</v>
      </c>
      <c r="E4986" s="1">
        <v>10</v>
      </c>
    </row>
    <row r="4987" spans="1:5" x14ac:dyDescent="0.25">
      <c r="A4987" s="1">
        <v>4981</v>
      </c>
      <c r="B4987" s="1">
        <v>63</v>
      </c>
      <c r="D4987" s="1">
        <v>4981</v>
      </c>
      <c r="E4987" s="1">
        <v>10</v>
      </c>
    </row>
    <row r="4988" spans="1:5" x14ac:dyDescent="0.25">
      <c r="A4988" s="1">
        <v>4982</v>
      </c>
      <c r="B4988" s="1">
        <v>63</v>
      </c>
      <c r="D4988" s="1">
        <v>4982</v>
      </c>
      <c r="E4988" s="1">
        <v>10</v>
      </c>
    </row>
    <row r="4989" spans="1:5" x14ac:dyDescent="0.25">
      <c r="A4989" s="1">
        <v>4983</v>
      </c>
      <c r="B4989" s="1">
        <v>63</v>
      </c>
      <c r="D4989" s="1">
        <v>4983</v>
      </c>
      <c r="E4989" s="1">
        <v>10</v>
      </c>
    </row>
    <row r="4990" spans="1:5" x14ac:dyDescent="0.25">
      <c r="A4990" s="1">
        <v>4984</v>
      </c>
      <c r="B4990" s="1">
        <v>63</v>
      </c>
      <c r="D4990" s="1">
        <v>4984</v>
      </c>
      <c r="E4990" s="1">
        <v>10</v>
      </c>
    </row>
    <row r="4991" spans="1:5" x14ac:dyDescent="0.25">
      <c r="A4991" s="1">
        <v>4985</v>
      </c>
      <c r="B4991" s="1">
        <v>63</v>
      </c>
      <c r="D4991" s="1">
        <v>4985</v>
      </c>
      <c r="E4991" s="1">
        <v>10</v>
      </c>
    </row>
    <row r="4992" spans="1:5" x14ac:dyDescent="0.25">
      <c r="A4992" s="1">
        <v>4986</v>
      </c>
      <c r="B4992" s="1">
        <v>63</v>
      </c>
      <c r="D4992" s="1">
        <v>4986</v>
      </c>
      <c r="E4992" s="1">
        <v>10</v>
      </c>
    </row>
    <row r="4993" spans="1:5" x14ac:dyDescent="0.25">
      <c r="A4993" s="1">
        <v>4987</v>
      </c>
      <c r="B4993" s="1">
        <v>63</v>
      </c>
      <c r="D4993" s="1">
        <v>4987</v>
      </c>
      <c r="E4993" s="1">
        <v>10</v>
      </c>
    </row>
    <row r="4994" spans="1:5" x14ac:dyDescent="0.25">
      <c r="A4994" s="1">
        <v>4988</v>
      </c>
      <c r="B4994" s="1">
        <v>63</v>
      </c>
      <c r="D4994" s="1">
        <v>4988</v>
      </c>
      <c r="E4994" s="1">
        <v>10</v>
      </c>
    </row>
    <row r="4995" spans="1:5" x14ac:dyDescent="0.25">
      <c r="A4995" s="1">
        <v>4989</v>
      </c>
      <c r="B4995" s="1">
        <v>63</v>
      </c>
      <c r="D4995" s="1">
        <v>4989</v>
      </c>
      <c r="E4995" s="1">
        <v>10</v>
      </c>
    </row>
    <row r="4996" spans="1:5" x14ac:dyDescent="0.25">
      <c r="A4996" s="1">
        <v>4990</v>
      </c>
      <c r="B4996" s="1">
        <v>63</v>
      </c>
      <c r="D4996" s="1">
        <v>4990</v>
      </c>
      <c r="E4996" s="1">
        <v>10</v>
      </c>
    </row>
    <row r="4997" spans="1:5" x14ac:dyDescent="0.25">
      <c r="A4997" s="1">
        <v>4991</v>
      </c>
      <c r="B4997" s="1">
        <v>63</v>
      </c>
      <c r="D4997" s="1">
        <v>4991</v>
      </c>
      <c r="E4997" s="1">
        <v>10</v>
      </c>
    </row>
    <row r="4998" spans="1:5" x14ac:dyDescent="0.25">
      <c r="A4998" s="1">
        <v>4992</v>
      </c>
      <c r="B4998" s="1">
        <v>63</v>
      </c>
      <c r="D4998" s="1">
        <v>4992</v>
      </c>
      <c r="E4998" s="1">
        <v>10</v>
      </c>
    </row>
    <row r="4999" spans="1:5" x14ac:dyDescent="0.25">
      <c r="A4999" s="1">
        <v>4993</v>
      </c>
      <c r="B4999" s="1">
        <v>63</v>
      </c>
      <c r="D4999" s="1">
        <v>4993</v>
      </c>
      <c r="E4999" s="1">
        <v>10</v>
      </c>
    </row>
    <row r="5000" spans="1:5" x14ac:dyDescent="0.25">
      <c r="A5000" s="1">
        <v>4994</v>
      </c>
      <c r="B5000" s="1">
        <v>63</v>
      </c>
      <c r="D5000" s="1">
        <v>4994</v>
      </c>
      <c r="E5000" s="1">
        <v>10</v>
      </c>
    </row>
    <row r="5001" spans="1:5" x14ac:dyDescent="0.25">
      <c r="A5001" s="1">
        <v>4995</v>
      </c>
      <c r="B5001" s="1">
        <v>63</v>
      </c>
      <c r="D5001" s="1">
        <v>4995</v>
      </c>
      <c r="E5001" s="1">
        <v>10</v>
      </c>
    </row>
    <row r="5002" spans="1:5" x14ac:dyDescent="0.25">
      <c r="A5002" s="1">
        <v>4996</v>
      </c>
      <c r="B5002" s="1">
        <v>63</v>
      </c>
      <c r="D5002" s="1">
        <v>4996</v>
      </c>
      <c r="E5002" s="1">
        <v>10</v>
      </c>
    </row>
    <row r="5003" spans="1:5" x14ac:dyDescent="0.25">
      <c r="A5003" s="1">
        <v>4997</v>
      </c>
      <c r="B5003" s="1">
        <v>63</v>
      </c>
      <c r="D5003" s="1">
        <v>4997</v>
      </c>
      <c r="E5003" s="1">
        <v>10</v>
      </c>
    </row>
    <row r="5004" spans="1:5" x14ac:dyDescent="0.25">
      <c r="A5004" s="1">
        <v>4998</v>
      </c>
      <c r="B5004" s="1">
        <v>63</v>
      </c>
      <c r="D5004" s="1">
        <v>4998</v>
      </c>
      <c r="E5004" s="1">
        <v>10</v>
      </c>
    </row>
    <row r="5005" spans="1:5" x14ac:dyDescent="0.25">
      <c r="A5005" s="1">
        <v>4999</v>
      </c>
      <c r="B5005" s="1">
        <v>63</v>
      </c>
      <c r="D5005" s="1">
        <v>4999</v>
      </c>
      <c r="E5005" s="1">
        <v>10</v>
      </c>
    </row>
    <row r="5006" spans="1:5" x14ac:dyDescent="0.25">
      <c r="A5006" s="1">
        <v>5000</v>
      </c>
      <c r="B5006" s="1">
        <v>63</v>
      </c>
      <c r="D5006" s="1">
        <v>5000</v>
      </c>
      <c r="E5006" s="1">
        <v>10</v>
      </c>
    </row>
    <row r="5007" spans="1:5" x14ac:dyDescent="0.25">
      <c r="A5007" s="1">
        <v>5001</v>
      </c>
      <c r="B5007" s="1">
        <v>63</v>
      </c>
      <c r="D5007" s="1">
        <v>5001</v>
      </c>
      <c r="E5007" s="1">
        <v>10</v>
      </c>
    </row>
    <row r="5008" spans="1:5" x14ac:dyDescent="0.25">
      <c r="A5008" s="1">
        <v>5002</v>
      </c>
      <c r="B5008" s="1">
        <v>63</v>
      </c>
      <c r="D5008" s="1">
        <v>5002</v>
      </c>
      <c r="E5008" s="1">
        <v>10</v>
      </c>
    </row>
    <row r="5009" spans="1:5" x14ac:dyDescent="0.25">
      <c r="A5009" s="1">
        <v>5003</v>
      </c>
      <c r="B5009" s="1">
        <v>63</v>
      </c>
      <c r="D5009" s="1">
        <v>5003</v>
      </c>
      <c r="E5009" s="1">
        <v>10</v>
      </c>
    </row>
    <row r="5010" spans="1:5" x14ac:dyDescent="0.25">
      <c r="A5010" s="1">
        <v>5004</v>
      </c>
      <c r="B5010" s="1">
        <v>63</v>
      </c>
      <c r="D5010" s="1">
        <v>5004</v>
      </c>
      <c r="E5010" s="1">
        <v>10</v>
      </c>
    </row>
    <row r="5011" spans="1:5" x14ac:dyDescent="0.25">
      <c r="A5011" s="1">
        <v>5005</v>
      </c>
      <c r="B5011" s="1">
        <v>63</v>
      </c>
      <c r="D5011" s="1">
        <v>5005</v>
      </c>
      <c r="E5011" s="1">
        <v>10</v>
      </c>
    </row>
    <row r="5012" spans="1:5" x14ac:dyDescent="0.25">
      <c r="A5012" s="1">
        <v>5006</v>
      </c>
      <c r="B5012" s="1">
        <v>63</v>
      </c>
      <c r="D5012" s="1">
        <v>5006</v>
      </c>
      <c r="E5012" s="1">
        <v>10</v>
      </c>
    </row>
    <row r="5013" spans="1:5" x14ac:dyDescent="0.25">
      <c r="A5013" s="1">
        <v>5007</v>
      </c>
      <c r="B5013" s="1">
        <v>63</v>
      </c>
      <c r="D5013" s="1">
        <v>5007</v>
      </c>
      <c r="E5013" s="1">
        <v>10</v>
      </c>
    </row>
    <row r="5014" spans="1:5" x14ac:dyDescent="0.25">
      <c r="A5014" s="1">
        <v>5008</v>
      </c>
      <c r="B5014" s="1">
        <v>63</v>
      </c>
      <c r="D5014" s="1">
        <v>5008</v>
      </c>
      <c r="E5014" s="1">
        <v>10</v>
      </c>
    </row>
    <row r="5015" spans="1:5" x14ac:dyDescent="0.25">
      <c r="A5015" s="1">
        <v>5009</v>
      </c>
      <c r="B5015" s="1">
        <v>63</v>
      </c>
      <c r="D5015" s="1">
        <v>5009</v>
      </c>
      <c r="E5015" s="1">
        <v>10</v>
      </c>
    </row>
    <row r="5016" spans="1:5" x14ac:dyDescent="0.25">
      <c r="A5016" s="1">
        <v>5010</v>
      </c>
      <c r="B5016" s="1">
        <v>63</v>
      </c>
      <c r="D5016" s="1">
        <v>5010</v>
      </c>
      <c r="E5016" s="1">
        <v>10</v>
      </c>
    </row>
    <row r="5017" spans="1:5" x14ac:dyDescent="0.25">
      <c r="A5017" s="1">
        <v>5011</v>
      </c>
      <c r="B5017" s="1">
        <v>63</v>
      </c>
      <c r="D5017" s="1">
        <v>5011</v>
      </c>
      <c r="E5017" s="1">
        <v>10</v>
      </c>
    </row>
    <row r="5018" spans="1:5" x14ac:dyDescent="0.25">
      <c r="A5018" s="1">
        <v>5012</v>
      </c>
      <c r="B5018" s="1">
        <v>63</v>
      </c>
      <c r="D5018" s="1">
        <v>5012</v>
      </c>
      <c r="E5018" s="1">
        <v>10</v>
      </c>
    </row>
    <row r="5019" spans="1:5" x14ac:dyDescent="0.25">
      <c r="A5019" s="1">
        <v>5013</v>
      </c>
      <c r="B5019" s="1">
        <v>63</v>
      </c>
      <c r="D5019" s="1">
        <v>5013</v>
      </c>
      <c r="E5019" s="1">
        <v>10</v>
      </c>
    </row>
    <row r="5020" spans="1:5" x14ac:dyDescent="0.25">
      <c r="A5020" s="1">
        <v>5014</v>
      </c>
      <c r="B5020" s="1">
        <v>63</v>
      </c>
      <c r="D5020" s="1">
        <v>5014</v>
      </c>
      <c r="E5020" s="1">
        <v>10</v>
      </c>
    </row>
    <row r="5021" spans="1:5" x14ac:dyDescent="0.25">
      <c r="A5021" s="1">
        <v>5015</v>
      </c>
      <c r="B5021" s="1">
        <v>63</v>
      </c>
      <c r="D5021" s="1">
        <v>5015</v>
      </c>
      <c r="E5021" s="1">
        <v>10</v>
      </c>
    </row>
    <row r="5022" spans="1:5" x14ac:dyDescent="0.25">
      <c r="A5022" s="1">
        <v>5016</v>
      </c>
      <c r="B5022" s="1">
        <v>63</v>
      </c>
      <c r="D5022" s="1">
        <v>5016</v>
      </c>
      <c r="E5022" s="1">
        <v>10</v>
      </c>
    </row>
    <row r="5023" spans="1:5" x14ac:dyDescent="0.25">
      <c r="A5023" s="1">
        <v>5017</v>
      </c>
      <c r="B5023" s="1">
        <v>63</v>
      </c>
      <c r="D5023" s="1">
        <v>5017</v>
      </c>
      <c r="E5023" s="1">
        <v>10</v>
      </c>
    </row>
    <row r="5024" spans="1:5" x14ac:dyDescent="0.25">
      <c r="A5024" s="1">
        <v>5018</v>
      </c>
      <c r="B5024" s="1">
        <v>63</v>
      </c>
      <c r="D5024" s="1">
        <v>5018</v>
      </c>
      <c r="E5024" s="1">
        <v>10</v>
      </c>
    </row>
    <row r="5025" spans="1:5" x14ac:dyDescent="0.25">
      <c r="A5025" s="1">
        <v>5019</v>
      </c>
      <c r="B5025" s="1">
        <v>63</v>
      </c>
      <c r="D5025" s="1">
        <v>5019</v>
      </c>
      <c r="E5025" s="1">
        <v>10</v>
      </c>
    </row>
    <row r="5026" spans="1:5" x14ac:dyDescent="0.25">
      <c r="A5026" s="1">
        <v>5020</v>
      </c>
      <c r="B5026" s="1">
        <v>63</v>
      </c>
      <c r="D5026" s="1">
        <v>5020</v>
      </c>
      <c r="E5026" s="1">
        <v>10</v>
      </c>
    </row>
    <row r="5027" spans="1:5" x14ac:dyDescent="0.25">
      <c r="A5027" s="1">
        <v>5021</v>
      </c>
      <c r="B5027" s="1">
        <v>63</v>
      </c>
      <c r="D5027" s="1">
        <v>5021</v>
      </c>
      <c r="E5027" s="1">
        <v>10</v>
      </c>
    </row>
    <row r="5028" spans="1:5" x14ac:dyDescent="0.25">
      <c r="A5028" s="1">
        <v>5022</v>
      </c>
      <c r="B5028" s="1">
        <v>63</v>
      </c>
      <c r="D5028" s="1">
        <v>5022</v>
      </c>
      <c r="E5028" s="1">
        <v>10</v>
      </c>
    </row>
    <row r="5029" spans="1:5" x14ac:dyDescent="0.25">
      <c r="A5029" s="1">
        <v>5023</v>
      </c>
      <c r="B5029" s="1">
        <v>63</v>
      </c>
      <c r="D5029" s="1">
        <v>5023</v>
      </c>
      <c r="E5029" s="1">
        <v>10</v>
      </c>
    </row>
    <row r="5030" spans="1:5" x14ac:dyDescent="0.25">
      <c r="A5030" s="1">
        <v>5024</v>
      </c>
      <c r="B5030" s="1">
        <v>63</v>
      </c>
      <c r="D5030" s="1">
        <v>5024</v>
      </c>
      <c r="E5030" s="1">
        <v>10</v>
      </c>
    </row>
    <row r="5031" spans="1:5" x14ac:dyDescent="0.25">
      <c r="A5031" s="1">
        <v>5025</v>
      </c>
      <c r="B5031" s="1">
        <v>63</v>
      </c>
      <c r="D5031" s="1">
        <v>5025</v>
      </c>
      <c r="E5031" s="1">
        <v>10</v>
      </c>
    </row>
    <row r="5032" spans="1:5" x14ac:dyDescent="0.25">
      <c r="A5032" s="1">
        <v>5026</v>
      </c>
      <c r="B5032" s="1">
        <v>63</v>
      </c>
      <c r="D5032" s="1">
        <v>5026</v>
      </c>
      <c r="E5032" s="1">
        <v>10</v>
      </c>
    </row>
    <row r="5033" spans="1:5" x14ac:dyDescent="0.25">
      <c r="A5033" s="1">
        <v>5027</v>
      </c>
      <c r="B5033" s="1">
        <v>63</v>
      </c>
      <c r="D5033" s="1">
        <v>5027</v>
      </c>
      <c r="E5033" s="1">
        <v>10</v>
      </c>
    </row>
    <row r="5034" spans="1:5" x14ac:dyDescent="0.25">
      <c r="A5034" s="1">
        <v>5028</v>
      </c>
      <c r="B5034" s="1">
        <v>63</v>
      </c>
      <c r="D5034" s="1">
        <v>5028</v>
      </c>
      <c r="E5034" s="1">
        <v>10</v>
      </c>
    </row>
    <row r="5035" spans="1:5" x14ac:dyDescent="0.25">
      <c r="A5035" s="1">
        <v>5029</v>
      </c>
      <c r="B5035" s="1">
        <v>63</v>
      </c>
      <c r="D5035" s="1">
        <v>5029</v>
      </c>
      <c r="E5035" s="1">
        <v>10</v>
      </c>
    </row>
    <row r="5036" spans="1:5" x14ac:dyDescent="0.25">
      <c r="A5036" s="1">
        <v>5030</v>
      </c>
      <c r="B5036" s="1">
        <v>63</v>
      </c>
      <c r="D5036" s="1">
        <v>5030</v>
      </c>
      <c r="E5036" s="1">
        <v>10</v>
      </c>
    </row>
    <row r="5037" spans="1:5" x14ac:dyDescent="0.25">
      <c r="A5037" s="1">
        <v>5031</v>
      </c>
      <c r="B5037" s="1">
        <v>63</v>
      </c>
      <c r="D5037" s="1">
        <v>5031</v>
      </c>
      <c r="E5037" s="1">
        <v>10</v>
      </c>
    </row>
    <row r="5038" spans="1:5" x14ac:dyDescent="0.25">
      <c r="A5038" s="1">
        <v>5032</v>
      </c>
      <c r="B5038" s="1">
        <v>63</v>
      </c>
      <c r="D5038" s="1">
        <v>5032</v>
      </c>
      <c r="E5038" s="1">
        <v>10</v>
      </c>
    </row>
    <row r="5039" spans="1:5" x14ac:dyDescent="0.25">
      <c r="A5039" s="1">
        <v>5033</v>
      </c>
      <c r="B5039" s="1">
        <v>63</v>
      </c>
      <c r="D5039" s="1">
        <v>5033</v>
      </c>
      <c r="E5039" s="1">
        <v>10</v>
      </c>
    </row>
    <row r="5040" spans="1:5" x14ac:dyDescent="0.25">
      <c r="A5040" s="1">
        <v>5034</v>
      </c>
      <c r="B5040" s="1">
        <v>63</v>
      </c>
      <c r="D5040" s="1">
        <v>5034</v>
      </c>
      <c r="E5040" s="1">
        <v>10</v>
      </c>
    </row>
    <row r="5041" spans="1:5" x14ac:dyDescent="0.25">
      <c r="A5041" s="1">
        <v>5035</v>
      </c>
      <c r="B5041" s="1">
        <v>63</v>
      </c>
      <c r="D5041" s="1">
        <v>5035</v>
      </c>
      <c r="E5041" s="1">
        <v>10</v>
      </c>
    </row>
    <row r="5042" spans="1:5" x14ac:dyDescent="0.25">
      <c r="A5042" s="1">
        <v>5036</v>
      </c>
      <c r="B5042" s="1">
        <v>63</v>
      </c>
      <c r="D5042" s="1">
        <v>5036</v>
      </c>
      <c r="E5042" s="1">
        <v>10</v>
      </c>
    </row>
    <row r="5043" spans="1:5" x14ac:dyDescent="0.25">
      <c r="A5043" s="1">
        <v>5037</v>
      </c>
      <c r="B5043" s="1">
        <v>63</v>
      </c>
      <c r="D5043" s="1">
        <v>5037</v>
      </c>
      <c r="E5043" s="1">
        <v>10</v>
      </c>
    </row>
    <row r="5044" spans="1:5" x14ac:dyDescent="0.25">
      <c r="A5044" s="1">
        <v>5038</v>
      </c>
      <c r="B5044" s="1">
        <v>63</v>
      </c>
      <c r="D5044" s="1">
        <v>5038</v>
      </c>
      <c r="E5044" s="1">
        <v>10</v>
      </c>
    </row>
    <row r="5045" spans="1:5" x14ac:dyDescent="0.25">
      <c r="A5045" s="1">
        <v>5039</v>
      </c>
      <c r="B5045" s="1">
        <v>63</v>
      </c>
      <c r="D5045" s="1">
        <v>5039</v>
      </c>
      <c r="E5045" s="1">
        <v>10</v>
      </c>
    </row>
    <row r="5046" spans="1:5" x14ac:dyDescent="0.25">
      <c r="A5046" s="1">
        <v>5040</v>
      </c>
      <c r="B5046" s="1">
        <v>63</v>
      </c>
      <c r="D5046" s="1">
        <v>5040</v>
      </c>
      <c r="E5046" s="1">
        <v>10</v>
      </c>
    </row>
    <row r="5047" spans="1:5" x14ac:dyDescent="0.25">
      <c r="A5047" s="1">
        <v>5041</v>
      </c>
      <c r="B5047" s="1">
        <v>64</v>
      </c>
      <c r="D5047" s="1">
        <v>5041</v>
      </c>
      <c r="E5047" s="1">
        <v>10</v>
      </c>
    </row>
    <row r="5048" spans="1:5" x14ac:dyDescent="0.25">
      <c r="A5048" s="1">
        <v>5042</v>
      </c>
      <c r="B5048" s="1">
        <v>64</v>
      </c>
      <c r="D5048" s="1">
        <v>5042</v>
      </c>
      <c r="E5048" s="1">
        <v>10</v>
      </c>
    </row>
    <row r="5049" spans="1:5" x14ac:dyDescent="0.25">
      <c r="A5049" s="1">
        <v>5043</v>
      </c>
      <c r="B5049" s="1">
        <v>64</v>
      </c>
      <c r="D5049" s="1">
        <v>5043</v>
      </c>
      <c r="E5049" s="1">
        <v>10</v>
      </c>
    </row>
    <row r="5050" spans="1:5" x14ac:dyDescent="0.25">
      <c r="A5050" s="1">
        <v>5044</v>
      </c>
      <c r="B5050" s="1">
        <v>64</v>
      </c>
      <c r="D5050" s="1">
        <v>5044</v>
      </c>
      <c r="E5050" s="1">
        <v>10</v>
      </c>
    </row>
    <row r="5051" spans="1:5" x14ac:dyDescent="0.25">
      <c r="A5051" s="1">
        <v>5045</v>
      </c>
      <c r="B5051" s="1">
        <v>64</v>
      </c>
      <c r="D5051" s="1">
        <v>5045</v>
      </c>
      <c r="E5051" s="1">
        <v>10</v>
      </c>
    </row>
    <row r="5052" spans="1:5" x14ac:dyDescent="0.25">
      <c r="A5052" s="1">
        <v>5046</v>
      </c>
      <c r="B5052" s="1">
        <v>64</v>
      </c>
      <c r="D5052" s="1">
        <v>5046</v>
      </c>
      <c r="E5052" s="1">
        <v>10</v>
      </c>
    </row>
    <row r="5053" spans="1:5" x14ac:dyDescent="0.25">
      <c r="A5053" s="1">
        <v>5047</v>
      </c>
      <c r="B5053" s="1">
        <v>64</v>
      </c>
      <c r="D5053" s="1">
        <v>5047</v>
      </c>
      <c r="E5053" s="1">
        <v>10</v>
      </c>
    </row>
    <row r="5054" spans="1:5" x14ac:dyDescent="0.25">
      <c r="A5054" s="1">
        <v>5048</v>
      </c>
      <c r="B5054" s="1">
        <v>64</v>
      </c>
      <c r="D5054" s="1">
        <v>5048</v>
      </c>
      <c r="E5054" s="1">
        <v>10</v>
      </c>
    </row>
    <row r="5055" spans="1:5" x14ac:dyDescent="0.25">
      <c r="A5055" s="1">
        <v>5049</v>
      </c>
      <c r="B5055" s="1">
        <v>64</v>
      </c>
      <c r="D5055" s="1">
        <v>5049</v>
      </c>
      <c r="E5055" s="1">
        <v>10</v>
      </c>
    </row>
    <row r="5056" spans="1:5" x14ac:dyDescent="0.25">
      <c r="A5056" s="1">
        <v>5050</v>
      </c>
      <c r="B5056" s="1">
        <v>64</v>
      </c>
      <c r="D5056" s="1">
        <v>5050</v>
      </c>
      <c r="E5056" s="1">
        <v>10</v>
      </c>
    </row>
    <row r="5057" spans="1:5" x14ac:dyDescent="0.25">
      <c r="A5057" s="1">
        <v>5051</v>
      </c>
      <c r="B5057" s="1">
        <v>64</v>
      </c>
      <c r="D5057" s="1">
        <v>5051</v>
      </c>
      <c r="E5057" s="1">
        <v>10</v>
      </c>
    </row>
    <row r="5058" spans="1:5" x14ac:dyDescent="0.25">
      <c r="A5058" s="1">
        <v>5052</v>
      </c>
      <c r="B5058" s="1">
        <v>64</v>
      </c>
      <c r="D5058" s="1">
        <v>5052</v>
      </c>
      <c r="E5058" s="1">
        <v>10</v>
      </c>
    </row>
    <row r="5059" spans="1:5" x14ac:dyDescent="0.25">
      <c r="A5059" s="1">
        <v>5053</v>
      </c>
      <c r="B5059" s="1">
        <v>64</v>
      </c>
      <c r="D5059" s="1">
        <v>5053</v>
      </c>
      <c r="E5059" s="1">
        <v>10</v>
      </c>
    </row>
    <row r="5060" spans="1:5" x14ac:dyDescent="0.25">
      <c r="A5060" s="1">
        <v>5054</v>
      </c>
      <c r="B5060" s="1">
        <v>64</v>
      </c>
      <c r="D5060" s="1">
        <v>5054</v>
      </c>
      <c r="E5060" s="1">
        <v>10</v>
      </c>
    </row>
    <row r="5061" spans="1:5" x14ac:dyDescent="0.25">
      <c r="A5061" s="1">
        <v>5055</v>
      </c>
      <c r="B5061" s="1">
        <v>64</v>
      </c>
      <c r="D5061" s="1">
        <v>5055</v>
      </c>
      <c r="E5061" s="1">
        <v>10</v>
      </c>
    </row>
    <row r="5062" spans="1:5" x14ac:dyDescent="0.25">
      <c r="A5062" s="1">
        <v>5056</v>
      </c>
      <c r="B5062" s="1">
        <v>64</v>
      </c>
      <c r="D5062" s="1">
        <v>5056</v>
      </c>
      <c r="E5062" s="1">
        <v>10</v>
      </c>
    </row>
    <row r="5063" spans="1:5" x14ac:dyDescent="0.25">
      <c r="A5063" s="1">
        <v>5057</v>
      </c>
      <c r="B5063" s="1">
        <v>64</v>
      </c>
      <c r="D5063" s="1">
        <v>5057</v>
      </c>
      <c r="E5063" s="1">
        <v>10</v>
      </c>
    </row>
    <row r="5064" spans="1:5" x14ac:dyDescent="0.25">
      <c r="A5064" s="1">
        <v>5058</v>
      </c>
      <c r="B5064" s="1">
        <v>64</v>
      </c>
      <c r="D5064" s="1">
        <v>5058</v>
      </c>
      <c r="E5064" s="1">
        <v>10</v>
      </c>
    </row>
    <row r="5065" spans="1:5" x14ac:dyDescent="0.25">
      <c r="A5065" s="1">
        <v>5059</v>
      </c>
      <c r="B5065" s="1">
        <v>64</v>
      </c>
      <c r="D5065" s="1">
        <v>5059</v>
      </c>
      <c r="E5065" s="1">
        <v>10</v>
      </c>
    </row>
    <row r="5066" spans="1:5" x14ac:dyDescent="0.25">
      <c r="A5066" s="1">
        <v>5060</v>
      </c>
      <c r="B5066" s="1">
        <v>64</v>
      </c>
      <c r="D5066" s="1">
        <v>5060</v>
      </c>
      <c r="E5066" s="1">
        <v>10</v>
      </c>
    </row>
    <row r="5067" spans="1:5" x14ac:dyDescent="0.25">
      <c r="A5067" s="1">
        <v>5061</v>
      </c>
      <c r="B5067" s="1">
        <v>64</v>
      </c>
      <c r="D5067" s="1">
        <v>5061</v>
      </c>
      <c r="E5067" s="1">
        <v>10</v>
      </c>
    </row>
    <row r="5068" spans="1:5" x14ac:dyDescent="0.25">
      <c r="A5068" s="1">
        <v>5062</v>
      </c>
      <c r="B5068" s="1">
        <v>64</v>
      </c>
      <c r="D5068" s="1">
        <v>5062</v>
      </c>
      <c r="E5068" s="1">
        <v>10</v>
      </c>
    </row>
    <row r="5069" spans="1:5" x14ac:dyDescent="0.25">
      <c r="A5069" s="1">
        <v>5063</v>
      </c>
      <c r="B5069" s="1">
        <v>64</v>
      </c>
      <c r="D5069" s="1">
        <v>5063</v>
      </c>
      <c r="E5069" s="1">
        <v>10</v>
      </c>
    </row>
    <row r="5070" spans="1:5" x14ac:dyDescent="0.25">
      <c r="A5070" s="1">
        <v>5064</v>
      </c>
      <c r="B5070" s="1">
        <v>64</v>
      </c>
      <c r="D5070" s="1">
        <v>5064</v>
      </c>
      <c r="E5070" s="1">
        <v>10</v>
      </c>
    </row>
    <row r="5071" spans="1:5" x14ac:dyDescent="0.25">
      <c r="A5071" s="1">
        <v>5065</v>
      </c>
      <c r="B5071" s="1">
        <v>64</v>
      </c>
      <c r="D5071" s="1">
        <v>5065</v>
      </c>
      <c r="E5071" s="1">
        <v>10</v>
      </c>
    </row>
    <row r="5072" spans="1:5" x14ac:dyDescent="0.25">
      <c r="A5072" s="1">
        <v>5066</v>
      </c>
      <c r="B5072" s="1">
        <v>64</v>
      </c>
      <c r="D5072" s="1">
        <v>5066</v>
      </c>
      <c r="E5072" s="1">
        <v>10</v>
      </c>
    </row>
    <row r="5073" spans="1:5" x14ac:dyDescent="0.25">
      <c r="A5073" s="1">
        <v>5067</v>
      </c>
      <c r="B5073" s="1">
        <v>64</v>
      </c>
      <c r="D5073" s="1">
        <v>5067</v>
      </c>
      <c r="E5073" s="1">
        <v>10</v>
      </c>
    </row>
    <row r="5074" spans="1:5" x14ac:dyDescent="0.25">
      <c r="A5074" s="1">
        <v>5068</v>
      </c>
      <c r="B5074" s="1">
        <v>64</v>
      </c>
      <c r="D5074" s="1">
        <v>5068</v>
      </c>
      <c r="E5074" s="1">
        <v>10</v>
      </c>
    </row>
    <row r="5075" spans="1:5" x14ac:dyDescent="0.25">
      <c r="A5075" s="1">
        <v>5069</v>
      </c>
      <c r="B5075" s="1">
        <v>64</v>
      </c>
      <c r="D5075" s="1">
        <v>5069</v>
      </c>
      <c r="E5075" s="1">
        <v>10</v>
      </c>
    </row>
    <row r="5076" spans="1:5" x14ac:dyDescent="0.25">
      <c r="A5076" s="1">
        <v>5070</v>
      </c>
      <c r="B5076" s="1">
        <v>64</v>
      </c>
      <c r="D5076" s="1">
        <v>5070</v>
      </c>
      <c r="E5076" s="1">
        <v>10</v>
      </c>
    </row>
    <row r="5077" spans="1:5" x14ac:dyDescent="0.25">
      <c r="A5077" s="1">
        <v>5071</v>
      </c>
      <c r="B5077" s="1">
        <v>64</v>
      </c>
      <c r="D5077" s="1">
        <v>5071</v>
      </c>
      <c r="E5077" s="1">
        <v>10</v>
      </c>
    </row>
    <row r="5078" spans="1:5" x14ac:dyDescent="0.25">
      <c r="A5078" s="1">
        <v>5072</v>
      </c>
      <c r="B5078" s="1">
        <v>64</v>
      </c>
      <c r="D5078" s="1">
        <v>5072</v>
      </c>
      <c r="E5078" s="1">
        <v>10</v>
      </c>
    </row>
    <row r="5079" spans="1:5" x14ac:dyDescent="0.25">
      <c r="A5079" s="1">
        <v>5073</v>
      </c>
      <c r="B5079" s="1">
        <v>64</v>
      </c>
      <c r="D5079" s="1">
        <v>5073</v>
      </c>
      <c r="E5079" s="1">
        <v>10</v>
      </c>
    </row>
    <row r="5080" spans="1:5" x14ac:dyDescent="0.25">
      <c r="A5080" s="1">
        <v>5074</v>
      </c>
      <c r="B5080" s="1">
        <v>64</v>
      </c>
      <c r="D5080" s="1">
        <v>5074</v>
      </c>
      <c r="E5080" s="1">
        <v>10</v>
      </c>
    </row>
    <row r="5081" spans="1:5" x14ac:dyDescent="0.25">
      <c r="A5081" s="1">
        <v>5075</v>
      </c>
      <c r="B5081" s="1">
        <v>64</v>
      </c>
      <c r="D5081" s="1">
        <v>5075</v>
      </c>
      <c r="E5081" s="1">
        <v>10</v>
      </c>
    </row>
    <row r="5082" spans="1:5" x14ac:dyDescent="0.25">
      <c r="A5082" s="1">
        <v>5076</v>
      </c>
      <c r="B5082" s="1">
        <v>64</v>
      </c>
      <c r="D5082" s="1">
        <v>5076</v>
      </c>
      <c r="E5082" s="1">
        <v>10</v>
      </c>
    </row>
    <row r="5083" spans="1:5" x14ac:dyDescent="0.25">
      <c r="A5083" s="1">
        <v>5077</v>
      </c>
      <c r="B5083" s="1">
        <v>64</v>
      </c>
      <c r="D5083" s="1">
        <v>5077</v>
      </c>
      <c r="E5083" s="1">
        <v>10</v>
      </c>
    </row>
    <row r="5084" spans="1:5" x14ac:dyDescent="0.25">
      <c r="A5084" s="1">
        <v>5078</v>
      </c>
      <c r="B5084" s="1">
        <v>64</v>
      </c>
      <c r="D5084" s="1">
        <v>5078</v>
      </c>
      <c r="E5084" s="1">
        <v>10</v>
      </c>
    </row>
    <row r="5085" spans="1:5" x14ac:dyDescent="0.25">
      <c r="A5085" s="1">
        <v>5079</v>
      </c>
      <c r="B5085" s="1">
        <v>64</v>
      </c>
      <c r="D5085" s="1">
        <v>5079</v>
      </c>
      <c r="E5085" s="1">
        <v>10</v>
      </c>
    </row>
    <row r="5086" spans="1:5" x14ac:dyDescent="0.25">
      <c r="A5086" s="1">
        <v>5080</v>
      </c>
      <c r="B5086" s="1">
        <v>64</v>
      </c>
      <c r="D5086" s="1">
        <v>5080</v>
      </c>
      <c r="E5086" s="1">
        <v>10</v>
      </c>
    </row>
    <row r="5087" spans="1:5" x14ac:dyDescent="0.25">
      <c r="A5087" s="1">
        <v>5081</v>
      </c>
      <c r="B5087" s="1">
        <v>64</v>
      </c>
      <c r="D5087" s="1">
        <v>5081</v>
      </c>
      <c r="E5087" s="1">
        <v>10</v>
      </c>
    </row>
    <row r="5088" spans="1:5" x14ac:dyDescent="0.25">
      <c r="A5088" s="1">
        <v>5082</v>
      </c>
      <c r="B5088" s="1">
        <v>64</v>
      </c>
      <c r="D5088" s="1">
        <v>5082</v>
      </c>
      <c r="E5088" s="1">
        <v>10</v>
      </c>
    </row>
    <row r="5089" spans="1:5" x14ac:dyDescent="0.25">
      <c r="A5089" s="1">
        <v>5083</v>
      </c>
      <c r="B5089" s="1">
        <v>64</v>
      </c>
      <c r="D5089" s="1">
        <v>5083</v>
      </c>
      <c r="E5089" s="1">
        <v>10</v>
      </c>
    </row>
    <row r="5090" spans="1:5" x14ac:dyDescent="0.25">
      <c r="A5090" s="1">
        <v>5084</v>
      </c>
      <c r="B5090" s="1">
        <v>64</v>
      </c>
      <c r="D5090" s="1">
        <v>5084</v>
      </c>
      <c r="E5090" s="1">
        <v>10</v>
      </c>
    </row>
    <row r="5091" spans="1:5" x14ac:dyDescent="0.25">
      <c r="A5091" s="1">
        <v>5085</v>
      </c>
      <c r="B5091" s="1">
        <v>64</v>
      </c>
      <c r="D5091" s="1">
        <v>5085</v>
      </c>
      <c r="E5091" s="1">
        <v>10</v>
      </c>
    </row>
    <row r="5092" spans="1:5" x14ac:dyDescent="0.25">
      <c r="A5092" s="1">
        <v>5086</v>
      </c>
      <c r="B5092" s="1">
        <v>64</v>
      </c>
      <c r="D5092" s="1">
        <v>5086</v>
      </c>
      <c r="E5092" s="1">
        <v>10</v>
      </c>
    </row>
    <row r="5093" spans="1:5" x14ac:dyDescent="0.25">
      <c r="A5093" s="1">
        <v>5087</v>
      </c>
      <c r="B5093" s="1">
        <v>64</v>
      </c>
      <c r="D5093" s="1">
        <v>5087</v>
      </c>
      <c r="E5093" s="1">
        <v>10</v>
      </c>
    </row>
    <row r="5094" spans="1:5" x14ac:dyDescent="0.25">
      <c r="A5094" s="1">
        <v>5088</v>
      </c>
      <c r="B5094" s="1">
        <v>64</v>
      </c>
      <c r="D5094" s="1">
        <v>5088</v>
      </c>
      <c r="E5094" s="1">
        <v>10</v>
      </c>
    </row>
    <row r="5095" spans="1:5" x14ac:dyDescent="0.25">
      <c r="A5095" s="1">
        <v>5089</v>
      </c>
      <c r="B5095" s="1">
        <v>64</v>
      </c>
      <c r="D5095" s="1">
        <v>5089</v>
      </c>
      <c r="E5095" s="1">
        <v>10</v>
      </c>
    </row>
    <row r="5096" spans="1:5" x14ac:dyDescent="0.25">
      <c r="A5096" s="1">
        <v>5090</v>
      </c>
      <c r="B5096" s="1">
        <v>64</v>
      </c>
      <c r="D5096" s="1">
        <v>5090</v>
      </c>
      <c r="E5096" s="1">
        <v>10</v>
      </c>
    </row>
    <row r="5097" spans="1:5" x14ac:dyDescent="0.25">
      <c r="A5097" s="1">
        <v>5091</v>
      </c>
      <c r="B5097" s="1">
        <v>64</v>
      </c>
      <c r="D5097" s="1">
        <v>5091</v>
      </c>
      <c r="E5097" s="1">
        <v>10</v>
      </c>
    </row>
    <row r="5098" spans="1:5" x14ac:dyDescent="0.25">
      <c r="A5098" s="1">
        <v>5092</v>
      </c>
      <c r="B5098" s="1">
        <v>64</v>
      </c>
      <c r="D5098" s="1">
        <v>5092</v>
      </c>
      <c r="E5098" s="1">
        <v>10</v>
      </c>
    </row>
    <row r="5099" spans="1:5" x14ac:dyDescent="0.25">
      <c r="A5099" s="1">
        <v>5093</v>
      </c>
      <c r="B5099" s="1">
        <v>64</v>
      </c>
      <c r="D5099" s="1">
        <v>5093</v>
      </c>
      <c r="E5099" s="1">
        <v>10</v>
      </c>
    </row>
    <row r="5100" spans="1:5" x14ac:dyDescent="0.25">
      <c r="A5100" s="1">
        <v>5094</v>
      </c>
      <c r="B5100" s="1">
        <v>64</v>
      </c>
      <c r="D5100" s="1">
        <v>5094</v>
      </c>
      <c r="E5100" s="1">
        <v>10</v>
      </c>
    </row>
    <row r="5101" spans="1:5" x14ac:dyDescent="0.25">
      <c r="A5101" s="1">
        <v>5095</v>
      </c>
      <c r="B5101" s="1">
        <v>64</v>
      </c>
      <c r="D5101" s="1">
        <v>5095</v>
      </c>
      <c r="E5101" s="1">
        <v>10</v>
      </c>
    </row>
    <row r="5102" spans="1:5" x14ac:dyDescent="0.25">
      <c r="A5102" s="1">
        <v>5096</v>
      </c>
      <c r="B5102" s="1">
        <v>64</v>
      </c>
      <c r="D5102" s="1">
        <v>5096</v>
      </c>
      <c r="E5102" s="1">
        <v>10</v>
      </c>
    </row>
    <row r="5103" spans="1:5" x14ac:dyDescent="0.25">
      <c r="A5103" s="1">
        <v>5097</v>
      </c>
      <c r="B5103" s="1">
        <v>64</v>
      </c>
      <c r="D5103" s="1">
        <v>5097</v>
      </c>
      <c r="E5103" s="1">
        <v>10</v>
      </c>
    </row>
    <row r="5104" spans="1:5" x14ac:dyDescent="0.25">
      <c r="A5104" s="1">
        <v>5098</v>
      </c>
      <c r="B5104" s="1">
        <v>64</v>
      </c>
      <c r="D5104" s="1">
        <v>5098</v>
      </c>
      <c r="E5104" s="1">
        <v>10</v>
      </c>
    </row>
    <row r="5105" spans="1:5" x14ac:dyDescent="0.25">
      <c r="A5105" s="1">
        <v>5099</v>
      </c>
      <c r="B5105" s="1">
        <v>64</v>
      </c>
      <c r="D5105" s="1">
        <v>5099</v>
      </c>
      <c r="E5105" s="1">
        <v>10</v>
      </c>
    </row>
    <row r="5106" spans="1:5" x14ac:dyDescent="0.25">
      <c r="A5106" s="1">
        <v>5100</v>
      </c>
      <c r="B5106" s="1">
        <v>64</v>
      </c>
      <c r="D5106" s="1">
        <v>5100</v>
      </c>
      <c r="E5106" s="1">
        <v>10</v>
      </c>
    </row>
    <row r="5107" spans="1:5" x14ac:dyDescent="0.25">
      <c r="A5107" s="1">
        <v>5101</v>
      </c>
      <c r="B5107" s="1">
        <v>64</v>
      </c>
      <c r="D5107" s="1">
        <v>5101</v>
      </c>
      <c r="E5107" s="1">
        <v>10</v>
      </c>
    </row>
    <row r="5108" spans="1:5" x14ac:dyDescent="0.25">
      <c r="A5108" s="1">
        <v>5102</v>
      </c>
      <c r="B5108" s="1">
        <v>64</v>
      </c>
      <c r="D5108" s="1">
        <v>5102</v>
      </c>
      <c r="E5108" s="1">
        <v>10</v>
      </c>
    </row>
    <row r="5109" spans="1:5" x14ac:dyDescent="0.25">
      <c r="A5109" s="1">
        <v>5103</v>
      </c>
      <c r="B5109" s="1">
        <v>64</v>
      </c>
      <c r="D5109" s="1">
        <v>5103</v>
      </c>
      <c r="E5109" s="1">
        <v>10</v>
      </c>
    </row>
    <row r="5110" spans="1:5" x14ac:dyDescent="0.25">
      <c r="A5110" s="1">
        <v>5104</v>
      </c>
      <c r="B5110" s="1">
        <v>64</v>
      </c>
      <c r="D5110" s="1">
        <v>5104</v>
      </c>
      <c r="E5110" s="1">
        <v>10</v>
      </c>
    </row>
    <row r="5111" spans="1:5" x14ac:dyDescent="0.25">
      <c r="A5111" s="1">
        <v>5105</v>
      </c>
      <c r="B5111" s="1">
        <v>64</v>
      </c>
      <c r="D5111" s="1">
        <v>5105</v>
      </c>
      <c r="E5111" s="1">
        <v>10</v>
      </c>
    </row>
    <row r="5112" spans="1:5" x14ac:dyDescent="0.25">
      <c r="A5112" s="1">
        <v>5106</v>
      </c>
      <c r="B5112" s="1">
        <v>64</v>
      </c>
      <c r="D5112" s="1">
        <v>5106</v>
      </c>
      <c r="E5112" s="1">
        <v>10</v>
      </c>
    </row>
    <row r="5113" spans="1:5" x14ac:dyDescent="0.25">
      <c r="A5113" s="1">
        <v>5107</v>
      </c>
      <c r="B5113" s="1">
        <v>64</v>
      </c>
      <c r="D5113" s="1">
        <v>5107</v>
      </c>
      <c r="E5113" s="1">
        <v>10</v>
      </c>
    </row>
    <row r="5114" spans="1:5" x14ac:dyDescent="0.25">
      <c r="A5114" s="1">
        <v>5108</v>
      </c>
      <c r="B5114" s="1">
        <v>64</v>
      </c>
      <c r="D5114" s="1">
        <v>5108</v>
      </c>
      <c r="E5114" s="1">
        <v>10</v>
      </c>
    </row>
    <row r="5115" spans="1:5" x14ac:dyDescent="0.25">
      <c r="A5115" s="1">
        <v>5109</v>
      </c>
      <c r="B5115" s="1">
        <v>64</v>
      </c>
      <c r="D5115" s="1">
        <v>5109</v>
      </c>
      <c r="E5115" s="1">
        <v>10</v>
      </c>
    </row>
    <row r="5116" spans="1:5" x14ac:dyDescent="0.25">
      <c r="A5116" s="1">
        <v>5110</v>
      </c>
      <c r="B5116" s="1">
        <v>64</v>
      </c>
      <c r="D5116" s="1">
        <v>5110</v>
      </c>
      <c r="E5116" s="1">
        <v>10</v>
      </c>
    </row>
    <row r="5117" spans="1:5" x14ac:dyDescent="0.25">
      <c r="A5117" s="1">
        <v>5111</v>
      </c>
      <c r="B5117" s="1">
        <v>64</v>
      </c>
      <c r="D5117" s="1">
        <v>5111</v>
      </c>
      <c r="E5117" s="1">
        <v>10</v>
      </c>
    </row>
    <row r="5118" spans="1:5" x14ac:dyDescent="0.25">
      <c r="A5118" s="1">
        <v>5112</v>
      </c>
      <c r="B5118" s="1">
        <v>64</v>
      </c>
      <c r="D5118" s="1">
        <v>5112</v>
      </c>
      <c r="E5118" s="1">
        <v>10</v>
      </c>
    </row>
    <row r="5119" spans="1:5" x14ac:dyDescent="0.25">
      <c r="A5119" s="1">
        <v>5113</v>
      </c>
      <c r="B5119" s="1">
        <v>64</v>
      </c>
      <c r="D5119" s="1">
        <v>5113</v>
      </c>
      <c r="E5119" s="1">
        <v>10</v>
      </c>
    </row>
    <row r="5120" spans="1:5" x14ac:dyDescent="0.25">
      <c r="A5120" s="1">
        <v>5114</v>
      </c>
      <c r="B5120" s="1">
        <v>64</v>
      </c>
      <c r="D5120" s="1">
        <v>5114</v>
      </c>
      <c r="E5120" s="1">
        <v>10</v>
      </c>
    </row>
    <row r="5121" spans="1:5" x14ac:dyDescent="0.25">
      <c r="A5121" s="1">
        <v>5115</v>
      </c>
      <c r="B5121" s="1">
        <v>64</v>
      </c>
      <c r="D5121" s="1">
        <v>5115</v>
      </c>
      <c r="E5121" s="1">
        <v>10</v>
      </c>
    </row>
    <row r="5122" spans="1:5" x14ac:dyDescent="0.25">
      <c r="A5122" s="1">
        <v>5116</v>
      </c>
      <c r="B5122" s="1">
        <v>64</v>
      </c>
      <c r="D5122" s="1">
        <v>5116</v>
      </c>
      <c r="E5122" s="1">
        <v>10</v>
      </c>
    </row>
    <row r="5123" spans="1:5" x14ac:dyDescent="0.25">
      <c r="A5123" s="1">
        <v>5117</v>
      </c>
      <c r="B5123" s="1">
        <v>64</v>
      </c>
      <c r="D5123" s="1">
        <v>5117</v>
      </c>
      <c r="E5123" s="1">
        <v>10</v>
      </c>
    </row>
    <row r="5124" spans="1:5" x14ac:dyDescent="0.25">
      <c r="A5124" s="1">
        <v>5118</v>
      </c>
      <c r="B5124" s="1">
        <v>64</v>
      </c>
      <c r="D5124" s="1">
        <v>5118</v>
      </c>
      <c r="E5124" s="1">
        <v>10</v>
      </c>
    </row>
    <row r="5125" spans="1:5" x14ac:dyDescent="0.25">
      <c r="A5125" s="1">
        <v>5119</v>
      </c>
      <c r="B5125" s="1">
        <v>64</v>
      </c>
      <c r="D5125" s="1">
        <v>5119</v>
      </c>
      <c r="E5125" s="1">
        <v>10</v>
      </c>
    </row>
    <row r="5126" spans="1:5" x14ac:dyDescent="0.25">
      <c r="A5126" s="1">
        <v>5120</v>
      </c>
      <c r="B5126" s="1">
        <v>64</v>
      </c>
      <c r="D5126" s="1">
        <v>5120</v>
      </c>
      <c r="E5126" s="1">
        <v>10</v>
      </c>
    </row>
    <row r="5127" spans="1:5" x14ac:dyDescent="0.25">
      <c r="A5127" s="1">
        <v>5121</v>
      </c>
      <c r="B5127" s="1">
        <v>65</v>
      </c>
      <c r="D5127" s="1">
        <v>5121</v>
      </c>
      <c r="E5127" s="1">
        <v>10</v>
      </c>
    </row>
    <row r="5128" spans="1:5" x14ac:dyDescent="0.25">
      <c r="A5128" s="1">
        <v>5122</v>
      </c>
      <c r="B5128" s="1">
        <v>65</v>
      </c>
      <c r="D5128" s="1">
        <v>5122</v>
      </c>
      <c r="E5128" s="1">
        <v>10</v>
      </c>
    </row>
    <row r="5129" spans="1:5" x14ac:dyDescent="0.25">
      <c r="A5129" s="1">
        <v>5123</v>
      </c>
      <c r="B5129" s="1">
        <v>65</v>
      </c>
      <c r="D5129" s="1">
        <v>5123</v>
      </c>
      <c r="E5129" s="1">
        <v>10</v>
      </c>
    </row>
    <row r="5130" spans="1:5" x14ac:dyDescent="0.25">
      <c r="A5130" s="1">
        <v>5124</v>
      </c>
      <c r="B5130" s="1">
        <v>65</v>
      </c>
      <c r="D5130" s="1">
        <v>5124</v>
      </c>
      <c r="E5130" s="1">
        <v>10</v>
      </c>
    </row>
    <row r="5131" spans="1:5" x14ac:dyDescent="0.25">
      <c r="A5131" s="1">
        <v>5125</v>
      </c>
      <c r="B5131" s="1">
        <v>65</v>
      </c>
      <c r="D5131" s="1">
        <v>5125</v>
      </c>
      <c r="E5131" s="1">
        <v>10</v>
      </c>
    </row>
    <row r="5132" spans="1:5" x14ac:dyDescent="0.25">
      <c r="A5132" s="1">
        <v>5126</v>
      </c>
      <c r="B5132" s="1">
        <v>65</v>
      </c>
      <c r="D5132" s="1">
        <v>5126</v>
      </c>
      <c r="E5132" s="1">
        <v>10</v>
      </c>
    </row>
    <row r="5133" spans="1:5" x14ac:dyDescent="0.25">
      <c r="A5133" s="1">
        <v>5127</v>
      </c>
      <c r="B5133" s="1">
        <v>65</v>
      </c>
      <c r="D5133" s="1">
        <v>5127</v>
      </c>
      <c r="E5133" s="1">
        <v>10</v>
      </c>
    </row>
    <row r="5134" spans="1:5" x14ac:dyDescent="0.25">
      <c r="A5134" s="1">
        <v>5128</v>
      </c>
      <c r="B5134" s="1">
        <v>65</v>
      </c>
      <c r="D5134" s="1">
        <v>5128</v>
      </c>
      <c r="E5134" s="1">
        <v>10</v>
      </c>
    </row>
    <row r="5135" spans="1:5" x14ac:dyDescent="0.25">
      <c r="A5135" s="1">
        <v>5129</v>
      </c>
      <c r="B5135" s="1">
        <v>65</v>
      </c>
      <c r="D5135" s="1">
        <v>5129</v>
      </c>
      <c r="E5135" s="1">
        <v>10</v>
      </c>
    </row>
    <row r="5136" spans="1:5" x14ac:dyDescent="0.25">
      <c r="A5136" s="1">
        <v>5130</v>
      </c>
      <c r="B5136" s="1">
        <v>65</v>
      </c>
      <c r="D5136" s="1">
        <v>5130</v>
      </c>
      <c r="E5136" s="1">
        <v>10</v>
      </c>
    </row>
    <row r="5137" spans="1:5" x14ac:dyDescent="0.25">
      <c r="A5137" s="1">
        <v>5131</v>
      </c>
      <c r="B5137" s="1">
        <v>65</v>
      </c>
      <c r="D5137" s="1">
        <v>5131</v>
      </c>
      <c r="E5137" s="1">
        <v>10</v>
      </c>
    </row>
    <row r="5138" spans="1:5" x14ac:dyDescent="0.25">
      <c r="A5138" s="1">
        <v>5132</v>
      </c>
      <c r="B5138" s="1">
        <v>65</v>
      </c>
      <c r="D5138" s="1">
        <v>5132</v>
      </c>
      <c r="E5138" s="1">
        <v>10</v>
      </c>
    </row>
    <row r="5139" spans="1:5" x14ac:dyDescent="0.25">
      <c r="A5139" s="1">
        <v>5133</v>
      </c>
      <c r="B5139" s="1">
        <v>65</v>
      </c>
      <c r="D5139" s="1">
        <v>5133</v>
      </c>
      <c r="E5139" s="1">
        <v>10</v>
      </c>
    </row>
    <row r="5140" spans="1:5" x14ac:dyDescent="0.25">
      <c r="A5140" s="1">
        <v>5134</v>
      </c>
      <c r="B5140" s="1">
        <v>65</v>
      </c>
      <c r="D5140" s="1">
        <v>5134</v>
      </c>
      <c r="E5140" s="1">
        <v>10</v>
      </c>
    </row>
    <row r="5141" spans="1:5" x14ac:dyDescent="0.25">
      <c r="A5141" s="1">
        <v>5135</v>
      </c>
      <c r="B5141" s="1">
        <v>65</v>
      </c>
      <c r="D5141" s="1">
        <v>5135</v>
      </c>
      <c r="E5141" s="1">
        <v>10</v>
      </c>
    </row>
    <row r="5142" spans="1:5" x14ac:dyDescent="0.25">
      <c r="A5142" s="1">
        <v>5136</v>
      </c>
      <c r="B5142" s="1">
        <v>65</v>
      </c>
      <c r="D5142" s="1">
        <v>5136</v>
      </c>
      <c r="E5142" s="1">
        <v>10</v>
      </c>
    </row>
    <row r="5143" spans="1:5" x14ac:dyDescent="0.25">
      <c r="A5143" s="1">
        <v>5137</v>
      </c>
      <c r="B5143" s="1">
        <v>65</v>
      </c>
      <c r="D5143" s="1">
        <v>5137</v>
      </c>
      <c r="E5143" s="1">
        <v>10</v>
      </c>
    </row>
    <row r="5144" spans="1:5" x14ac:dyDescent="0.25">
      <c r="A5144" s="1">
        <v>5138</v>
      </c>
      <c r="B5144" s="1">
        <v>65</v>
      </c>
      <c r="D5144" s="1">
        <v>5138</v>
      </c>
      <c r="E5144" s="1">
        <v>10</v>
      </c>
    </row>
    <row r="5145" spans="1:5" x14ac:dyDescent="0.25">
      <c r="A5145" s="1">
        <v>5139</v>
      </c>
      <c r="B5145" s="1">
        <v>65</v>
      </c>
      <c r="D5145" s="1">
        <v>5139</v>
      </c>
      <c r="E5145" s="1">
        <v>10</v>
      </c>
    </row>
    <row r="5146" spans="1:5" x14ac:dyDescent="0.25">
      <c r="A5146" s="1">
        <v>5140</v>
      </c>
      <c r="B5146" s="1">
        <v>65</v>
      </c>
      <c r="D5146" s="1">
        <v>5140</v>
      </c>
      <c r="E5146" s="1">
        <v>10</v>
      </c>
    </row>
    <row r="5147" spans="1:5" x14ac:dyDescent="0.25">
      <c r="A5147" s="1">
        <v>5141</v>
      </c>
      <c r="B5147" s="1">
        <v>65</v>
      </c>
      <c r="D5147" s="1">
        <v>5141</v>
      </c>
      <c r="E5147" s="1">
        <v>10</v>
      </c>
    </row>
    <row r="5148" spans="1:5" x14ac:dyDescent="0.25">
      <c r="A5148" s="1">
        <v>5142</v>
      </c>
      <c r="B5148" s="1">
        <v>65</v>
      </c>
      <c r="D5148" s="1">
        <v>5142</v>
      </c>
      <c r="E5148" s="1">
        <v>10</v>
      </c>
    </row>
    <row r="5149" spans="1:5" x14ac:dyDescent="0.25">
      <c r="A5149" s="1">
        <v>5143</v>
      </c>
      <c r="B5149" s="1">
        <v>65</v>
      </c>
      <c r="D5149" s="1">
        <v>5143</v>
      </c>
      <c r="E5149" s="1">
        <v>10</v>
      </c>
    </row>
    <row r="5150" spans="1:5" x14ac:dyDescent="0.25">
      <c r="A5150" s="1">
        <v>5144</v>
      </c>
      <c r="B5150" s="1">
        <v>65</v>
      </c>
      <c r="D5150" s="1">
        <v>5144</v>
      </c>
      <c r="E5150" s="1">
        <v>10</v>
      </c>
    </row>
    <row r="5151" spans="1:5" x14ac:dyDescent="0.25">
      <c r="A5151" s="1">
        <v>5145</v>
      </c>
      <c r="B5151" s="1">
        <v>65</v>
      </c>
      <c r="D5151" s="1">
        <v>5145</v>
      </c>
      <c r="E5151" s="1">
        <v>10</v>
      </c>
    </row>
    <row r="5152" spans="1:5" x14ac:dyDescent="0.25">
      <c r="A5152" s="1">
        <v>5146</v>
      </c>
      <c r="B5152" s="1">
        <v>65</v>
      </c>
      <c r="D5152" s="1">
        <v>5146</v>
      </c>
      <c r="E5152" s="1">
        <v>10</v>
      </c>
    </row>
    <row r="5153" spans="1:5" x14ac:dyDescent="0.25">
      <c r="A5153" s="1">
        <v>5147</v>
      </c>
      <c r="B5153" s="1">
        <v>65</v>
      </c>
      <c r="D5153" s="1">
        <v>5147</v>
      </c>
      <c r="E5153" s="1">
        <v>10</v>
      </c>
    </row>
    <row r="5154" spans="1:5" x14ac:dyDescent="0.25">
      <c r="A5154" s="1">
        <v>5148</v>
      </c>
      <c r="B5154" s="1">
        <v>65</v>
      </c>
      <c r="D5154" s="1">
        <v>5148</v>
      </c>
      <c r="E5154" s="1">
        <v>10</v>
      </c>
    </row>
    <row r="5155" spans="1:5" x14ac:dyDescent="0.25">
      <c r="A5155" s="1">
        <v>5149</v>
      </c>
      <c r="B5155" s="1">
        <v>65</v>
      </c>
      <c r="D5155" s="1">
        <v>5149</v>
      </c>
      <c r="E5155" s="1">
        <v>10</v>
      </c>
    </row>
    <row r="5156" spans="1:5" x14ac:dyDescent="0.25">
      <c r="A5156" s="1">
        <v>5150</v>
      </c>
      <c r="B5156" s="1">
        <v>65</v>
      </c>
      <c r="D5156" s="1">
        <v>5150</v>
      </c>
      <c r="E5156" s="1">
        <v>10</v>
      </c>
    </row>
    <row r="5157" spans="1:5" x14ac:dyDescent="0.25">
      <c r="A5157" s="1">
        <v>5151</v>
      </c>
      <c r="B5157" s="1">
        <v>65</v>
      </c>
      <c r="D5157" s="1">
        <v>5151</v>
      </c>
      <c r="E5157" s="1">
        <v>10</v>
      </c>
    </row>
    <row r="5158" spans="1:5" x14ac:dyDescent="0.25">
      <c r="A5158" s="1">
        <v>5152</v>
      </c>
      <c r="B5158" s="1">
        <v>65</v>
      </c>
      <c r="D5158" s="1">
        <v>5152</v>
      </c>
      <c r="E5158" s="1">
        <v>10</v>
      </c>
    </row>
    <row r="5159" spans="1:5" x14ac:dyDescent="0.25">
      <c r="A5159" s="1">
        <v>5153</v>
      </c>
      <c r="B5159" s="1">
        <v>65</v>
      </c>
      <c r="D5159" s="1">
        <v>5153</v>
      </c>
      <c r="E5159" s="1">
        <v>10</v>
      </c>
    </row>
    <row r="5160" spans="1:5" x14ac:dyDescent="0.25">
      <c r="A5160" s="1">
        <v>5154</v>
      </c>
      <c r="B5160" s="1">
        <v>65</v>
      </c>
      <c r="D5160" s="1">
        <v>5154</v>
      </c>
      <c r="E5160" s="1">
        <v>10</v>
      </c>
    </row>
    <row r="5161" spans="1:5" x14ac:dyDescent="0.25">
      <c r="A5161" s="1">
        <v>5155</v>
      </c>
      <c r="B5161" s="1">
        <v>65</v>
      </c>
      <c r="D5161" s="1">
        <v>5155</v>
      </c>
      <c r="E5161" s="1">
        <v>10</v>
      </c>
    </row>
    <row r="5162" spans="1:5" x14ac:dyDescent="0.25">
      <c r="A5162" s="1">
        <v>5156</v>
      </c>
      <c r="B5162" s="1">
        <v>65</v>
      </c>
      <c r="D5162" s="1">
        <v>5156</v>
      </c>
      <c r="E5162" s="1">
        <v>10</v>
      </c>
    </row>
    <row r="5163" spans="1:5" x14ac:dyDescent="0.25">
      <c r="A5163" s="1">
        <v>5157</v>
      </c>
      <c r="B5163" s="1">
        <v>65</v>
      </c>
      <c r="D5163" s="1">
        <v>5157</v>
      </c>
      <c r="E5163" s="1">
        <v>10</v>
      </c>
    </row>
    <row r="5164" spans="1:5" x14ac:dyDescent="0.25">
      <c r="A5164" s="1">
        <v>5158</v>
      </c>
      <c r="B5164" s="1">
        <v>65</v>
      </c>
      <c r="D5164" s="1">
        <v>5158</v>
      </c>
      <c r="E5164" s="1">
        <v>10</v>
      </c>
    </row>
    <row r="5165" spans="1:5" x14ac:dyDescent="0.25">
      <c r="A5165" s="1">
        <v>5159</v>
      </c>
      <c r="B5165" s="1">
        <v>65</v>
      </c>
      <c r="D5165" s="1">
        <v>5159</v>
      </c>
      <c r="E5165" s="1">
        <v>10</v>
      </c>
    </row>
    <row r="5166" spans="1:5" x14ac:dyDescent="0.25">
      <c r="A5166" s="1">
        <v>5160</v>
      </c>
      <c r="B5166" s="1">
        <v>65</v>
      </c>
      <c r="D5166" s="1">
        <v>5160</v>
      </c>
      <c r="E5166" s="1">
        <v>10</v>
      </c>
    </row>
    <row r="5167" spans="1:5" x14ac:dyDescent="0.25">
      <c r="A5167" s="1">
        <v>5161</v>
      </c>
      <c r="B5167" s="1">
        <v>65</v>
      </c>
      <c r="D5167" s="1">
        <v>5161</v>
      </c>
      <c r="E5167" s="1">
        <v>10</v>
      </c>
    </row>
    <row r="5168" spans="1:5" x14ac:dyDescent="0.25">
      <c r="A5168" s="1">
        <v>5162</v>
      </c>
      <c r="B5168" s="1">
        <v>65</v>
      </c>
      <c r="D5168" s="1">
        <v>5162</v>
      </c>
      <c r="E5168" s="1">
        <v>10</v>
      </c>
    </row>
    <row r="5169" spans="1:5" x14ac:dyDescent="0.25">
      <c r="A5169" s="1">
        <v>5163</v>
      </c>
      <c r="B5169" s="1">
        <v>65</v>
      </c>
      <c r="D5169" s="1">
        <v>5163</v>
      </c>
      <c r="E5169" s="1">
        <v>10</v>
      </c>
    </row>
    <row r="5170" spans="1:5" x14ac:dyDescent="0.25">
      <c r="A5170" s="1">
        <v>5164</v>
      </c>
      <c r="B5170" s="1">
        <v>65</v>
      </c>
      <c r="D5170" s="1">
        <v>5164</v>
      </c>
      <c r="E5170" s="1">
        <v>10</v>
      </c>
    </row>
    <row r="5171" spans="1:5" x14ac:dyDescent="0.25">
      <c r="A5171" s="1">
        <v>5165</v>
      </c>
      <c r="B5171" s="1">
        <v>65</v>
      </c>
      <c r="D5171" s="1">
        <v>5165</v>
      </c>
      <c r="E5171" s="1">
        <v>10</v>
      </c>
    </row>
    <row r="5172" spans="1:5" x14ac:dyDescent="0.25">
      <c r="A5172" s="1">
        <v>5166</v>
      </c>
      <c r="B5172" s="1">
        <v>65</v>
      </c>
      <c r="D5172" s="1">
        <v>5166</v>
      </c>
      <c r="E5172" s="1">
        <v>10</v>
      </c>
    </row>
    <row r="5173" spans="1:5" x14ac:dyDescent="0.25">
      <c r="A5173" s="1">
        <v>5167</v>
      </c>
      <c r="B5173" s="1">
        <v>65</v>
      </c>
      <c r="D5173" s="1">
        <v>5167</v>
      </c>
      <c r="E5173" s="1">
        <v>10</v>
      </c>
    </row>
    <row r="5174" spans="1:5" x14ac:dyDescent="0.25">
      <c r="A5174" s="1">
        <v>5168</v>
      </c>
      <c r="B5174" s="1">
        <v>65</v>
      </c>
      <c r="D5174" s="1">
        <v>5168</v>
      </c>
      <c r="E5174" s="1">
        <v>10</v>
      </c>
    </row>
    <row r="5175" spans="1:5" x14ac:dyDescent="0.25">
      <c r="A5175" s="1">
        <v>5169</v>
      </c>
      <c r="B5175" s="1">
        <v>65</v>
      </c>
      <c r="D5175" s="1">
        <v>5169</v>
      </c>
      <c r="E5175" s="1">
        <v>10</v>
      </c>
    </row>
    <row r="5176" spans="1:5" x14ac:dyDescent="0.25">
      <c r="A5176" s="1">
        <v>5170</v>
      </c>
      <c r="B5176" s="1">
        <v>65</v>
      </c>
      <c r="D5176" s="1">
        <v>5170</v>
      </c>
      <c r="E5176" s="1">
        <v>10</v>
      </c>
    </row>
    <row r="5177" spans="1:5" x14ac:dyDescent="0.25">
      <c r="A5177" s="1">
        <v>5171</v>
      </c>
      <c r="B5177" s="1">
        <v>65</v>
      </c>
      <c r="D5177" s="1">
        <v>5171</v>
      </c>
      <c r="E5177" s="1">
        <v>10</v>
      </c>
    </row>
    <row r="5178" spans="1:5" x14ac:dyDescent="0.25">
      <c r="A5178" s="1">
        <v>5172</v>
      </c>
      <c r="B5178" s="1">
        <v>65</v>
      </c>
      <c r="D5178" s="1">
        <v>5172</v>
      </c>
      <c r="E5178" s="1">
        <v>10</v>
      </c>
    </row>
    <row r="5179" spans="1:5" x14ac:dyDescent="0.25">
      <c r="A5179" s="1">
        <v>5173</v>
      </c>
      <c r="B5179" s="1">
        <v>65</v>
      </c>
      <c r="D5179" s="1">
        <v>5173</v>
      </c>
      <c r="E5179" s="1">
        <v>10</v>
      </c>
    </row>
    <row r="5180" spans="1:5" x14ac:dyDescent="0.25">
      <c r="A5180" s="1">
        <v>5174</v>
      </c>
      <c r="B5180" s="1">
        <v>65</v>
      </c>
      <c r="D5180" s="1">
        <v>5174</v>
      </c>
      <c r="E5180" s="1">
        <v>10</v>
      </c>
    </row>
    <row r="5181" spans="1:5" x14ac:dyDescent="0.25">
      <c r="A5181" s="1">
        <v>5175</v>
      </c>
      <c r="B5181" s="1">
        <v>65</v>
      </c>
      <c r="D5181" s="1">
        <v>5175</v>
      </c>
      <c r="E5181" s="1">
        <v>10</v>
      </c>
    </row>
    <row r="5182" spans="1:5" x14ac:dyDescent="0.25">
      <c r="A5182" s="1">
        <v>5176</v>
      </c>
      <c r="B5182" s="1">
        <v>65</v>
      </c>
      <c r="D5182" s="1">
        <v>5176</v>
      </c>
      <c r="E5182" s="1">
        <v>10</v>
      </c>
    </row>
    <row r="5183" spans="1:5" x14ac:dyDescent="0.25">
      <c r="A5183" s="1">
        <v>5177</v>
      </c>
      <c r="B5183" s="1">
        <v>65</v>
      </c>
      <c r="D5183" s="1">
        <v>5177</v>
      </c>
      <c r="E5183" s="1">
        <v>10</v>
      </c>
    </row>
    <row r="5184" spans="1:5" x14ac:dyDescent="0.25">
      <c r="A5184" s="1">
        <v>5178</v>
      </c>
      <c r="B5184" s="1">
        <v>65</v>
      </c>
      <c r="D5184" s="1">
        <v>5178</v>
      </c>
      <c r="E5184" s="1">
        <v>10</v>
      </c>
    </row>
    <row r="5185" spans="1:5" x14ac:dyDescent="0.25">
      <c r="A5185" s="1">
        <v>5179</v>
      </c>
      <c r="B5185" s="1">
        <v>65</v>
      </c>
      <c r="D5185" s="1">
        <v>5179</v>
      </c>
      <c r="E5185" s="1">
        <v>10</v>
      </c>
    </row>
    <row r="5186" spans="1:5" x14ac:dyDescent="0.25">
      <c r="A5186" s="1">
        <v>5180</v>
      </c>
      <c r="B5186" s="1">
        <v>65</v>
      </c>
      <c r="D5186" s="1">
        <v>5180</v>
      </c>
      <c r="E5186" s="1">
        <v>10</v>
      </c>
    </row>
    <row r="5187" spans="1:5" x14ac:dyDescent="0.25">
      <c r="A5187" s="1">
        <v>5181</v>
      </c>
      <c r="B5187" s="1">
        <v>65</v>
      </c>
      <c r="D5187" s="1">
        <v>5181</v>
      </c>
      <c r="E5187" s="1">
        <v>10</v>
      </c>
    </row>
    <row r="5188" spans="1:5" x14ac:dyDescent="0.25">
      <c r="A5188" s="1">
        <v>5182</v>
      </c>
      <c r="B5188" s="1">
        <v>65</v>
      </c>
      <c r="D5188" s="1">
        <v>5182</v>
      </c>
      <c r="E5188" s="1">
        <v>10</v>
      </c>
    </row>
    <row r="5189" spans="1:5" x14ac:dyDescent="0.25">
      <c r="A5189" s="1">
        <v>5183</v>
      </c>
      <c r="B5189" s="1">
        <v>65</v>
      </c>
      <c r="D5189" s="1">
        <v>5183</v>
      </c>
      <c r="E5189" s="1">
        <v>10</v>
      </c>
    </row>
    <row r="5190" spans="1:5" x14ac:dyDescent="0.25">
      <c r="A5190" s="1">
        <v>5184</v>
      </c>
      <c r="B5190" s="1">
        <v>65</v>
      </c>
      <c r="D5190" s="1">
        <v>5184</v>
      </c>
      <c r="E5190" s="1">
        <v>10</v>
      </c>
    </row>
    <row r="5191" spans="1:5" x14ac:dyDescent="0.25">
      <c r="A5191" s="1">
        <v>5185</v>
      </c>
      <c r="B5191" s="1">
        <v>65</v>
      </c>
      <c r="D5191" s="1">
        <v>5185</v>
      </c>
      <c r="E5191" s="1">
        <v>10</v>
      </c>
    </row>
    <row r="5192" spans="1:5" x14ac:dyDescent="0.25">
      <c r="A5192" s="1">
        <v>5186</v>
      </c>
      <c r="B5192" s="1">
        <v>65</v>
      </c>
      <c r="D5192" s="1">
        <v>5186</v>
      </c>
      <c r="E5192" s="1">
        <v>10</v>
      </c>
    </row>
    <row r="5193" spans="1:5" x14ac:dyDescent="0.25">
      <c r="A5193" s="1">
        <v>5187</v>
      </c>
      <c r="B5193" s="1">
        <v>65</v>
      </c>
      <c r="D5193" s="1">
        <v>5187</v>
      </c>
      <c r="E5193" s="1">
        <v>10</v>
      </c>
    </row>
    <row r="5194" spans="1:5" x14ac:dyDescent="0.25">
      <c r="A5194" s="1">
        <v>5188</v>
      </c>
      <c r="B5194" s="1">
        <v>65</v>
      </c>
      <c r="D5194" s="1">
        <v>5188</v>
      </c>
      <c r="E5194" s="1">
        <v>10</v>
      </c>
    </row>
    <row r="5195" spans="1:5" x14ac:dyDescent="0.25">
      <c r="A5195" s="1">
        <v>5189</v>
      </c>
      <c r="B5195" s="1">
        <v>65</v>
      </c>
      <c r="D5195" s="1">
        <v>5189</v>
      </c>
      <c r="E5195" s="1">
        <v>10</v>
      </c>
    </row>
    <row r="5196" spans="1:5" x14ac:dyDescent="0.25">
      <c r="A5196" s="1">
        <v>5190</v>
      </c>
      <c r="B5196" s="1">
        <v>65</v>
      </c>
      <c r="D5196" s="1">
        <v>5190</v>
      </c>
      <c r="E5196" s="1">
        <v>10</v>
      </c>
    </row>
    <row r="5197" spans="1:5" x14ac:dyDescent="0.25">
      <c r="A5197" s="1">
        <v>5191</v>
      </c>
      <c r="B5197" s="1">
        <v>65</v>
      </c>
      <c r="D5197" s="1">
        <v>5191</v>
      </c>
      <c r="E5197" s="1">
        <v>10</v>
      </c>
    </row>
    <row r="5198" spans="1:5" x14ac:dyDescent="0.25">
      <c r="A5198" s="1">
        <v>5192</v>
      </c>
      <c r="B5198" s="1">
        <v>65</v>
      </c>
      <c r="D5198" s="1">
        <v>5192</v>
      </c>
      <c r="E5198" s="1">
        <v>10</v>
      </c>
    </row>
    <row r="5199" spans="1:5" x14ac:dyDescent="0.25">
      <c r="A5199" s="1">
        <v>5193</v>
      </c>
      <c r="B5199" s="1">
        <v>65</v>
      </c>
      <c r="D5199" s="1">
        <v>5193</v>
      </c>
      <c r="E5199" s="1">
        <v>10</v>
      </c>
    </row>
    <row r="5200" spans="1:5" x14ac:dyDescent="0.25">
      <c r="A5200" s="1">
        <v>5194</v>
      </c>
      <c r="B5200" s="1">
        <v>65</v>
      </c>
      <c r="D5200" s="1">
        <v>5194</v>
      </c>
      <c r="E5200" s="1">
        <v>10</v>
      </c>
    </row>
    <row r="5201" spans="1:5" x14ac:dyDescent="0.25">
      <c r="A5201" s="1">
        <v>5195</v>
      </c>
      <c r="B5201" s="1">
        <v>65</v>
      </c>
      <c r="D5201" s="1">
        <v>5195</v>
      </c>
      <c r="E5201" s="1">
        <v>10</v>
      </c>
    </row>
    <row r="5202" spans="1:5" x14ac:dyDescent="0.25">
      <c r="A5202" s="1">
        <v>5196</v>
      </c>
      <c r="B5202" s="1">
        <v>65</v>
      </c>
      <c r="D5202" s="1">
        <v>5196</v>
      </c>
      <c r="E5202" s="1">
        <v>10</v>
      </c>
    </row>
    <row r="5203" spans="1:5" x14ac:dyDescent="0.25">
      <c r="A5203" s="1">
        <v>5197</v>
      </c>
      <c r="B5203" s="1">
        <v>65</v>
      </c>
      <c r="D5203" s="1">
        <v>5197</v>
      </c>
      <c r="E5203" s="1">
        <v>10</v>
      </c>
    </row>
    <row r="5204" spans="1:5" x14ac:dyDescent="0.25">
      <c r="A5204" s="1">
        <v>5198</v>
      </c>
      <c r="B5204" s="1">
        <v>65</v>
      </c>
      <c r="D5204" s="1">
        <v>5198</v>
      </c>
      <c r="E5204" s="1">
        <v>10</v>
      </c>
    </row>
    <row r="5205" spans="1:5" x14ac:dyDescent="0.25">
      <c r="A5205" s="1">
        <v>5199</v>
      </c>
      <c r="B5205" s="1">
        <v>65</v>
      </c>
      <c r="D5205" s="1">
        <v>5199</v>
      </c>
      <c r="E5205" s="1">
        <v>10</v>
      </c>
    </row>
    <row r="5206" spans="1:5" x14ac:dyDescent="0.25">
      <c r="A5206" s="1">
        <v>5200</v>
      </c>
      <c r="B5206" s="1">
        <v>65</v>
      </c>
      <c r="D5206" s="1">
        <v>5200</v>
      </c>
      <c r="E5206" s="1">
        <v>10</v>
      </c>
    </row>
    <row r="5207" spans="1:5" x14ac:dyDescent="0.25">
      <c r="A5207" s="1">
        <v>5201</v>
      </c>
      <c r="B5207" s="1">
        <v>66</v>
      </c>
      <c r="D5207" s="1">
        <v>5201</v>
      </c>
      <c r="E5207" s="1">
        <v>10</v>
      </c>
    </row>
    <row r="5208" spans="1:5" x14ac:dyDescent="0.25">
      <c r="A5208" s="1">
        <v>5202</v>
      </c>
      <c r="B5208" s="1">
        <v>66</v>
      </c>
      <c r="D5208" s="1">
        <v>5202</v>
      </c>
      <c r="E5208" s="1">
        <v>10</v>
      </c>
    </row>
    <row r="5209" spans="1:5" x14ac:dyDescent="0.25">
      <c r="A5209" s="1">
        <v>5203</v>
      </c>
      <c r="B5209" s="1">
        <v>66</v>
      </c>
      <c r="D5209" s="1">
        <v>5203</v>
      </c>
      <c r="E5209" s="1">
        <v>10</v>
      </c>
    </row>
    <row r="5210" spans="1:5" x14ac:dyDescent="0.25">
      <c r="A5210" s="1">
        <v>5204</v>
      </c>
      <c r="B5210" s="1">
        <v>66</v>
      </c>
      <c r="D5210" s="1">
        <v>5204</v>
      </c>
      <c r="E5210" s="1">
        <v>10</v>
      </c>
    </row>
    <row r="5211" spans="1:5" x14ac:dyDescent="0.25">
      <c r="A5211" s="1">
        <v>5205</v>
      </c>
      <c r="B5211" s="1">
        <v>66</v>
      </c>
      <c r="D5211" s="1">
        <v>5205</v>
      </c>
      <c r="E5211" s="1">
        <v>10</v>
      </c>
    </row>
    <row r="5212" spans="1:5" x14ac:dyDescent="0.25">
      <c r="A5212" s="1">
        <v>5206</v>
      </c>
      <c r="B5212" s="1">
        <v>66</v>
      </c>
      <c r="D5212" s="1">
        <v>5206</v>
      </c>
      <c r="E5212" s="1">
        <v>10</v>
      </c>
    </row>
    <row r="5213" spans="1:5" x14ac:dyDescent="0.25">
      <c r="A5213" s="1">
        <v>5207</v>
      </c>
      <c r="B5213" s="1">
        <v>66</v>
      </c>
      <c r="D5213" s="1">
        <v>5207</v>
      </c>
      <c r="E5213" s="1">
        <v>10</v>
      </c>
    </row>
    <row r="5214" spans="1:5" x14ac:dyDescent="0.25">
      <c r="A5214" s="1">
        <v>5208</v>
      </c>
      <c r="B5214" s="1">
        <v>66</v>
      </c>
      <c r="D5214" s="1">
        <v>5208</v>
      </c>
      <c r="E5214" s="1">
        <v>10</v>
      </c>
    </row>
    <row r="5215" spans="1:5" x14ac:dyDescent="0.25">
      <c r="A5215" s="1">
        <v>5209</v>
      </c>
      <c r="B5215" s="1">
        <v>66</v>
      </c>
      <c r="D5215" s="1">
        <v>5209</v>
      </c>
      <c r="E5215" s="1">
        <v>10</v>
      </c>
    </row>
    <row r="5216" spans="1:5" x14ac:dyDescent="0.25">
      <c r="A5216" s="1">
        <v>5210</v>
      </c>
      <c r="B5216" s="1">
        <v>66</v>
      </c>
      <c r="D5216" s="1">
        <v>5210</v>
      </c>
      <c r="E5216" s="1">
        <v>10</v>
      </c>
    </row>
    <row r="5217" spans="1:5" x14ac:dyDescent="0.25">
      <c r="A5217" s="1">
        <v>5211</v>
      </c>
      <c r="B5217" s="1">
        <v>66</v>
      </c>
      <c r="D5217" s="1">
        <v>5211</v>
      </c>
      <c r="E5217" s="1">
        <v>10</v>
      </c>
    </row>
    <row r="5218" spans="1:5" x14ac:dyDescent="0.25">
      <c r="A5218" s="1">
        <v>5212</v>
      </c>
      <c r="B5218" s="1">
        <v>66</v>
      </c>
      <c r="D5218" s="1">
        <v>5212</v>
      </c>
      <c r="E5218" s="1">
        <v>10</v>
      </c>
    </row>
    <row r="5219" spans="1:5" x14ac:dyDescent="0.25">
      <c r="A5219" s="1">
        <v>5213</v>
      </c>
      <c r="B5219" s="1">
        <v>66</v>
      </c>
      <c r="D5219" s="1">
        <v>5213</v>
      </c>
      <c r="E5219" s="1">
        <v>10</v>
      </c>
    </row>
    <row r="5220" spans="1:5" x14ac:dyDescent="0.25">
      <c r="A5220" s="1">
        <v>5214</v>
      </c>
      <c r="B5220" s="1">
        <v>66</v>
      </c>
      <c r="D5220" s="1">
        <v>5214</v>
      </c>
      <c r="E5220" s="1">
        <v>10</v>
      </c>
    </row>
    <row r="5221" spans="1:5" x14ac:dyDescent="0.25">
      <c r="A5221" s="1">
        <v>5215</v>
      </c>
      <c r="B5221" s="1">
        <v>66</v>
      </c>
      <c r="D5221" s="1">
        <v>5215</v>
      </c>
      <c r="E5221" s="1">
        <v>10</v>
      </c>
    </row>
    <row r="5222" spans="1:5" x14ac:dyDescent="0.25">
      <c r="A5222" s="1">
        <v>5216</v>
      </c>
      <c r="B5222" s="1">
        <v>66</v>
      </c>
      <c r="D5222" s="1">
        <v>5216</v>
      </c>
      <c r="E5222" s="1">
        <v>10</v>
      </c>
    </row>
    <row r="5223" spans="1:5" x14ac:dyDescent="0.25">
      <c r="A5223" s="1">
        <v>5217</v>
      </c>
      <c r="B5223" s="1">
        <v>66</v>
      </c>
      <c r="D5223" s="1">
        <v>5217</v>
      </c>
      <c r="E5223" s="1">
        <v>10</v>
      </c>
    </row>
    <row r="5224" spans="1:5" x14ac:dyDescent="0.25">
      <c r="A5224" s="1">
        <v>5218</v>
      </c>
      <c r="B5224" s="1">
        <v>66</v>
      </c>
      <c r="D5224" s="1">
        <v>5218</v>
      </c>
      <c r="E5224" s="1">
        <v>10</v>
      </c>
    </row>
    <row r="5225" spans="1:5" x14ac:dyDescent="0.25">
      <c r="A5225" s="1">
        <v>5219</v>
      </c>
      <c r="B5225" s="1">
        <v>66</v>
      </c>
      <c r="D5225" s="1">
        <v>5219</v>
      </c>
      <c r="E5225" s="1">
        <v>10</v>
      </c>
    </row>
    <row r="5226" spans="1:5" x14ac:dyDescent="0.25">
      <c r="A5226" s="1">
        <v>5220</v>
      </c>
      <c r="B5226" s="1">
        <v>66</v>
      </c>
      <c r="D5226" s="1">
        <v>5220</v>
      </c>
      <c r="E5226" s="1">
        <v>10</v>
      </c>
    </row>
    <row r="5227" spans="1:5" x14ac:dyDescent="0.25">
      <c r="A5227" s="1">
        <v>5221</v>
      </c>
      <c r="B5227" s="1">
        <v>66</v>
      </c>
      <c r="D5227" s="1">
        <v>5221</v>
      </c>
      <c r="E5227" s="1">
        <v>10</v>
      </c>
    </row>
    <row r="5228" spans="1:5" x14ac:dyDescent="0.25">
      <c r="A5228" s="1">
        <v>5222</v>
      </c>
      <c r="B5228" s="1">
        <v>66</v>
      </c>
      <c r="D5228" s="1">
        <v>5222</v>
      </c>
      <c r="E5228" s="1">
        <v>10</v>
      </c>
    </row>
    <row r="5229" spans="1:5" x14ac:dyDescent="0.25">
      <c r="A5229" s="1">
        <v>5223</v>
      </c>
      <c r="B5229" s="1">
        <v>66</v>
      </c>
      <c r="D5229" s="1">
        <v>5223</v>
      </c>
      <c r="E5229" s="1">
        <v>10</v>
      </c>
    </row>
    <row r="5230" spans="1:5" x14ac:dyDescent="0.25">
      <c r="A5230" s="1">
        <v>5224</v>
      </c>
      <c r="B5230" s="1">
        <v>66</v>
      </c>
      <c r="D5230" s="1">
        <v>5224</v>
      </c>
      <c r="E5230" s="1">
        <v>10</v>
      </c>
    </row>
    <row r="5231" spans="1:5" x14ac:dyDescent="0.25">
      <c r="A5231" s="1">
        <v>5225</v>
      </c>
      <c r="B5231" s="1">
        <v>66</v>
      </c>
      <c r="D5231" s="1">
        <v>5225</v>
      </c>
      <c r="E5231" s="1">
        <v>10</v>
      </c>
    </row>
    <row r="5232" spans="1:5" x14ac:dyDescent="0.25">
      <c r="A5232" s="1">
        <v>5226</v>
      </c>
      <c r="B5232" s="1">
        <v>66</v>
      </c>
      <c r="D5232" s="1">
        <v>5226</v>
      </c>
      <c r="E5232" s="1">
        <v>10</v>
      </c>
    </row>
    <row r="5233" spans="1:5" x14ac:dyDescent="0.25">
      <c r="A5233" s="1">
        <v>5227</v>
      </c>
      <c r="B5233" s="1">
        <v>66</v>
      </c>
      <c r="D5233" s="1">
        <v>5227</v>
      </c>
      <c r="E5233" s="1">
        <v>10</v>
      </c>
    </row>
    <row r="5234" spans="1:5" x14ac:dyDescent="0.25">
      <c r="A5234" s="1">
        <v>5228</v>
      </c>
      <c r="B5234" s="1">
        <v>66</v>
      </c>
      <c r="D5234" s="1">
        <v>5228</v>
      </c>
      <c r="E5234" s="1">
        <v>10</v>
      </c>
    </row>
    <row r="5235" spans="1:5" x14ac:dyDescent="0.25">
      <c r="A5235" s="1">
        <v>5229</v>
      </c>
      <c r="B5235" s="1">
        <v>66</v>
      </c>
      <c r="D5235" s="1">
        <v>5229</v>
      </c>
      <c r="E5235" s="1">
        <v>10</v>
      </c>
    </row>
    <row r="5236" spans="1:5" x14ac:dyDescent="0.25">
      <c r="A5236" s="1">
        <v>5230</v>
      </c>
      <c r="B5236" s="1">
        <v>66</v>
      </c>
      <c r="D5236" s="1">
        <v>5230</v>
      </c>
      <c r="E5236" s="1">
        <v>10</v>
      </c>
    </row>
    <row r="5237" spans="1:5" x14ac:dyDescent="0.25">
      <c r="A5237" s="1">
        <v>5231</v>
      </c>
      <c r="B5237" s="1">
        <v>66</v>
      </c>
      <c r="D5237" s="1">
        <v>5231</v>
      </c>
      <c r="E5237" s="1">
        <v>10</v>
      </c>
    </row>
    <row r="5238" spans="1:5" x14ac:dyDescent="0.25">
      <c r="A5238" s="1">
        <v>5232</v>
      </c>
      <c r="B5238" s="1">
        <v>66</v>
      </c>
      <c r="D5238" s="1">
        <v>5232</v>
      </c>
      <c r="E5238" s="1">
        <v>10</v>
      </c>
    </row>
    <row r="5239" spans="1:5" x14ac:dyDescent="0.25">
      <c r="A5239" s="1">
        <v>5233</v>
      </c>
      <c r="B5239" s="1">
        <v>66</v>
      </c>
      <c r="D5239" s="1">
        <v>5233</v>
      </c>
      <c r="E5239" s="1">
        <v>10</v>
      </c>
    </row>
    <row r="5240" spans="1:5" x14ac:dyDescent="0.25">
      <c r="A5240" s="1">
        <v>5234</v>
      </c>
      <c r="B5240" s="1">
        <v>66</v>
      </c>
      <c r="D5240" s="1">
        <v>5234</v>
      </c>
      <c r="E5240" s="1">
        <v>10</v>
      </c>
    </row>
    <row r="5241" spans="1:5" x14ac:dyDescent="0.25">
      <c r="A5241" s="1">
        <v>5235</v>
      </c>
      <c r="B5241" s="1">
        <v>66</v>
      </c>
      <c r="D5241" s="1">
        <v>5235</v>
      </c>
      <c r="E5241" s="1">
        <v>10</v>
      </c>
    </row>
    <row r="5242" spans="1:5" x14ac:dyDescent="0.25">
      <c r="A5242" s="1">
        <v>5236</v>
      </c>
      <c r="B5242" s="1">
        <v>66</v>
      </c>
      <c r="D5242" s="1">
        <v>5236</v>
      </c>
      <c r="E5242" s="1">
        <v>10</v>
      </c>
    </row>
    <row r="5243" spans="1:5" x14ac:dyDescent="0.25">
      <c r="A5243" s="1">
        <v>5237</v>
      </c>
      <c r="B5243" s="1">
        <v>66</v>
      </c>
      <c r="D5243" s="1">
        <v>5237</v>
      </c>
      <c r="E5243" s="1">
        <v>10</v>
      </c>
    </row>
    <row r="5244" spans="1:5" x14ac:dyDescent="0.25">
      <c r="A5244" s="1">
        <v>5238</v>
      </c>
      <c r="B5244" s="1">
        <v>66</v>
      </c>
      <c r="D5244" s="1">
        <v>5238</v>
      </c>
      <c r="E5244" s="1">
        <v>10</v>
      </c>
    </row>
    <row r="5245" spans="1:5" x14ac:dyDescent="0.25">
      <c r="A5245" s="1">
        <v>5239</v>
      </c>
      <c r="B5245" s="1">
        <v>66</v>
      </c>
      <c r="D5245" s="1">
        <v>5239</v>
      </c>
      <c r="E5245" s="1">
        <v>10</v>
      </c>
    </row>
    <row r="5246" spans="1:5" x14ac:dyDescent="0.25">
      <c r="A5246" s="1">
        <v>5240</v>
      </c>
      <c r="B5246" s="1">
        <v>66</v>
      </c>
      <c r="D5246" s="1">
        <v>5240</v>
      </c>
      <c r="E5246" s="1">
        <v>10</v>
      </c>
    </row>
    <row r="5247" spans="1:5" x14ac:dyDescent="0.25">
      <c r="A5247" s="1">
        <v>5241</v>
      </c>
      <c r="B5247" s="1">
        <v>66</v>
      </c>
      <c r="D5247" s="1">
        <v>5241</v>
      </c>
      <c r="E5247" s="1">
        <v>10</v>
      </c>
    </row>
    <row r="5248" spans="1:5" x14ac:dyDescent="0.25">
      <c r="A5248" s="1">
        <v>5242</v>
      </c>
      <c r="B5248" s="1">
        <v>66</v>
      </c>
      <c r="D5248" s="1">
        <v>5242</v>
      </c>
      <c r="E5248" s="1">
        <v>10</v>
      </c>
    </row>
    <row r="5249" spans="1:5" x14ac:dyDescent="0.25">
      <c r="A5249" s="1">
        <v>5243</v>
      </c>
      <c r="B5249" s="1">
        <v>66</v>
      </c>
      <c r="D5249" s="1">
        <v>5243</v>
      </c>
      <c r="E5249" s="1">
        <v>10</v>
      </c>
    </row>
    <row r="5250" spans="1:5" x14ac:dyDescent="0.25">
      <c r="A5250" s="1">
        <v>5244</v>
      </c>
      <c r="B5250" s="1">
        <v>66</v>
      </c>
      <c r="D5250" s="1">
        <v>5244</v>
      </c>
      <c r="E5250" s="1">
        <v>10</v>
      </c>
    </row>
    <row r="5251" spans="1:5" x14ac:dyDescent="0.25">
      <c r="A5251" s="1">
        <v>5245</v>
      </c>
      <c r="B5251" s="1">
        <v>66</v>
      </c>
      <c r="D5251" s="1">
        <v>5245</v>
      </c>
      <c r="E5251" s="1">
        <v>10</v>
      </c>
    </row>
    <row r="5252" spans="1:5" x14ac:dyDescent="0.25">
      <c r="A5252" s="1">
        <v>5246</v>
      </c>
      <c r="B5252" s="1">
        <v>66</v>
      </c>
      <c r="D5252" s="1">
        <v>5246</v>
      </c>
      <c r="E5252" s="1">
        <v>10</v>
      </c>
    </row>
    <row r="5253" spans="1:5" x14ac:dyDescent="0.25">
      <c r="A5253" s="1">
        <v>5247</v>
      </c>
      <c r="B5253" s="1">
        <v>66</v>
      </c>
      <c r="D5253" s="1">
        <v>5247</v>
      </c>
      <c r="E5253" s="1">
        <v>10</v>
      </c>
    </row>
    <row r="5254" spans="1:5" x14ac:dyDescent="0.25">
      <c r="A5254" s="1">
        <v>5248</v>
      </c>
      <c r="B5254" s="1">
        <v>66</v>
      </c>
      <c r="D5254" s="1">
        <v>5248</v>
      </c>
      <c r="E5254" s="1">
        <v>10</v>
      </c>
    </row>
    <row r="5255" spans="1:5" x14ac:dyDescent="0.25">
      <c r="A5255" s="1">
        <v>5249</v>
      </c>
      <c r="B5255" s="1">
        <v>66</v>
      </c>
      <c r="D5255" s="1">
        <v>5249</v>
      </c>
      <c r="E5255" s="1">
        <v>10</v>
      </c>
    </row>
    <row r="5256" spans="1:5" x14ac:dyDescent="0.25">
      <c r="A5256" s="1">
        <v>5250</v>
      </c>
      <c r="B5256" s="1">
        <v>66</v>
      </c>
      <c r="D5256" s="1">
        <v>5250</v>
      </c>
      <c r="E5256" s="1">
        <v>10</v>
      </c>
    </row>
    <row r="5257" spans="1:5" x14ac:dyDescent="0.25">
      <c r="A5257" s="1">
        <v>5251</v>
      </c>
      <c r="B5257" s="1">
        <v>66</v>
      </c>
      <c r="D5257" s="1">
        <v>5251</v>
      </c>
      <c r="E5257" s="1">
        <v>10</v>
      </c>
    </row>
    <row r="5258" spans="1:5" x14ac:dyDescent="0.25">
      <c r="A5258" s="1">
        <v>5252</v>
      </c>
      <c r="B5258" s="1">
        <v>66</v>
      </c>
      <c r="D5258" s="1">
        <v>5252</v>
      </c>
      <c r="E5258" s="1">
        <v>10</v>
      </c>
    </row>
    <row r="5259" spans="1:5" x14ac:dyDescent="0.25">
      <c r="A5259" s="1">
        <v>5253</v>
      </c>
      <c r="B5259" s="1">
        <v>66</v>
      </c>
      <c r="D5259" s="1">
        <v>5253</v>
      </c>
      <c r="E5259" s="1">
        <v>10</v>
      </c>
    </row>
    <row r="5260" spans="1:5" x14ac:dyDescent="0.25">
      <c r="A5260" s="1">
        <v>5254</v>
      </c>
      <c r="B5260" s="1">
        <v>66</v>
      </c>
      <c r="D5260" s="1">
        <v>5254</v>
      </c>
      <c r="E5260" s="1">
        <v>10</v>
      </c>
    </row>
    <row r="5261" spans="1:5" x14ac:dyDescent="0.25">
      <c r="A5261" s="1">
        <v>5255</v>
      </c>
      <c r="B5261" s="1">
        <v>66</v>
      </c>
      <c r="D5261" s="1">
        <v>5255</v>
      </c>
      <c r="E5261" s="1">
        <v>10</v>
      </c>
    </row>
    <row r="5262" spans="1:5" x14ac:dyDescent="0.25">
      <c r="A5262" s="1">
        <v>5256</v>
      </c>
      <c r="B5262" s="1">
        <v>66</v>
      </c>
      <c r="D5262" s="1">
        <v>5256</v>
      </c>
      <c r="E5262" s="1">
        <v>10</v>
      </c>
    </row>
    <row r="5263" spans="1:5" x14ac:dyDescent="0.25">
      <c r="A5263" s="1">
        <v>5257</v>
      </c>
      <c r="B5263" s="1">
        <v>66</v>
      </c>
      <c r="D5263" s="1">
        <v>5257</v>
      </c>
      <c r="E5263" s="1">
        <v>10</v>
      </c>
    </row>
    <row r="5264" spans="1:5" x14ac:dyDescent="0.25">
      <c r="A5264" s="1">
        <v>5258</v>
      </c>
      <c r="B5264" s="1">
        <v>66</v>
      </c>
      <c r="D5264" s="1">
        <v>5258</v>
      </c>
      <c r="E5264" s="1">
        <v>10</v>
      </c>
    </row>
    <row r="5265" spans="1:5" x14ac:dyDescent="0.25">
      <c r="A5265" s="1">
        <v>5259</v>
      </c>
      <c r="B5265" s="1">
        <v>66</v>
      </c>
      <c r="D5265" s="1">
        <v>5259</v>
      </c>
      <c r="E5265" s="1">
        <v>10</v>
      </c>
    </row>
    <row r="5266" spans="1:5" x14ac:dyDescent="0.25">
      <c r="A5266" s="1">
        <v>5260</v>
      </c>
      <c r="B5266" s="1">
        <v>66</v>
      </c>
      <c r="D5266" s="1">
        <v>5260</v>
      </c>
      <c r="E5266" s="1">
        <v>10</v>
      </c>
    </row>
    <row r="5267" spans="1:5" x14ac:dyDescent="0.25">
      <c r="A5267" s="1">
        <v>5261</v>
      </c>
      <c r="B5267" s="1">
        <v>66</v>
      </c>
      <c r="D5267" s="1">
        <v>5261</v>
      </c>
      <c r="E5267" s="1">
        <v>10</v>
      </c>
    </row>
    <row r="5268" spans="1:5" x14ac:dyDescent="0.25">
      <c r="A5268" s="1">
        <v>5262</v>
      </c>
      <c r="B5268" s="1">
        <v>66</v>
      </c>
      <c r="D5268" s="1">
        <v>5262</v>
      </c>
      <c r="E5268" s="1">
        <v>10</v>
      </c>
    </row>
    <row r="5269" spans="1:5" x14ac:dyDescent="0.25">
      <c r="A5269" s="1">
        <v>5263</v>
      </c>
      <c r="B5269" s="1">
        <v>66</v>
      </c>
      <c r="D5269" s="1">
        <v>5263</v>
      </c>
      <c r="E5269" s="1">
        <v>10</v>
      </c>
    </row>
    <row r="5270" spans="1:5" x14ac:dyDescent="0.25">
      <c r="A5270" s="1">
        <v>5264</v>
      </c>
      <c r="B5270" s="1">
        <v>66</v>
      </c>
      <c r="D5270" s="1">
        <v>5264</v>
      </c>
      <c r="E5270" s="1">
        <v>10</v>
      </c>
    </row>
    <row r="5271" spans="1:5" x14ac:dyDescent="0.25">
      <c r="A5271" s="1">
        <v>5265</v>
      </c>
      <c r="B5271" s="1">
        <v>66</v>
      </c>
      <c r="D5271" s="1">
        <v>5265</v>
      </c>
      <c r="E5271" s="1">
        <v>10</v>
      </c>
    </row>
    <row r="5272" spans="1:5" x14ac:dyDescent="0.25">
      <c r="A5272" s="1">
        <v>5266</v>
      </c>
      <c r="B5272" s="1">
        <v>66</v>
      </c>
      <c r="D5272" s="1">
        <v>5266</v>
      </c>
      <c r="E5272" s="1">
        <v>10</v>
      </c>
    </row>
    <row r="5273" spans="1:5" x14ac:dyDescent="0.25">
      <c r="A5273" s="1">
        <v>5267</v>
      </c>
      <c r="B5273" s="1">
        <v>66</v>
      </c>
      <c r="D5273" s="1">
        <v>5267</v>
      </c>
      <c r="E5273" s="1">
        <v>10</v>
      </c>
    </row>
    <row r="5274" spans="1:5" x14ac:dyDescent="0.25">
      <c r="A5274" s="1">
        <v>5268</v>
      </c>
      <c r="B5274" s="1">
        <v>66</v>
      </c>
      <c r="D5274" s="1">
        <v>5268</v>
      </c>
      <c r="E5274" s="1">
        <v>10</v>
      </c>
    </row>
    <row r="5275" spans="1:5" x14ac:dyDescent="0.25">
      <c r="A5275" s="1">
        <v>5269</v>
      </c>
      <c r="B5275" s="1">
        <v>66</v>
      </c>
      <c r="D5275" s="1">
        <v>5269</v>
      </c>
      <c r="E5275" s="1">
        <v>10</v>
      </c>
    </row>
    <row r="5276" spans="1:5" x14ac:dyDescent="0.25">
      <c r="A5276" s="1">
        <v>5270</v>
      </c>
      <c r="B5276" s="1">
        <v>66</v>
      </c>
      <c r="D5276" s="1">
        <v>5270</v>
      </c>
      <c r="E5276" s="1">
        <v>10</v>
      </c>
    </row>
    <row r="5277" spans="1:5" x14ac:dyDescent="0.25">
      <c r="A5277" s="1">
        <v>5271</v>
      </c>
      <c r="B5277" s="1">
        <v>66</v>
      </c>
      <c r="D5277" s="1">
        <v>5271</v>
      </c>
      <c r="E5277" s="1">
        <v>10</v>
      </c>
    </row>
    <row r="5278" spans="1:5" x14ac:dyDescent="0.25">
      <c r="A5278" s="1">
        <v>5272</v>
      </c>
      <c r="B5278" s="1">
        <v>66</v>
      </c>
      <c r="D5278" s="1">
        <v>5272</v>
      </c>
      <c r="E5278" s="1">
        <v>10</v>
      </c>
    </row>
    <row r="5279" spans="1:5" x14ac:dyDescent="0.25">
      <c r="A5279" s="1">
        <v>5273</v>
      </c>
      <c r="B5279" s="1">
        <v>66</v>
      </c>
      <c r="D5279" s="1">
        <v>5273</v>
      </c>
      <c r="E5279" s="1">
        <v>10</v>
      </c>
    </row>
    <row r="5280" spans="1:5" x14ac:dyDescent="0.25">
      <c r="A5280" s="1">
        <v>5274</v>
      </c>
      <c r="B5280" s="1">
        <v>66</v>
      </c>
      <c r="D5280" s="1">
        <v>5274</v>
      </c>
      <c r="E5280" s="1">
        <v>10</v>
      </c>
    </row>
    <row r="5281" spans="1:5" x14ac:dyDescent="0.25">
      <c r="A5281" s="1">
        <v>5275</v>
      </c>
      <c r="B5281" s="1">
        <v>66</v>
      </c>
      <c r="D5281" s="1">
        <v>5275</v>
      </c>
      <c r="E5281" s="1">
        <v>10</v>
      </c>
    </row>
    <row r="5282" spans="1:5" x14ac:dyDescent="0.25">
      <c r="A5282" s="1">
        <v>5276</v>
      </c>
      <c r="B5282" s="1">
        <v>66</v>
      </c>
      <c r="D5282" s="1">
        <v>5276</v>
      </c>
      <c r="E5282" s="1">
        <v>10</v>
      </c>
    </row>
    <row r="5283" spans="1:5" x14ac:dyDescent="0.25">
      <c r="A5283" s="1">
        <v>5277</v>
      </c>
      <c r="B5283" s="1">
        <v>66</v>
      </c>
      <c r="D5283" s="1">
        <v>5277</v>
      </c>
      <c r="E5283" s="1">
        <v>10</v>
      </c>
    </row>
    <row r="5284" spans="1:5" x14ac:dyDescent="0.25">
      <c r="A5284" s="1">
        <v>5278</v>
      </c>
      <c r="B5284" s="1">
        <v>66</v>
      </c>
      <c r="D5284" s="1">
        <v>5278</v>
      </c>
      <c r="E5284" s="1">
        <v>10</v>
      </c>
    </row>
    <row r="5285" spans="1:5" x14ac:dyDescent="0.25">
      <c r="A5285" s="1">
        <v>5279</v>
      </c>
      <c r="B5285" s="1">
        <v>66</v>
      </c>
      <c r="D5285" s="1">
        <v>5279</v>
      </c>
      <c r="E5285" s="1">
        <v>10</v>
      </c>
    </row>
    <row r="5286" spans="1:5" x14ac:dyDescent="0.25">
      <c r="A5286" s="1">
        <v>5280</v>
      </c>
      <c r="B5286" s="1">
        <v>66</v>
      </c>
      <c r="D5286" s="1">
        <v>5280</v>
      </c>
      <c r="E5286" s="1">
        <v>10</v>
      </c>
    </row>
    <row r="5287" spans="1:5" x14ac:dyDescent="0.25">
      <c r="A5287" s="1">
        <v>5281</v>
      </c>
      <c r="B5287" s="1">
        <v>67</v>
      </c>
      <c r="D5287" s="1">
        <v>5281</v>
      </c>
      <c r="E5287" s="1">
        <v>10</v>
      </c>
    </row>
    <row r="5288" spans="1:5" x14ac:dyDescent="0.25">
      <c r="A5288" s="1">
        <v>5282</v>
      </c>
      <c r="B5288" s="1">
        <v>67</v>
      </c>
      <c r="D5288" s="1">
        <v>5282</v>
      </c>
      <c r="E5288" s="1">
        <v>10</v>
      </c>
    </row>
    <row r="5289" spans="1:5" x14ac:dyDescent="0.25">
      <c r="A5289" s="1">
        <v>5283</v>
      </c>
      <c r="B5289" s="1">
        <v>67</v>
      </c>
      <c r="D5289" s="1">
        <v>5283</v>
      </c>
      <c r="E5289" s="1">
        <v>10</v>
      </c>
    </row>
    <row r="5290" spans="1:5" x14ac:dyDescent="0.25">
      <c r="A5290" s="1">
        <v>5284</v>
      </c>
      <c r="B5290" s="1">
        <v>67</v>
      </c>
      <c r="D5290" s="1">
        <v>5284</v>
      </c>
      <c r="E5290" s="1">
        <v>10</v>
      </c>
    </row>
    <row r="5291" spans="1:5" x14ac:dyDescent="0.25">
      <c r="A5291" s="1">
        <v>5285</v>
      </c>
      <c r="B5291" s="1">
        <v>67</v>
      </c>
      <c r="D5291" s="1">
        <v>5285</v>
      </c>
      <c r="E5291" s="1">
        <v>10</v>
      </c>
    </row>
    <row r="5292" spans="1:5" x14ac:dyDescent="0.25">
      <c r="A5292" s="1">
        <v>5286</v>
      </c>
      <c r="B5292" s="1">
        <v>67</v>
      </c>
      <c r="D5292" s="1">
        <v>5286</v>
      </c>
      <c r="E5292" s="1">
        <v>10</v>
      </c>
    </row>
    <row r="5293" spans="1:5" x14ac:dyDescent="0.25">
      <c r="A5293" s="1">
        <v>5287</v>
      </c>
      <c r="B5293" s="1">
        <v>67</v>
      </c>
      <c r="D5293" s="1">
        <v>5287</v>
      </c>
      <c r="E5293" s="1">
        <v>10</v>
      </c>
    </row>
    <row r="5294" spans="1:5" x14ac:dyDescent="0.25">
      <c r="A5294" s="1">
        <v>5288</v>
      </c>
      <c r="B5294" s="1">
        <v>67</v>
      </c>
      <c r="D5294" s="1">
        <v>5288</v>
      </c>
      <c r="E5294" s="1">
        <v>10</v>
      </c>
    </row>
    <row r="5295" spans="1:5" x14ac:dyDescent="0.25">
      <c r="A5295" s="1">
        <v>5289</v>
      </c>
      <c r="B5295" s="1">
        <v>67</v>
      </c>
      <c r="D5295" s="1">
        <v>5289</v>
      </c>
      <c r="E5295" s="1">
        <v>10</v>
      </c>
    </row>
    <row r="5296" spans="1:5" x14ac:dyDescent="0.25">
      <c r="A5296" s="1">
        <v>5290</v>
      </c>
      <c r="B5296" s="1">
        <v>67</v>
      </c>
      <c r="D5296" s="1">
        <v>5290</v>
      </c>
      <c r="E5296" s="1">
        <v>10</v>
      </c>
    </row>
    <row r="5297" spans="1:5" x14ac:dyDescent="0.25">
      <c r="A5297" s="1">
        <v>5291</v>
      </c>
      <c r="B5297" s="1">
        <v>67</v>
      </c>
      <c r="D5297" s="1">
        <v>5291</v>
      </c>
      <c r="E5297" s="1">
        <v>10</v>
      </c>
    </row>
    <row r="5298" spans="1:5" x14ac:dyDescent="0.25">
      <c r="A5298" s="1">
        <v>5292</v>
      </c>
      <c r="B5298" s="1">
        <v>67</v>
      </c>
      <c r="D5298" s="1">
        <v>5292</v>
      </c>
      <c r="E5298" s="1">
        <v>10</v>
      </c>
    </row>
    <row r="5299" spans="1:5" x14ac:dyDescent="0.25">
      <c r="A5299" s="1">
        <v>5293</v>
      </c>
      <c r="B5299" s="1">
        <v>67</v>
      </c>
      <c r="D5299" s="1">
        <v>5293</v>
      </c>
      <c r="E5299" s="1">
        <v>10</v>
      </c>
    </row>
    <row r="5300" spans="1:5" x14ac:dyDescent="0.25">
      <c r="A5300" s="1">
        <v>5294</v>
      </c>
      <c r="B5300" s="1">
        <v>67</v>
      </c>
      <c r="D5300" s="1">
        <v>5294</v>
      </c>
      <c r="E5300" s="1">
        <v>10</v>
      </c>
    </row>
    <row r="5301" spans="1:5" x14ac:dyDescent="0.25">
      <c r="A5301" s="1">
        <v>5295</v>
      </c>
      <c r="B5301" s="1">
        <v>67</v>
      </c>
      <c r="D5301" s="1">
        <v>5295</v>
      </c>
      <c r="E5301" s="1">
        <v>10</v>
      </c>
    </row>
    <row r="5302" spans="1:5" x14ac:dyDescent="0.25">
      <c r="A5302" s="1">
        <v>5296</v>
      </c>
      <c r="B5302" s="1">
        <v>67</v>
      </c>
      <c r="D5302" s="1">
        <v>5296</v>
      </c>
      <c r="E5302" s="1">
        <v>10</v>
      </c>
    </row>
    <row r="5303" spans="1:5" x14ac:dyDescent="0.25">
      <c r="A5303" s="1">
        <v>5297</v>
      </c>
      <c r="B5303" s="1">
        <v>67</v>
      </c>
      <c r="D5303" s="1">
        <v>5297</v>
      </c>
      <c r="E5303" s="1">
        <v>10</v>
      </c>
    </row>
    <row r="5304" spans="1:5" x14ac:dyDescent="0.25">
      <c r="A5304" s="1">
        <v>5298</v>
      </c>
      <c r="B5304" s="1">
        <v>67</v>
      </c>
      <c r="D5304" s="1">
        <v>5298</v>
      </c>
      <c r="E5304" s="1">
        <v>10</v>
      </c>
    </row>
    <row r="5305" spans="1:5" x14ac:dyDescent="0.25">
      <c r="A5305" s="1">
        <v>5299</v>
      </c>
      <c r="B5305" s="1">
        <v>67</v>
      </c>
      <c r="D5305" s="1">
        <v>5299</v>
      </c>
      <c r="E5305" s="1">
        <v>10</v>
      </c>
    </row>
    <row r="5306" spans="1:5" x14ac:dyDescent="0.25">
      <c r="A5306" s="1">
        <v>5300</v>
      </c>
      <c r="B5306" s="1">
        <v>67</v>
      </c>
      <c r="D5306" s="1">
        <v>5300</v>
      </c>
      <c r="E5306" s="1">
        <v>10</v>
      </c>
    </row>
    <row r="5307" spans="1:5" x14ac:dyDescent="0.25">
      <c r="A5307" s="1">
        <v>5301</v>
      </c>
      <c r="B5307" s="1">
        <v>67</v>
      </c>
      <c r="D5307" s="1">
        <v>5301</v>
      </c>
      <c r="E5307" s="1">
        <v>10</v>
      </c>
    </row>
    <row r="5308" spans="1:5" x14ac:dyDescent="0.25">
      <c r="A5308" s="1">
        <v>5302</v>
      </c>
      <c r="B5308" s="1">
        <v>67</v>
      </c>
      <c r="D5308" s="1">
        <v>5302</v>
      </c>
      <c r="E5308" s="1">
        <v>10</v>
      </c>
    </row>
    <row r="5309" spans="1:5" x14ac:dyDescent="0.25">
      <c r="A5309" s="1">
        <v>5303</v>
      </c>
      <c r="B5309" s="1">
        <v>67</v>
      </c>
      <c r="D5309" s="1">
        <v>5303</v>
      </c>
      <c r="E5309" s="1">
        <v>10</v>
      </c>
    </row>
    <row r="5310" spans="1:5" x14ac:dyDescent="0.25">
      <c r="A5310" s="1">
        <v>5304</v>
      </c>
      <c r="B5310" s="1">
        <v>67</v>
      </c>
      <c r="D5310" s="1">
        <v>5304</v>
      </c>
      <c r="E5310" s="1">
        <v>10</v>
      </c>
    </row>
    <row r="5311" spans="1:5" x14ac:dyDescent="0.25">
      <c r="A5311" s="1">
        <v>5305</v>
      </c>
      <c r="B5311" s="1">
        <v>67</v>
      </c>
      <c r="D5311" s="1">
        <v>5305</v>
      </c>
      <c r="E5311" s="1">
        <v>10</v>
      </c>
    </row>
    <row r="5312" spans="1:5" x14ac:dyDescent="0.25">
      <c r="A5312" s="1">
        <v>5306</v>
      </c>
      <c r="B5312" s="1">
        <v>67</v>
      </c>
      <c r="D5312" s="1">
        <v>5306</v>
      </c>
      <c r="E5312" s="1">
        <v>10</v>
      </c>
    </row>
    <row r="5313" spans="1:5" x14ac:dyDescent="0.25">
      <c r="A5313" s="1">
        <v>5307</v>
      </c>
      <c r="B5313" s="1">
        <v>67</v>
      </c>
      <c r="D5313" s="1">
        <v>5307</v>
      </c>
      <c r="E5313" s="1">
        <v>10</v>
      </c>
    </row>
    <row r="5314" spans="1:5" x14ac:dyDescent="0.25">
      <c r="A5314" s="1">
        <v>5308</v>
      </c>
      <c r="B5314" s="1">
        <v>67</v>
      </c>
      <c r="D5314" s="1">
        <v>5308</v>
      </c>
      <c r="E5314" s="1">
        <v>10</v>
      </c>
    </row>
    <row r="5315" spans="1:5" x14ac:dyDescent="0.25">
      <c r="A5315" s="1">
        <v>5309</v>
      </c>
      <c r="B5315" s="1">
        <v>67</v>
      </c>
      <c r="D5315" s="1">
        <v>5309</v>
      </c>
      <c r="E5315" s="1">
        <v>10</v>
      </c>
    </row>
    <row r="5316" spans="1:5" x14ac:dyDescent="0.25">
      <c r="A5316" s="1">
        <v>5310</v>
      </c>
      <c r="B5316" s="1">
        <v>67</v>
      </c>
      <c r="D5316" s="1">
        <v>5310</v>
      </c>
      <c r="E5316" s="1">
        <v>10</v>
      </c>
    </row>
    <row r="5317" spans="1:5" x14ac:dyDescent="0.25">
      <c r="A5317" s="1">
        <v>5311</v>
      </c>
      <c r="B5317" s="1">
        <v>67</v>
      </c>
      <c r="D5317" s="1">
        <v>5311</v>
      </c>
      <c r="E5317" s="1">
        <v>10</v>
      </c>
    </row>
    <row r="5318" spans="1:5" x14ac:dyDescent="0.25">
      <c r="A5318" s="1">
        <v>5312</v>
      </c>
      <c r="B5318" s="1">
        <v>67</v>
      </c>
      <c r="D5318" s="1">
        <v>5312</v>
      </c>
      <c r="E5318" s="1">
        <v>10</v>
      </c>
    </row>
    <row r="5319" spans="1:5" x14ac:dyDescent="0.25">
      <c r="A5319" s="1">
        <v>5313</v>
      </c>
      <c r="B5319" s="1">
        <v>67</v>
      </c>
      <c r="D5319" s="1">
        <v>5313</v>
      </c>
      <c r="E5319" s="1">
        <v>10</v>
      </c>
    </row>
    <row r="5320" spans="1:5" x14ac:dyDescent="0.25">
      <c r="A5320" s="1">
        <v>5314</v>
      </c>
      <c r="B5320" s="1">
        <v>67</v>
      </c>
      <c r="D5320" s="1">
        <v>5314</v>
      </c>
      <c r="E5320" s="1">
        <v>10</v>
      </c>
    </row>
    <row r="5321" spans="1:5" x14ac:dyDescent="0.25">
      <c r="A5321" s="1">
        <v>5315</v>
      </c>
      <c r="B5321" s="1">
        <v>67</v>
      </c>
      <c r="D5321" s="1">
        <v>5315</v>
      </c>
      <c r="E5321" s="1">
        <v>10</v>
      </c>
    </row>
    <row r="5322" spans="1:5" x14ac:dyDescent="0.25">
      <c r="A5322" s="1">
        <v>5316</v>
      </c>
      <c r="B5322" s="1">
        <v>67</v>
      </c>
      <c r="D5322" s="1">
        <v>5316</v>
      </c>
      <c r="E5322" s="1">
        <v>10</v>
      </c>
    </row>
    <row r="5323" spans="1:5" x14ac:dyDescent="0.25">
      <c r="A5323" s="1">
        <v>5317</v>
      </c>
      <c r="B5323" s="1">
        <v>67</v>
      </c>
      <c r="D5323" s="1">
        <v>5317</v>
      </c>
      <c r="E5323" s="1">
        <v>10</v>
      </c>
    </row>
    <row r="5324" spans="1:5" x14ac:dyDescent="0.25">
      <c r="A5324" s="1">
        <v>5318</v>
      </c>
      <c r="B5324" s="1">
        <v>67</v>
      </c>
      <c r="D5324" s="1">
        <v>5318</v>
      </c>
      <c r="E5324" s="1">
        <v>10</v>
      </c>
    </row>
    <row r="5325" spans="1:5" x14ac:dyDescent="0.25">
      <c r="A5325" s="1">
        <v>5319</v>
      </c>
      <c r="B5325" s="1">
        <v>67</v>
      </c>
      <c r="D5325" s="1">
        <v>5319</v>
      </c>
      <c r="E5325" s="1">
        <v>10</v>
      </c>
    </row>
    <row r="5326" spans="1:5" x14ac:dyDescent="0.25">
      <c r="A5326" s="1">
        <v>5320</v>
      </c>
      <c r="B5326" s="1">
        <v>67</v>
      </c>
      <c r="D5326" s="1">
        <v>5320</v>
      </c>
      <c r="E5326" s="1">
        <v>10</v>
      </c>
    </row>
    <row r="5327" spans="1:5" x14ac:dyDescent="0.25">
      <c r="A5327" s="1">
        <v>5321</v>
      </c>
      <c r="B5327" s="1">
        <v>67</v>
      </c>
      <c r="D5327" s="1">
        <v>5321</v>
      </c>
      <c r="E5327" s="1">
        <v>10</v>
      </c>
    </row>
    <row r="5328" spans="1:5" x14ac:dyDescent="0.25">
      <c r="A5328" s="1">
        <v>5322</v>
      </c>
      <c r="B5328" s="1">
        <v>67</v>
      </c>
      <c r="D5328" s="1">
        <v>5322</v>
      </c>
      <c r="E5328" s="1">
        <v>10</v>
      </c>
    </row>
    <row r="5329" spans="1:5" x14ac:dyDescent="0.25">
      <c r="A5329" s="1">
        <v>5323</v>
      </c>
      <c r="B5329" s="1">
        <v>67</v>
      </c>
      <c r="D5329" s="1">
        <v>5323</v>
      </c>
      <c r="E5329" s="1">
        <v>10</v>
      </c>
    </row>
    <row r="5330" spans="1:5" x14ac:dyDescent="0.25">
      <c r="A5330" s="1">
        <v>5324</v>
      </c>
      <c r="B5330" s="1">
        <v>67</v>
      </c>
      <c r="D5330" s="1">
        <v>5324</v>
      </c>
      <c r="E5330" s="1">
        <v>10</v>
      </c>
    </row>
    <row r="5331" spans="1:5" x14ac:dyDescent="0.25">
      <c r="A5331" s="1">
        <v>5325</v>
      </c>
      <c r="B5331" s="1">
        <v>67</v>
      </c>
      <c r="D5331" s="1">
        <v>5325</v>
      </c>
      <c r="E5331" s="1">
        <v>10</v>
      </c>
    </row>
    <row r="5332" spans="1:5" x14ac:dyDescent="0.25">
      <c r="A5332" s="1">
        <v>5326</v>
      </c>
      <c r="B5332" s="1">
        <v>67</v>
      </c>
      <c r="D5332" s="1">
        <v>5326</v>
      </c>
      <c r="E5332" s="1">
        <v>10</v>
      </c>
    </row>
    <row r="5333" spans="1:5" x14ac:dyDescent="0.25">
      <c r="A5333" s="1">
        <v>5327</v>
      </c>
      <c r="B5333" s="1">
        <v>67</v>
      </c>
      <c r="D5333" s="1">
        <v>5327</v>
      </c>
      <c r="E5333" s="1">
        <v>10</v>
      </c>
    </row>
    <row r="5334" spans="1:5" x14ac:dyDescent="0.25">
      <c r="A5334" s="1">
        <v>5328</v>
      </c>
      <c r="B5334" s="1">
        <v>67</v>
      </c>
      <c r="D5334" s="1">
        <v>5328</v>
      </c>
      <c r="E5334" s="1">
        <v>10</v>
      </c>
    </row>
    <row r="5335" spans="1:5" x14ac:dyDescent="0.25">
      <c r="A5335" s="1">
        <v>5329</v>
      </c>
      <c r="B5335" s="1">
        <v>67</v>
      </c>
      <c r="D5335" s="1">
        <v>5329</v>
      </c>
      <c r="E5335" s="1">
        <v>10</v>
      </c>
    </row>
    <row r="5336" spans="1:5" x14ac:dyDescent="0.25">
      <c r="A5336" s="1">
        <v>5330</v>
      </c>
      <c r="B5336" s="1">
        <v>67</v>
      </c>
      <c r="D5336" s="1">
        <v>5330</v>
      </c>
      <c r="E5336" s="1">
        <v>10</v>
      </c>
    </row>
    <row r="5337" spans="1:5" x14ac:dyDescent="0.25">
      <c r="A5337" s="1">
        <v>5331</v>
      </c>
      <c r="B5337" s="1">
        <v>67</v>
      </c>
      <c r="D5337" s="1">
        <v>5331</v>
      </c>
      <c r="E5337" s="1">
        <v>10</v>
      </c>
    </row>
    <row r="5338" spans="1:5" x14ac:dyDescent="0.25">
      <c r="A5338" s="1">
        <v>5332</v>
      </c>
      <c r="B5338" s="1">
        <v>67</v>
      </c>
      <c r="D5338" s="1">
        <v>5332</v>
      </c>
      <c r="E5338" s="1">
        <v>10</v>
      </c>
    </row>
    <row r="5339" spans="1:5" x14ac:dyDescent="0.25">
      <c r="A5339" s="1">
        <v>5333</v>
      </c>
      <c r="B5339" s="1">
        <v>67</v>
      </c>
      <c r="D5339" s="1">
        <v>5333</v>
      </c>
      <c r="E5339" s="1">
        <v>10</v>
      </c>
    </row>
    <row r="5340" spans="1:5" x14ac:dyDescent="0.25">
      <c r="A5340" s="1">
        <v>5334</v>
      </c>
      <c r="B5340" s="1">
        <v>67</v>
      </c>
      <c r="D5340" s="1">
        <v>5334</v>
      </c>
      <c r="E5340" s="1">
        <v>10</v>
      </c>
    </row>
    <row r="5341" spans="1:5" x14ac:dyDescent="0.25">
      <c r="A5341" s="1">
        <v>5335</v>
      </c>
      <c r="B5341" s="1">
        <v>67</v>
      </c>
      <c r="D5341" s="1">
        <v>5335</v>
      </c>
      <c r="E5341" s="1">
        <v>10</v>
      </c>
    </row>
    <row r="5342" spans="1:5" x14ac:dyDescent="0.25">
      <c r="A5342" s="1">
        <v>5336</v>
      </c>
      <c r="B5342" s="1">
        <v>67</v>
      </c>
      <c r="D5342" s="1">
        <v>5336</v>
      </c>
      <c r="E5342" s="1">
        <v>10</v>
      </c>
    </row>
    <row r="5343" spans="1:5" x14ac:dyDescent="0.25">
      <c r="A5343" s="1">
        <v>5337</v>
      </c>
      <c r="B5343" s="1">
        <v>67</v>
      </c>
      <c r="D5343" s="1">
        <v>5337</v>
      </c>
      <c r="E5343" s="1">
        <v>10</v>
      </c>
    </row>
    <row r="5344" spans="1:5" x14ac:dyDescent="0.25">
      <c r="A5344" s="1">
        <v>5338</v>
      </c>
      <c r="B5344" s="1">
        <v>67</v>
      </c>
      <c r="D5344" s="1">
        <v>5338</v>
      </c>
      <c r="E5344" s="1">
        <v>10</v>
      </c>
    </row>
    <row r="5345" spans="1:5" x14ac:dyDescent="0.25">
      <c r="A5345" s="1">
        <v>5339</v>
      </c>
      <c r="B5345" s="1">
        <v>67</v>
      </c>
      <c r="D5345" s="1">
        <v>5339</v>
      </c>
      <c r="E5345" s="1">
        <v>10</v>
      </c>
    </row>
    <row r="5346" spans="1:5" x14ac:dyDescent="0.25">
      <c r="A5346" s="1">
        <v>5340</v>
      </c>
      <c r="B5346" s="1">
        <v>67</v>
      </c>
      <c r="D5346" s="1">
        <v>5340</v>
      </c>
      <c r="E5346" s="1">
        <v>10</v>
      </c>
    </row>
    <row r="5347" spans="1:5" x14ac:dyDescent="0.25">
      <c r="A5347" s="1">
        <v>5341</v>
      </c>
      <c r="B5347" s="1">
        <v>67</v>
      </c>
      <c r="D5347" s="1">
        <v>5341</v>
      </c>
      <c r="E5347" s="1">
        <v>10</v>
      </c>
    </row>
    <row r="5348" spans="1:5" x14ac:dyDescent="0.25">
      <c r="A5348" s="1">
        <v>5342</v>
      </c>
      <c r="B5348" s="1">
        <v>67</v>
      </c>
      <c r="D5348" s="1">
        <v>5342</v>
      </c>
      <c r="E5348" s="1">
        <v>10</v>
      </c>
    </row>
    <row r="5349" spans="1:5" x14ac:dyDescent="0.25">
      <c r="A5349" s="1">
        <v>5343</v>
      </c>
      <c r="B5349" s="1">
        <v>67</v>
      </c>
      <c r="D5349" s="1">
        <v>5343</v>
      </c>
      <c r="E5349" s="1">
        <v>10</v>
      </c>
    </row>
    <row r="5350" spans="1:5" x14ac:dyDescent="0.25">
      <c r="A5350" s="1">
        <v>5344</v>
      </c>
      <c r="B5350" s="1">
        <v>67</v>
      </c>
      <c r="D5350" s="1">
        <v>5344</v>
      </c>
      <c r="E5350" s="1">
        <v>10</v>
      </c>
    </row>
    <row r="5351" spans="1:5" x14ac:dyDescent="0.25">
      <c r="A5351" s="1">
        <v>5345</v>
      </c>
      <c r="B5351" s="1">
        <v>67</v>
      </c>
      <c r="D5351" s="1">
        <v>5345</v>
      </c>
      <c r="E5351" s="1">
        <v>10</v>
      </c>
    </row>
    <row r="5352" spans="1:5" x14ac:dyDescent="0.25">
      <c r="A5352" s="1">
        <v>5346</v>
      </c>
      <c r="B5352" s="1">
        <v>67</v>
      </c>
      <c r="D5352" s="1">
        <v>5346</v>
      </c>
      <c r="E5352" s="1">
        <v>10</v>
      </c>
    </row>
    <row r="5353" spans="1:5" x14ac:dyDescent="0.25">
      <c r="A5353" s="1">
        <v>5347</v>
      </c>
      <c r="B5353" s="1">
        <v>67</v>
      </c>
      <c r="D5353" s="1">
        <v>5347</v>
      </c>
      <c r="E5353" s="1">
        <v>10</v>
      </c>
    </row>
    <row r="5354" spans="1:5" x14ac:dyDescent="0.25">
      <c r="A5354" s="1">
        <v>5348</v>
      </c>
      <c r="B5354" s="1">
        <v>67</v>
      </c>
      <c r="D5354" s="1">
        <v>5348</v>
      </c>
      <c r="E5354" s="1">
        <v>10</v>
      </c>
    </row>
    <row r="5355" spans="1:5" x14ac:dyDescent="0.25">
      <c r="A5355" s="1">
        <v>5349</v>
      </c>
      <c r="B5355" s="1">
        <v>67</v>
      </c>
      <c r="D5355" s="1">
        <v>5349</v>
      </c>
      <c r="E5355" s="1">
        <v>10</v>
      </c>
    </row>
    <row r="5356" spans="1:5" x14ac:dyDescent="0.25">
      <c r="A5356" s="1">
        <v>5350</v>
      </c>
      <c r="B5356" s="1">
        <v>67</v>
      </c>
      <c r="D5356" s="1">
        <v>5350</v>
      </c>
      <c r="E5356" s="1">
        <v>10</v>
      </c>
    </row>
    <row r="5357" spans="1:5" x14ac:dyDescent="0.25">
      <c r="A5357" s="1">
        <v>5351</v>
      </c>
      <c r="B5357" s="1">
        <v>67</v>
      </c>
      <c r="D5357" s="1">
        <v>5351</v>
      </c>
      <c r="E5357" s="1">
        <v>10</v>
      </c>
    </row>
    <row r="5358" spans="1:5" x14ac:dyDescent="0.25">
      <c r="A5358" s="1">
        <v>5352</v>
      </c>
      <c r="B5358" s="1">
        <v>67</v>
      </c>
      <c r="D5358" s="1">
        <v>5352</v>
      </c>
      <c r="E5358" s="1">
        <v>10</v>
      </c>
    </row>
    <row r="5359" spans="1:5" x14ac:dyDescent="0.25">
      <c r="A5359" s="1">
        <v>5353</v>
      </c>
      <c r="B5359" s="1">
        <v>67</v>
      </c>
      <c r="D5359" s="1">
        <v>5353</v>
      </c>
      <c r="E5359" s="1">
        <v>10</v>
      </c>
    </row>
    <row r="5360" spans="1:5" x14ac:dyDescent="0.25">
      <c r="A5360" s="1">
        <v>5354</v>
      </c>
      <c r="B5360" s="1">
        <v>67</v>
      </c>
      <c r="D5360" s="1">
        <v>5354</v>
      </c>
      <c r="E5360" s="1">
        <v>10</v>
      </c>
    </row>
    <row r="5361" spans="1:5" x14ac:dyDescent="0.25">
      <c r="A5361" s="1">
        <v>5355</v>
      </c>
      <c r="B5361" s="1">
        <v>67</v>
      </c>
      <c r="D5361" s="1">
        <v>5355</v>
      </c>
      <c r="E5361" s="1">
        <v>10</v>
      </c>
    </row>
    <row r="5362" spans="1:5" x14ac:dyDescent="0.25">
      <c r="A5362" s="1">
        <v>5356</v>
      </c>
      <c r="B5362" s="1">
        <v>67</v>
      </c>
      <c r="D5362" s="1">
        <v>5356</v>
      </c>
      <c r="E5362" s="1">
        <v>10</v>
      </c>
    </row>
    <row r="5363" spans="1:5" x14ac:dyDescent="0.25">
      <c r="A5363" s="1">
        <v>5357</v>
      </c>
      <c r="B5363" s="1">
        <v>67</v>
      </c>
      <c r="D5363" s="1">
        <v>5357</v>
      </c>
      <c r="E5363" s="1">
        <v>10</v>
      </c>
    </row>
    <row r="5364" spans="1:5" x14ac:dyDescent="0.25">
      <c r="A5364" s="1">
        <v>5358</v>
      </c>
      <c r="B5364" s="1">
        <v>67</v>
      </c>
      <c r="D5364" s="1">
        <v>5358</v>
      </c>
      <c r="E5364" s="1">
        <v>10</v>
      </c>
    </row>
    <row r="5365" spans="1:5" x14ac:dyDescent="0.25">
      <c r="A5365" s="1">
        <v>5359</v>
      </c>
      <c r="B5365" s="1">
        <v>67</v>
      </c>
      <c r="D5365" s="1">
        <v>5359</v>
      </c>
      <c r="E5365" s="1">
        <v>10</v>
      </c>
    </row>
    <row r="5366" spans="1:5" x14ac:dyDescent="0.25">
      <c r="A5366" s="1">
        <v>5360</v>
      </c>
      <c r="B5366" s="1">
        <v>67</v>
      </c>
      <c r="D5366" s="1">
        <v>5360</v>
      </c>
      <c r="E5366" s="1">
        <v>10</v>
      </c>
    </row>
    <row r="5367" spans="1:5" x14ac:dyDescent="0.25">
      <c r="A5367" s="1">
        <v>5361</v>
      </c>
      <c r="B5367" s="1">
        <v>68</v>
      </c>
      <c r="D5367" s="1">
        <v>5361</v>
      </c>
      <c r="E5367" s="1">
        <v>10</v>
      </c>
    </row>
    <row r="5368" spans="1:5" x14ac:dyDescent="0.25">
      <c r="A5368" s="1">
        <v>5362</v>
      </c>
      <c r="B5368" s="1">
        <v>68</v>
      </c>
      <c r="D5368" s="1">
        <v>5362</v>
      </c>
      <c r="E5368" s="1">
        <v>10</v>
      </c>
    </row>
    <row r="5369" spans="1:5" x14ac:dyDescent="0.25">
      <c r="A5369" s="1">
        <v>5363</v>
      </c>
      <c r="B5369" s="1">
        <v>68</v>
      </c>
      <c r="D5369" s="1">
        <v>5363</v>
      </c>
      <c r="E5369" s="1">
        <v>10</v>
      </c>
    </row>
    <row r="5370" spans="1:5" x14ac:dyDescent="0.25">
      <c r="A5370" s="1">
        <v>5364</v>
      </c>
      <c r="B5370" s="1">
        <v>68</v>
      </c>
      <c r="D5370" s="1">
        <v>5364</v>
      </c>
      <c r="E5370" s="1">
        <v>10</v>
      </c>
    </row>
    <row r="5371" spans="1:5" x14ac:dyDescent="0.25">
      <c r="A5371" s="1">
        <v>5365</v>
      </c>
      <c r="B5371" s="1">
        <v>68</v>
      </c>
      <c r="D5371" s="1">
        <v>5365</v>
      </c>
      <c r="E5371" s="1">
        <v>10</v>
      </c>
    </row>
    <row r="5372" spans="1:5" x14ac:dyDescent="0.25">
      <c r="A5372" s="1">
        <v>5366</v>
      </c>
      <c r="B5372" s="1">
        <v>68</v>
      </c>
      <c r="D5372" s="1">
        <v>5366</v>
      </c>
      <c r="E5372" s="1">
        <v>10</v>
      </c>
    </row>
    <row r="5373" spans="1:5" x14ac:dyDescent="0.25">
      <c r="A5373" s="1">
        <v>5367</v>
      </c>
      <c r="B5373" s="1">
        <v>68</v>
      </c>
      <c r="D5373" s="1">
        <v>5367</v>
      </c>
      <c r="E5373" s="1">
        <v>10</v>
      </c>
    </row>
    <row r="5374" spans="1:5" x14ac:dyDescent="0.25">
      <c r="A5374" s="1">
        <v>5368</v>
      </c>
      <c r="B5374" s="1">
        <v>68</v>
      </c>
      <c r="D5374" s="1">
        <v>5368</v>
      </c>
      <c r="E5374" s="1">
        <v>10</v>
      </c>
    </row>
    <row r="5375" spans="1:5" x14ac:dyDescent="0.25">
      <c r="A5375" s="1">
        <v>5369</v>
      </c>
      <c r="B5375" s="1">
        <v>68</v>
      </c>
      <c r="D5375" s="1">
        <v>5369</v>
      </c>
      <c r="E5375" s="1">
        <v>10</v>
      </c>
    </row>
    <row r="5376" spans="1:5" x14ac:dyDescent="0.25">
      <c r="A5376" s="1">
        <v>5370</v>
      </c>
      <c r="B5376" s="1">
        <v>68</v>
      </c>
      <c r="D5376" s="1">
        <v>5370</v>
      </c>
      <c r="E5376" s="1">
        <v>10</v>
      </c>
    </row>
    <row r="5377" spans="1:5" x14ac:dyDescent="0.25">
      <c r="A5377" s="1">
        <v>5371</v>
      </c>
      <c r="B5377" s="1">
        <v>68</v>
      </c>
      <c r="D5377" s="1">
        <v>5371</v>
      </c>
      <c r="E5377" s="1">
        <v>10</v>
      </c>
    </row>
    <row r="5378" spans="1:5" x14ac:dyDescent="0.25">
      <c r="A5378" s="1">
        <v>5372</v>
      </c>
      <c r="B5378" s="1">
        <v>68</v>
      </c>
      <c r="D5378" s="1">
        <v>5372</v>
      </c>
      <c r="E5378" s="1">
        <v>10</v>
      </c>
    </row>
    <row r="5379" spans="1:5" x14ac:dyDescent="0.25">
      <c r="A5379" s="1">
        <v>5373</v>
      </c>
      <c r="B5379" s="1">
        <v>68</v>
      </c>
      <c r="D5379" s="1">
        <v>5373</v>
      </c>
      <c r="E5379" s="1">
        <v>10</v>
      </c>
    </row>
    <row r="5380" spans="1:5" x14ac:dyDescent="0.25">
      <c r="A5380" s="1">
        <v>5374</v>
      </c>
      <c r="B5380" s="1">
        <v>68</v>
      </c>
      <c r="D5380" s="1">
        <v>5374</v>
      </c>
      <c r="E5380" s="1">
        <v>10</v>
      </c>
    </row>
    <row r="5381" spans="1:5" x14ac:dyDescent="0.25">
      <c r="A5381" s="1">
        <v>5375</v>
      </c>
      <c r="B5381" s="1">
        <v>68</v>
      </c>
      <c r="D5381" s="1">
        <v>5375</v>
      </c>
      <c r="E5381" s="1">
        <v>10</v>
      </c>
    </row>
    <row r="5382" spans="1:5" x14ac:dyDescent="0.25">
      <c r="A5382" s="1">
        <v>5376</v>
      </c>
      <c r="B5382" s="1">
        <v>68</v>
      </c>
      <c r="D5382" s="1">
        <v>5376</v>
      </c>
      <c r="E5382" s="1">
        <v>10</v>
      </c>
    </row>
    <row r="5383" spans="1:5" x14ac:dyDescent="0.25">
      <c r="A5383" s="1">
        <v>5377</v>
      </c>
      <c r="B5383" s="1">
        <v>68</v>
      </c>
      <c r="D5383" s="1">
        <v>5377</v>
      </c>
      <c r="E5383" s="1">
        <v>10</v>
      </c>
    </row>
    <row r="5384" spans="1:5" x14ac:dyDescent="0.25">
      <c r="A5384" s="1">
        <v>5378</v>
      </c>
      <c r="B5384" s="1">
        <v>68</v>
      </c>
      <c r="D5384" s="1">
        <v>5378</v>
      </c>
      <c r="E5384" s="1">
        <v>10</v>
      </c>
    </row>
    <row r="5385" spans="1:5" x14ac:dyDescent="0.25">
      <c r="A5385" s="1">
        <v>5379</v>
      </c>
      <c r="B5385" s="1">
        <v>68</v>
      </c>
      <c r="D5385" s="1">
        <v>5379</v>
      </c>
      <c r="E5385" s="1">
        <v>10</v>
      </c>
    </row>
    <row r="5386" spans="1:5" x14ac:dyDescent="0.25">
      <c r="A5386" s="1">
        <v>5380</v>
      </c>
      <c r="B5386" s="1">
        <v>68</v>
      </c>
      <c r="D5386" s="1">
        <v>5380</v>
      </c>
      <c r="E5386" s="1">
        <v>10</v>
      </c>
    </row>
    <row r="5387" spans="1:5" x14ac:dyDescent="0.25">
      <c r="A5387" s="1">
        <v>5381</v>
      </c>
      <c r="B5387" s="1">
        <v>68</v>
      </c>
      <c r="D5387" s="1">
        <v>5381</v>
      </c>
      <c r="E5387" s="1">
        <v>10</v>
      </c>
    </row>
    <row r="5388" spans="1:5" x14ac:dyDescent="0.25">
      <c r="A5388" s="1">
        <v>5382</v>
      </c>
      <c r="B5388" s="1">
        <v>68</v>
      </c>
      <c r="D5388" s="1">
        <v>5382</v>
      </c>
      <c r="E5388" s="1">
        <v>10</v>
      </c>
    </row>
    <row r="5389" spans="1:5" x14ac:dyDescent="0.25">
      <c r="A5389" s="1">
        <v>5383</v>
      </c>
      <c r="B5389" s="1">
        <v>68</v>
      </c>
      <c r="D5389" s="1">
        <v>5383</v>
      </c>
      <c r="E5389" s="1">
        <v>10</v>
      </c>
    </row>
    <row r="5390" spans="1:5" x14ac:dyDescent="0.25">
      <c r="A5390" s="1">
        <v>5384</v>
      </c>
      <c r="B5390" s="1">
        <v>68</v>
      </c>
      <c r="D5390" s="1">
        <v>5384</v>
      </c>
      <c r="E5390" s="1">
        <v>10</v>
      </c>
    </row>
    <row r="5391" spans="1:5" x14ac:dyDescent="0.25">
      <c r="A5391" s="1">
        <v>5385</v>
      </c>
      <c r="B5391" s="1">
        <v>68</v>
      </c>
      <c r="D5391" s="1">
        <v>5385</v>
      </c>
      <c r="E5391" s="1">
        <v>10</v>
      </c>
    </row>
    <row r="5392" spans="1:5" x14ac:dyDescent="0.25">
      <c r="A5392" s="1">
        <v>5386</v>
      </c>
      <c r="B5392" s="1">
        <v>68</v>
      </c>
      <c r="D5392" s="1">
        <v>5386</v>
      </c>
      <c r="E5392" s="1">
        <v>10</v>
      </c>
    </row>
    <row r="5393" spans="1:5" x14ac:dyDescent="0.25">
      <c r="A5393" s="1">
        <v>5387</v>
      </c>
      <c r="B5393" s="1">
        <v>68</v>
      </c>
      <c r="D5393" s="1">
        <v>5387</v>
      </c>
      <c r="E5393" s="1">
        <v>10</v>
      </c>
    </row>
    <row r="5394" spans="1:5" x14ac:dyDescent="0.25">
      <c r="A5394" s="1">
        <v>5388</v>
      </c>
      <c r="B5394" s="1">
        <v>68</v>
      </c>
      <c r="D5394" s="1">
        <v>5388</v>
      </c>
      <c r="E5394" s="1">
        <v>10</v>
      </c>
    </row>
    <row r="5395" spans="1:5" x14ac:dyDescent="0.25">
      <c r="A5395" s="1">
        <v>5389</v>
      </c>
      <c r="B5395" s="1">
        <v>68</v>
      </c>
      <c r="D5395" s="1">
        <v>5389</v>
      </c>
      <c r="E5395" s="1">
        <v>10</v>
      </c>
    </row>
    <row r="5396" spans="1:5" x14ac:dyDescent="0.25">
      <c r="A5396" s="1">
        <v>5390</v>
      </c>
      <c r="B5396" s="1">
        <v>68</v>
      </c>
      <c r="D5396" s="1">
        <v>5390</v>
      </c>
      <c r="E5396" s="1">
        <v>10</v>
      </c>
    </row>
    <row r="5397" spans="1:5" x14ac:dyDescent="0.25">
      <c r="A5397" s="1">
        <v>5391</v>
      </c>
      <c r="B5397" s="1">
        <v>68</v>
      </c>
      <c r="D5397" s="1">
        <v>5391</v>
      </c>
      <c r="E5397" s="1">
        <v>10</v>
      </c>
    </row>
    <row r="5398" spans="1:5" x14ac:dyDescent="0.25">
      <c r="A5398" s="1">
        <v>5392</v>
      </c>
      <c r="B5398" s="1">
        <v>68</v>
      </c>
      <c r="D5398" s="1">
        <v>5392</v>
      </c>
      <c r="E5398" s="1">
        <v>10</v>
      </c>
    </row>
    <row r="5399" spans="1:5" x14ac:dyDescent="0.25">
      <c r="A5399" s="1">
        <v>5393</v>
      </c>
      <c r="B5399" s="1">
        <v>68</v>
      </c>
      <c r="D5399" s="1">
        <v>5393</v>
      </c>
      <c r="E5399" s="1">
        <v>10</v>
      </c>
    </row>
    <row r="5400" spans="1:5" x14ac:dyDescent="0.25">
      <c r="A5400" s="1">
        <v>5394</v>
      </c>
      <c r="B5400" s="1">
        <v>68</v>
      </c>
      <c r="D5400" s="1">
        <v>5394</v>
      </c>
      <c r="E5400" s="1">
        <v>10</v>
      </c>
    </row>
    <row r="5401" spans="1:5" x14ac:dyDescent="0.25">
      <c r="A5401" s="1">
        <v>5395</v>
      </c>
      <c r="B5401" s="1">
        <v>68</v>
      </c>
      <c r="D5401" s="1">
        <v>5395</v>
      </c>
      <c r="E5401" s="1">
        <v>10</v>
      </c>
    </row>
    <row r="5402" spans="1:5" x14ac:dyDescent="0.25">
      <c r="A5402" s="1">
        <v>5396</v>
      </c>
      <c r="B5402" s="1">
        <v>68</v>
      </c>
      <c r="D5402" s="1">
        <v>5396</v>
      </c>
      <c r="E5402" s="1">
        <v>10</v>
      </c>
    </row>
    <row r="5403" spans="1:5" x14ac:dyDescent="0.25">
      <c r="A5403" s="1">
        <v>5397</v>
      </c>
      <c r="B5403" s="1">
        <v>68</v>
      </c>
      <c r="D5403" s="1">
        <v>5397</v>
      </c>
      <c r="E5403" s="1">
        <v>10</v>
      </c>
    </row>
    <row r="5404" spans="1:5" x14ac:dyDescent="0.25">
      <c r="A5404" s="1">
        <v>5398</v>
      </c>
      <c r="B5404" s="1">
        <v>68</v>
      </c>
      <c r="D5404" s="1">
        <v>5398</v>
      </c>
      <c r="E5404" s="1">
        <v>10</v>
      </c>
    </row>
    <row r="5405" spans="1:5" x14ac:dyDescent="0.25">
      <c r="A5405" s="1">
        <v>5399</v>
      </c>
      <c r="B5405" s="1">
        <v>68</v>
      </c>
      <c r="D5405" s="1">
        <v>5399</v>
      </c>
      <c r="E5405" s="1">
        <v>10</v>
      </c>
    </row>
    <row r="5406" spans="1:5" x14ac:dyDescent="0.25">
      <c r="A5406" s="1">
        <v>5400</v>
      </c>
      <c r="B5406" s="1">
        <v>68</v>
      </c>
      <c r="D5406" s="1">
        <v>5400</v>
      </c>
      <c r="E5406" s="1">
        <v>10</v>
      </c>
    </row>
    <row r="5407" spans="1:5" x14ac:dyDescent="0.25">
      <c r="A5407" s="1">
        <v>5401</v>
      </c>
      <c r="B5407" s="1">
        <v>68</v>
      </c>
      <c r="D5407" s="1">
        <v>5401</v>
      </c>
      <c r="E5407" s="1">
        <v>10</v>
      </c>
    </row>
    <row r="5408" spans="1:5" x14ac:dyDescent="0.25">
      <c r="A5408" s="1">
        <v>5402</v>
      </c>
      <c r="B5408" s="1">
        <v>68</v>
      </c>
      <c r="D5408" s="1">
        <v>5402</v>
      </c>
      <c r="E5408" s="1">
        <v>10</v>
      </c>
    </row>
    <row r="5409" spans="1:5" x14ac:dyDescent="0.25">
      <c r="A5409" s="1">
        <v>5403</v>
      </c>
      <c r="B5409" s="1">
        <v>68</v>
      </c>
      <c r="D5409" s="1">
        <v>5403</v>
      </c>
      <c r="E5409" s="1">
        <v>10</v>
      </c>
    </row>
    <row r="5410" spans="1:5" x14ac:dyDescent="0.25">
      <c r="A5410" s="1">
        <v>5404</v>
      </c>
      <c r="B5410" s="1">
        <v>68</v>
      </c>
      <c r="D5410" s="1">
        <v>5404</v>
      </c>
      <c r="E5410" s="1">
        <v>10</v>
      </c>
    </row>
    <row r="5411" spans="1:5" x14ac:dyDescent="0.25">
      <c r="A5411" s="1">
        <v>5405</v>
      </c>
      <c r="B5411" s="1">
        <v>68</v>
      </c>
      <c r="D5411" s="1">
        <v>5405</v>
      </c>
      <c r="E5411" s="1">
        <v>10</v>
      </c>
    </row>
    <row r="5412" spans="1:5" x14ac:dyDescent="0.25">
      <c r="A5412" s="1">
        <v>5406</v>
      </c>
      <c r="B5412" s="1">
        <v>68</v>
      </c>
      <c r="D5412" s="1">
        <v>5406</v>
      </c>
      <c r="E5412" s="1">
        <v>10</v>
      </c>
    </row>
    <row r="5413" spans="1:5" x14ac:dyDescent="0.25">
      <c r="A5413" s="1">
        <v>5407</v>
      </c>
      <c r="B5413" s="1">
        <v>68</v>
      </c>
      <c r="D5413" s="1">
        <v>5407</v>
      </c>
      <c r="E5413" s="1">
        <v>10</v>
      </c>
    </row>
    <row r="5414" spans="1:5" x14ac:dyDescent="0.25">
      <c r="A5414" s="1">
        <v>5408</v>
      </c>
      <c r="B5414" s="1">
        <v>68</v>
      </c>
      <c r="D5414" s="1">
        <v>5408</v>
      </c>
      <c r="E5414" s="1">
        <v>10</v>
      </c>
    </row>
    <row r="5415" spans="1:5" x14ac:dyDescent="0.25">
      <c r="A5415" s="1">
        <v>5409</v>
      </c>
      <c r="B5415" s="1">
        <v>68</v>
      </c>
      <c r="D5415" s="1">
        <v>5409</v>
      </c>
      <c r="E5415" s="1">
        <v>10</v>
      </c>
    </row>
    <row r="5416" spans="1:5" x14ac:dyDescent="0.25">
      <c r="A5416" s="1">
        <v>5410</v>
      </c>
      <c r="B5416" s="1">
        <v>68</v>
      </c>
      <c r="D5416" s="1">
        <v>5410</v>
      </c>
      <c r="E5416" s="1">
        <v>10</v>
      </c>
    </row>
    <row r="5417" spans="1:5" x14ac:dyDescent="0.25">
      <c r="A5417" s="1">
        <v>5411</v>
      </c>
      <c r="B5417" s="1">
        <v>68</v>
      </c>
      <c r="D5417" s="1">
        <v>5411</v>
      </c>
      <c r="E5417" s="1">
        <v>10</v>
      </c>
    </row>
    <row r="5418" spans="1:5" x14ac:dyDescent="0.25">
      <c r="A5418" s="1">
        <v>5412</v>
      </c>
      <c r="B5418" s="1">
        <v>68</v>
      </c>
      <c r="D5418" s="1">
        <v>5412</v>
      </c>
      <c r="E5418" s="1">
        <v>10</v>
      </c>
    </row>
    <row r="5419" spans="1:5" x14ac:dyDescent="0.25">
      <c r="A5419" s="1">
        <v>5413</v>
      </c>
      <c r="B5419" s="1">
        <v>68</v>
      </c>
      <c r="D5419" s="1">
        <v>5413</v>
      </c>
      <c r="E5419" s="1">
        <v>10</v>
      </c>
    </row>
    <row r="5420" spans="1:5" x14ac:dyDescent="0.25">
      <c r="A5420" s="1">
        <v>5414</v>
      </c>
      <c r="B5420" s="1">
        <v>68</v>
      </c>
      <c r="D5420" s="1">
        <v>5414</v>
      </c>
      <c r="E5420" s="1">
        <v>10</v>
      </c>
    </row>
    <row r="5421" spans="1:5" x14ac:dyDescent="0.25">
      <c r="A5421" s="1">
        <v>5415</v>
      </c>
      <c r="B5421" s="1">
        <v>68</v>
      </c>
      <c r="D5421" s="1">
        <v>5415</v>
      </c>
      <c r="E5421" s="1">
        <v>10</v>
      </c>
    </row>
    <row r="5422" spans="1:5" x14ac:dyDescent="0.25">
      <c r="A5422" s="1">
        <v>5416</v>
      </c>
      <c r="B5422" s="1">
        <v>68</v>
      </c>
      <c r="D5422" s="1">
        <v>5416</v>
      </c>
      <c r="E5422" s="1">
        <v>10</v>
      </c>
    </row>
    <row r="5423" spans="1:5" x14ac:dyDescent="0.25">
      <c r="A5423" s="1">
        <v>5417</v>
      </c>
      <c r="B5423" s="1">
        <v>68</v>
      </c>
      <c r="D5423" s="1">
        <v>5417</v>
      </c>
      <c r="E5423" s="1">
        <v>10</v>
      </c>
    </row>
    <row r="5424" spans="1:5" x14ac:dyDescent="0.25">
      <c r="A5424" s="1">
        <v>5418</v>
      </c>
      <c r="B5424" s="1">
        <v>68</v>
      </c>
      <c r="D5424" s="1">
        <v>5418</v>
      </c>
      <c r="E5424" s="1">
        <v>10</v>
      </c>
    </row>
    <row r="5425" spans="1:5" x14ac:dyDescent="0.25">
      <c r="A5425" s="1">
        <v>5419</v>
      </c>
      <c r="B5425" s="1">
        <v>68</v>
      </c>
      <c r="D5425" s="1">
        <v>5419</v>
      </c>
      <c r="E5425" s="1">
        <v>10</v>
      </c>
    </row>
    <row r="5426" spans="1:5" x14ac:dyDescent="0.25">
      <c r="A5426" s="1">
        <v>5420</v>
      </c>
      <c r="B5426" s="1">
        <v>68</v>
      </c>
      <c r="D5426" s="1">
        <v>5420</v>
      </c>
      <c r="E5426" s="1">
        <v>10</v>
      </c>
    </row>
    <row r="5427" spans="1:5" x14ac:dyDescent="0.25">
      <c r="A5427" s="1">
        <v>5421</v>
      </c>
      <c r="B5427" s="1">
        <v>68</v>
      </c>
      <c r="D5427" s="1">
        <v>5421</v>
      </c>
      <c r="E5427" s="1">
        <v>10</v>
      </c>
    </row>
    <row r="5428" spans="1:5" x14ac:dyDescent="0.25">
      <c r="A5428" s="1">
        <v>5422</v>
      </c>
      <c r="B5428" s="1">
        <v>68</v>
      </c>
      <c r="D5428" s="1">
        <v>5422</v>
      </c>
      <c r="E5428" s="1">
        <v>10</v>
      </c>
    </row>
    <row r="5429" spans="1:5" x14ac:dyDescent="0.25">
      <c r="A5429" s="1">
        <v>5423</v>
      </c>
      <c r="B5429" s="1">
        <v>68</v>
      </c>
      <c r="D5429" s="1">
        <v>5423</v>
      </c>
      <c r="E5429" s="1">
        <v>10</v>
      </c>
    </row>
    <row r="5430" spans="1:5" x14ac:dyDescent="0.25">
      <c r="A5430" s="1">
        <v>5424</v>
      </c>
      <c r="B5430" s="1">
        <v>68</v>
      </c>
      <c r="D5430" s="1">
        <v>5424</v>
      </c>
      <c r="E5430" s="1">
        <v>10</v>
      </c>
    </row>
    <row r="5431" spans="1:5" x14ac:dyDescent="0.25">
      <c r="A5431" s="1">
        <v>5425</v>
      </c>
      <c r="B5431" s="1">
        <v>68</v>
      </c>
      <c r="D5431" s="1">
        <v>5425</v>
      </c>
      <c r="E5431" s="1">
        <v>10</v>
      </c>
    </row>
    <row r="5432" spans="1:5" x14ac:dyDescent="0.25">
      <c r="A5432" s="1">
        <v>5426</v>
      </c>
      <c r="B5432" s="1">
        <v>68</v>
      </c>
      <c r="D5432" s="1">
        <v>5426</v>
      </c>
      <c r="E5432" s="1">
        <v>10</v>
      </c>
    </row>
    <row r="5433" spans="1:5" x14ac:dyDescent="0.25">
      <c r="A5433" s="1">
        <v>5427</v>
      </c>
      <c r="B5433" s="1">
        <v>68</v>
      </c>
      <c r="D5433" s="1">
        <v>5427</v>
      </c>
      <c r="E5433" s="1">
        <v>10</v>
      </c>
    </row>
    <row r="5434" spans="1:5" x14ac:dyDescent="0.25">
      <c r="A5434" s="1">
        <v>5428</v>
      </c>
      <c r="B5434" s="1">
        <v>68</v>
      </c>
      <c r="D5434" s="1">
        <v>5428</v>
      </c>
      <c r="E5434" s="1">
        <v>10</v>
      </c>
    </row>
    <row r="5435" spans="1:5" x14ac:dyDescent="0.25">
      <c r="A5435" s="1">
        <v>5429</v>
      </c>
      <c r="B5435" s="1">
        <v>68</v>
      </c>
      <c r="D5435" s="1">
        <v>5429</v>
      </c>
      <c r="E5435" s="1">
        <v>10</v>
      </c>
    </row>
    <row r="5436" spans="1:5" x14ac:dyDescent="0.25">
      <c r="A5436" s="1">
        <v>5430</v>
      </c>
      <c r="B5436" s="1">
        <v>68</v>
      </c>
      <c r="D5436" s="1">
        <v>5430</v>
      </c>
      <c r="E5436" s="1">
        <v>10</v>
      </c>
    </row>
    <row r="5437" spans="1:5" x14ac:dyDescent="0.25">
      <c r="A5437" s="1">
        <v>5431</v>
      </c>
      <c r="B5437" s="1">
        <v>68</v>
      </c>
      <c r="D5437" s="1">
        <v>5431</v>
      </c>
      <c r="E5437" s="1">
        <v>10</v>
      </c>
    </row>
    <row r="5438" spans="1:5" x14ac:dyDescent="0.25">
      <c r="A5438" s="1">
        <v>5432</v>
      </c>
      <c r="B5438" s="1">
        <v>68</v>
      </c>
      <c r="D5438" s="1">
        <v>5432</v>
      </c>
      <c r="E5438" s="1">
        <v>10</v>
      </c>
    </row>
    <row r="5439" spans="1:5" x14ac:dyDescent="0.25">
      <c r="A5439" s="1">
        <v>5433</v>
      </c>
      <c r="B5439" s="1">
        <v>68</v>
      </c>
      <c r="D5439" s="1">
        <v>5433</v>
      </c>
      <c r="E5439" s="1">
        <v>10</v>
      </c>
    </row>
    <row r="5440" spans="1:5" x14ac:dyDescent="0.25">
      <c r="A5440" s="1">
        <v>5434</v>
      </c>
      <c r="B5440" s="1">
        <v>68</v>
      </c>
      <c r="D5440" s="1">
        <v>5434</v>
      </c>
      <c r="E5440" s="1">
        <v>10</v>
      </c>
    </row>
    <row r="5441" spans="1:5" x14ac:dyDescent="0.25">
      <c r="A5441" s="1">
        <v>5435</v>
      </c>
      <c r="B5441" s="1">
        <v>68</v>
      </c>
      <c r="D5441" s="1">
        <v>5435</v>
      </c>
      <c r="E5441" s="1">
        <v>10</v>
      </c>
    </row>
    <row r="5442" spans="1:5" x14ac:dyDescent="0.25">
      <c r="A5442" s="1">
        <v>5436</v>
      </c>
      <c r="B5442" s="1">
        <v>68</v>
      </c>
      <c r="D5442" s="1">
        <v>5436</v>
      </c>
      <c r="E5442" s="1">
        <v>10</v>
      </c>
    </row>
    <row r="5443" spans="1:5" x14ac:dyDescent="0.25">
      <c r="A5443" s="1">
        <v>5437</v>
      </c>
      <c r="B5443" s="1">
        <v>68</v>
      </c>
      <c r="D5443" s="1">
        <v>5437</v>
      </c>
      <c r="E5443" s="1">
        <v>10</v>
      </c>
    </row>
    <row r="5444" spans="1:5" x14ac:dyDescent="0.25">
      <c r="A5444" s="1">
        <v>5438</v>
      </c>
      <c r="B5444" s="1">
        <v>68</v>
      </c>
      <c r="D5444" s="1">
        <v>5438</v>
      </c>
      <c r="E5444" s="1">
        <v>10</v>
      </c>
    </row>
    <row r="5445" spans="1:5" x14ac:dyDescent="0.25">
      <c r="A5445" s="1">
        <v>5439</v>
      </c>
      <c r="B5445" s="1">
        <v>68</v>
      </c>
      <c r="D5445" s="1">
        <v>5439</v>
      </c>
      <c r="E5445" s="1">
        <v>10</v>
      </c>
    </row>
    <row r="5446" spans="1:5" x14ac:dyDescent="0.25">
      <c r="A5446" s="1">
        <v>5440</v>
      </c>
      <c r="B5446" s="1">
        <v>68</v>
      </c>
      <c r="D5446" s="1">
        <v>5440</v>
      </c>
      <c r="E5446" s="1">
        <v>10</v>
      </c>
    </row>
    <row r="5447" spans="1:5" x14ac:dyDescent="0.25">
      <c r="A5447" s="1">
        <v>5441</v>
      </c>
      <c r="B5447" s="1">
        <v>69</v>
      </c>
      <c r="D5447" s="1">
        <v>5441</v>
      </c>
      <c r="E5447" s="1">
        <v>10</v>
      </c>
    </row>
    <row r="5448" spans="1:5" x14ac:dyDescent="0.25">
      <c r="A5448" s="1">
        <v>5442</v>
      </c>
      <c r="B5448" s="1">
        <v>69</v>
      </c>
      <c r="D5448" s="1">
        <v>5442</v>
      </c>
      <c r="E5448" s="1">
        <v>10</v>
      </c>
    </row>
    <row r="5449" spans="1:5" x14ac:dyDescent="0.25">
      <c r="A5449" s="1">
        <v>5443</v>
      </c>
      <c r="B5449" s="1">
        <v>69</v>
      </c>
      <c r="D5449" s="1">
        <v>5443</v>
      </c>
      <c r="E5449" s="1">
        <v>10</v>
      </c>
    </row>
    <row r="5450" spans="1:5" x14ac:dyDescent="0.25">
      <c r="A5450" s="1">
        <v>5444</v>
      </c>
      <c r="B5450" s="1">
        <v>69</v>
      </c>
      <c r="D5450" s="1">
        <v>5444</v>
      </c>
      <c r="E5450" s="1">
        <v>10</v>
      </c>
    </row>
    <row r="5451" spans="1:5" x14ac:dyDescent="0.25">
      <c r="A5451" s="1">
        <v>5445</v>
      </c>
      <c r="B5451" s="1">
        <v>69</v>
      </c>
      <c r="D5451" s="1">
        <v>5445</v>
      </c>
      <c r="E5451" s="1">
        <v>10</v>
      </c>
    </row>
    <row r="5452" spans="1:5" x14ac:dyDescent="0.25">
      <c r="A5452" s="1">
        <v>5446</v>
      </c>
      <c r="B5452" s="1">
        <v>69</v>
      </c>
      <c r="D5452" s="1">
        <v>5446</v>
      </c>
      <c r="E5452" s="1">
        <v>10</v>
      </c>
    </row>
    <row r="5453" spans="1:5" x14ac:dyDescent="0.25">
      <c r="A5453" s="1">
        <v>5447</v>
      </c>
      <c r="B5453" s="1">
        <v>69</v>
      </c>
      <c r="D5453" s="1">
        <v>5447</v>
      </c>
      <c r="E5453" s="1">
        <v>10</v>
      </c>
    </row>
    <row r="5454" spans="1:5" x14ac:dyDescent="0.25">
      <c r="A5454" s="1">
        <v>5448</v>
      </c>
      <c r="B5454" s="1">
        <v>69</v>
      </c>
      <c r="D5454" s="1">
        <v>5448</v>
      </c>
      <c r="E5454" s="1">
        <v>10</v>
      </c>
    </row>
    <row r="5455" spans="1:5" x14ac:dyDescent="0.25">
      <c r="A5455" s="1">
        <v>5449</v>
      </c>
      <c r="B5455" s="1">
        <v>69</v>
      </c>
      <c r="D5455" s="1">
        <v>5449</v>
      </c>
      <c r="E5455" s="1">
        <v>10</v>
      </c>
    </row>
    <row r="5456" spans="1:5" x14ac:dyDescent="0.25">
      <c r="A5456" s="1">
        <v>5450</v>
      </c>
      <c r="B5456" s="1">
        <v>69</v>
      </c>
      <c r="D5456" s="1">
        <v>5450</v>
      </c>
      <c r="E5456" s="1">
        <v>10</v>
      </c>
    </row>
    <row r="5457" spans="1:5" x14ac:dyDescent="0.25">
      <c r="A5457" s="1">
        <v>5451</v>
      </c>
      <c r="B5457" s="1">
        <v>69</v>
      </c>
      <c r="D5457" s="1">
        <v>5451</v>
      </c>
      <c r="E5457" s="1">
        <v>10</v>
      </c>
    </row>
    <row r="5458" spans="1:5" x14ac:dyDescent="0.25">
      <c r="A5458" s="1">
        <v>5452</v>
      </c>
      <c r="B5458" s="1">
        <v>69</v>
      </c>
      <c r="D5458" s="1">
        <v>5452</v>
      </c>
      <c r="E5458" s="1">
        <v>10</v>
      </c>
    </row>
    <row r="5459" spans="1:5" x14ac:dyDescent="0.25">
      <c r="A5459" s="1">
        <v>5453</v>
      </c>
      <c r="B5459" s="1">
        <v>69</v>
      </c>
      <c r="D5459" s="1">
        <v>5453</v>
      </c>
      <c r="E5459" s="1">
        <v>10</v>
      </c>
    </row>
    <row r="5460" spans="1:5" x14ac:dyDescent="0.25">
      <c r="A5460" s="1">
        <v>5454</v>
      </c>
      <c r="B5460" s="1">
        <v>69</v>
      </c>
      <c r="D5460" s="1">
        <v>5454</v>
      </c>
      <c r="E5460" s="1">
        <v>10</v>
      </c>
    </row>
    <row r="5461" spans="1:5" x14ac:dyDescent="0.25">
      <c r="A5461" s="1">
        <v>5455</v>
      </c>
      <c r="B5461" s="1">
        <v>69</v>
      </c>
      <c r="D5461" s="1">
        <v>5455</v>
      </c>
      <c r="E5461" s="1">
        <v>10</v>
      </c>
    </row>
    <row r="5462" spans="1:5" x14ac:dyDescent="0.25">
      <c r="A5462" s="1">
        <v>5456</v>
      </c>
      <c r="B5462" s="1">
        <v>69</v>
      </c>
      <c r="D5462" s="1">
        <v>5456</v>
      </c>
      <c r="E5462" s="1">
        <v>10</v>
      </c>
    </row>
    <row r="5463" spans="1:5" x14ac:dyDescent="0.25">
      <c r="A5463" s="1">
        <v>5457</v>
      </c>
      <c r="B5463" s="1">
        <v>69</v>
      </c>
      <c r="D5463" s="1">
        <v>5457</v>
      </c>
      <c r="E5463" s="1">
        <v>10</v>
      </c>
    </row>
    <row r="5464" spans="1:5" x14ac:dyDescent="0.25">
      <c r="A5464" s="1">
        <v>5458</v>
      </c>
      <c r="B5464" s="1">
        <v>69</v>
      </c>
      <c r="D5464" s="1">
        <v>5458</v>
      </c>
      <c r="E5464" s="1">
        <v>10</v>
      </c>
    </row>
    <row r="5465" spans="1:5" x14ac:dyDescent="0.25">
      <c r="A5465" s="1">
        <v>5459</v>
      </c>
      <c r="B5465" s="1">
        <v>69</v>
      </c>
      <c r="D5465" s="1">
        <v>5459</v>
      </c>
      <c r="E5465" s="1">
        <v>10</v>
      </c>
    </row>
    <row r="5466" spans="1:5" x14ac:dyDescent="0.25">
      <c r="A5466" s="1">
        <v>5460</v>
      </c>
      <c r="B5466" s="1">
        <v>69</v>
      </c>
      <c r="D5466" s="1">
        <v>5460</v>
      </c>
      <c r="E5466" s="1">
        <v>10</v>
      </c>
    </row>
    <row r="5467" spans="1:5" x14ac:dyDescent="0.25">
      <c r="A5467" s="1">
        <v>5461</v>
      </c>
      <c r="B5467" s="1">
        <v>69</v>
      </c>
      <c r="D5467" s="1">
        <v>5461</v>
      </c>
      <c r="E5467" s="1">
        <v>10</v>
      </c>
    </row>
    <row r="5468" spans="1:5" x14ac:dyDescent="0.25">
      <c r="A5468" s="1">
        <v>5462</v>
      </c>
      <c r="B5468" s="1">
        <v>69</v>
      </c>
      <c r="D5468" s="1">
        <v>5462</v>
      </c>
      <c r="E5468" s="1">
        <v>10</v>
      </c>
    </row>
    <row r="5469" spans="1:5" x14ac:dyDescent="0.25">
      <c r="A5469" s="1">
        <v>5463</v>
      </c>
      <c r="B5469" s="1">
        <v>69</v>
      </c>
      <c r="D5469" s="1">
        <v>5463</v>
      </c>
      <c r="E5469" s="1">
        <v>10</v>
      </c>
    </row>
    <row r="5470" spans="1:5" x14ac:dyDescent="0.25">
      <c r="A5470" s="1">
        <v>5464</v>
      </c>
      <c r="B5470" s="1">
        <v>69</v>
      </c>
      <c r="D5470" s="1">
        <v>5464</v>
      </c>
      <c r="E5470" s="1">
        <v>10</v>
      </c>
    </row>
    <row r="5471" spans="1:5" x14ac:dyDescent="0.25">
      <c r="A5471" s="1">
        <v>5465</v>
      </c>
      <c r="B5471" s="1">
        <v>69</v>
      </c>
      <c r="D5471" s="1">
        <v>5465</v>
      </c>
      <c r="E5471" s="1">
        <v>10</v>
      </c>
    </row>
    <row r="5472" spans="1:5" x14ac:dyDescent="0.25">
      <c r="A5472" s="1">
        <v>5466</v>
      </c>
      <c r="B5472" s="1">
        <v>69</v>
      </c>
      <c r="D5472" s="1">
        <v>5466</v>
      </c>
      <c r="E5472" s="1">
        <v>10</v>
      </c>
    </row>
    <row r="5473" spans="1:5" x14ac:dyDescent="0.25">
      <c r="A5473" s="1">
        <v>5467</v>
      </c>
      <c r="B5473" s="1">
        <v>69</v>
      </c>
      <c r="D5473" s="1">
        <v>5467</v>
      </c>
      <c r="E5473" s="1">
        <v>10</v>
      </c>
    </row>
    <row r="5474" spans="1:5" x14ac:dyDescent="0.25">
      <c r="A5474" s="1">
        <v>5468</v>
      </c>
      <c r="B5474" s="1">
        <v>69</v>
      </c>
      <c r="D5474" s="1">
        <v>5468</v>
      </c>
      <c r="E5474" s="1">
        <v>10</v>
      </c>
    </row>
    <row r="5475" spans="1:5" x14ac:dyDescent="0.25">
      <c r="A5475" s="1">
        <v>5469</v>
      </c>
      <c r="B5475" s="1">
        <v>69</v>
      </c>
      <c r="D5475" s="1">
        <v>5469</v>
      </c>
      <c r="E5475" s="1">
        <v>10</v>
      </c>
    </row>
    <row r="5476" spans="1:5" x14ac:dyDescent="0.25">
      <c r="A5476" s="1">
        <v>5470</v>
      </c>
      <c r="B5476" s="1">
        <v>69</v>
      </c>
      <c r="D5476" s="1">
        <v>5470</v>
      </c>
      <c r="E5476" s="1">
        <v>10</v>
      </c>
    </row>
    <row r="5477" spans="1:5" x14ac:dyDescent="0.25">
      <c r="A5477" s="1">
        <v>5471</v>
      </c>
      <c r="B5477" s="1">
        <v>69</v>
      </c>
      <c r="D5477" s="1">
        <v>5471</v>
      </c>
      <c r="E5477" s="1">
        <v>10</v>
      </c>
    </row>
    <row r="5478" spans="1:5" x14ac:dyDescent="0.25">
      <c r="A5478" s="1">
        <v>5472</v>
      </c>
      <c r="B5478" s="1">
        <v>69</v>
      </c>
      <c r="D5478" s="1">
        <v>5472</v>
      </c>
      <c r="E5478" s="1">
        <v>10</v>
      </c>
    </row>
    <row r="5479" spans="1:5" x14ac:dyDescent="0.25">
      <c r="A5479" s="1">
        <v>5473</v>
      </c>
      <c r="B5479" s="1">
        <v>69</v>
      </c>
      <c r="D5479" s="1">
        <v>5473</v>
      </c>
      <c r="E5479" s="1">
        <v>10</v>
      </c>
    </row>
    <row r="5480" spans="1:5" x14ac:dyDescent="0.25">
      <c r="A5480" s="1">
        <v>5474</v>
      </c>
      <c r="B5480" s="1">
        <v>69</v>
      </c>
      <c r="D5480" s="1">
        <v>5474</v>
      </c>
      <c r="E5480" s="1">
        <v>10</v>
      </c>
    </row>
    <row r="5481" spans="1:5" x14ac:dyDescent="0.25">
      <c r="A5481" s="1">
        <v>5475</v>
      </c>
      <c r="B5481" s="1">
        <v>69</v>
      </c>
      <c r="D5481" s="1">
        <v>5475</v>
      </c>
      <c r="E5481" s="1">
        <v>10</v>
      </c>
    </row>
    <row r="5482" spans="1:5" x14ac:dyDescent="0.25">
      <c r="A5482" s="1">
        <v>5476</v>
      </c>
      <c r="B5482" s="1">
        <v>69</v>
      </c>
      <c r="D5482" s="1">
        <v>5476</v>
      </c>
      <c r="E5482" s="1">
        <v>11</v>
      </c>
    </row>
    <row r="5483" spans="1:5" x14ac:dyDescent="0.25">
      <c r="A5483" s="1">
        <v>5477</v>
      </c>
      <c r="B5483" s="1">
        <v>69</v>
      </c>
      <c r="D5483" s="1">
        <v>5477</v>
      </c>
      <c r="E5483" s="1">
        <v>11</v>
      </c>
    </row>
    <row r="5484" spans="1:5" x14ac:dyDescent="0.25">
      <c r="A5484" s="1">
        <v>5478</v>
      </c>
      <c r="B5484" s="1">
        <v>69</v>
      </c>
      <c r="D5484" s="1">
        <v>5478</v>
      </c>
      <c r="E5484" s="1">
        <v>11</v>
      </c>
    </row>
    <row r="5485" spans="1:5" x14ac:dyDescent="0.25">
      <c r="A5485" s="1">
        <v>5479</v>
      </c>
      <c r="B5485" s="1">
        <v>69</v>
      </c>
      <c r="D5485" s="1">
        <v>5479</v>
      </c>
      <c r="E5485" s="1">
        <v>11</v>
      </c>
    </row>
    <row r="5486" spans="1:5" x14ac:dyDescent="0.25">
      <c r="A5486" s="1">
        <v>5480</v>
      </c>
      <c r="B5486" s="1">
        <v>69</v>
      </c>
      <c r="D5486" s="1">
        <v>5480</v>
      </c>
      <c r="E5486" s="1">
        <v>11</v>
      </c>
    </row>
    <row r="5487" spans="1:5" x14ac:dyDescent="0.25">
      <c r="A5487" s="1">
        <v>5481</v>
      </c>
      <c r="B5487" s="1">
        <v>69</v>
      </c>
      <c r="D5487" s="1">
        <v>5481</v>
      </c>
      <c r="E5487" s="1">
        <v>11</v>
      </c>
    </row>
    <row r="5488" spans="1:5" x14ac:dyDescent="0.25">
      <c r="A5488" s="1">
        <v>5482</v>
      </c>
      <c r="B5488" s="1">
        <v>69</v>
      </c>
      <c r="D5488" s="1">
        <v>5482</v>
      </c>
      <c r="E5488" s="1">
        <v>11</v>
      </c>
    </row>
    <row r="5489" spans="1:5" x14ac:dyDescent="0.25">
      <c r="A5489" s="1">
        <v>5483</v>
      </c>
      <c r="B5489" s="1">
        <v>69</v>
      </c>
      <c r="D5489" s="1">
        <v>5483</v>
      </c>
      <c r="E5489" s="1">
        <v>11</v>
      </c>
    </row>
    <row r="5490" spans="1:5" x14ac:dyDescent="0.25">
      <c r="A5490" s="1">
        <v>5484</v>
      </c>
      <c r="B5490" s="1">
        <v>69</v>
      </c>
      <c r="D5490" s="1">
        <v>5484</v>
      </c>
      <c r="E5490" s="1">
        <v>11</v>
      </c>
    </row>
    <row r="5491" spans="1:5" x14ac:dyDescent="0.25">
      <c r="A5491" s="1">
        <v>5485</v>
      </c>
      <c r="B5491" s="1">
        <v>69</v>
      </c>
      <c r="D5491" s="1">
        <v>5485</v>
      </c>
      <c r="E5491" s="1">
        <v>11</v>
      </c>
    </row>
    <row r="5492" spans="1:5" x14ac:dyDescent="0.25">
      <c r="A5492" s="1">
        <v>5486</v>
      </c>
      <c r="B5492" s="1">
        <v>69</v>
      </c>
      <c r="D5492" s="1">
        <v>5486</v>
      </c>
      <c r="E5492" s="1">
        <v>11</v>
      </c>
    </row>
    <row r="5493" spans="1:5" x14ac:dyDescent="0.25">
      <c r="A5493" s="1">
        <v>5487</v>
      </c>
      <c r="B5493" s="1">
        <v>69</v>
      </c>
      <c r="D5493" s="1">
        <v>5487</v>
      </c>
      <c r="E5493" s="1">
        <v>11</v>
      </c>
    </row>
    <row r="5494" spans="1:5" x14ac:dyDescent="0.25">
      <c r="A5494" s="1">
        <v>5488</v>
      </c>
      <c r="B5494" s="1">
        <v>69</v>
      </c>
      <c r="D5494" s="1">
        <v>5488</v>
      </c>
      <c r="E5494" s="1">
        <v>11</v>
      </c>
    </row>
    <row r="5495" spans="1:5" x14ac:dyDescent="0.25">
      <c r="A5495" s="1">
        <v>5489</v>
      </c>
      <c r="B5495" s="1">
        <v>69</v>
      </c>
      <c r="D5495" s="1">
        <v>5489</v>
      </c>
      <c r="E5495" s="1">
        <v>11</v>
      </c>
    </row>
    <row r="5496" spans="1:5" x14ac:dyDescent="0.25">
      <c r="A5496" s="1">
        <v>5490</v>
      </c>
      <c r="B5496" s="1">
        <v>69</v>
      </c>
      <c r="D5496" s="1">
        <v>5490</v>
      </c>
      <c r="E5496" s="1">
        <v>11</v>
      </c>
    </row>
    <row r="5497" spans="1:5" x14ac:dyDescent="0.25">
      <c r="A5497" s="1">
        <v>5491</v>
      </c>
      <c r="B5497" s="1">
        <v>69</v>
      </c>
      <c r="D5497" s="1">
        <v>5491</v>
      </c>
      <c r="E5497" s="1">
        <v>11</v>
      </c>
    </row>
    <row r="5498" spans="1:5" x14ac:dyDescent="0.25">
      <c r="A5498" s="1">
        <v>5492</v>
      </c>
      <c r="B5498" s="1">
        <v>69</v>
      </c>
      <c r="D5498" s="1">
        <v>5492</v>
      </c>
      <c r="E5498" s="1">
        <v>11</v>
      </c>
    </row>
    <row r="5499" spans="1:5" x14ac:dyDescent="0.25">
      <c r="A5499" s="1">
        <v>5493</v>
      </c>
      <c r="B5499" s="1">
        <v>69</v>
      </c>
      <c r="D5499" s="1">
        <v>5493</v>
      </c>
      <c r="E5499" s="1">
        <v>11</v>
      </c>
    </row>
    <row r="5500" spans="1:5" x14ac:dyDescent="0.25">
      <c r="A5500" s="1">
        <v>5494</v>
      </c>
      <c r="B5500" s="1">
        <v>69</v>
      </c>
      <c r="D5500" s="1">
        <v>5494</v>
      </c>
      <c r="E5500" s="1">
        <v>11</v>
      </c>
    </row>
    <row r="5501" spans="1:5" x14ac:dyDescent="0.25">
      <c r="A5501" s="1">
        <v>5495</v>
      </c>
      <c r="B5501" s="1">
        <v>69</v>
      </c>
      <c r="D5501" s="1">
        <v>5495</v>
      </c>
      <c r="E5501" s="1">
        <v>11</v>
      </c>
    </row>
    <row r="5502" spans="1:5" x14ac:dyDescent="0.25">
      <c r="A5502" s="1">
        <v>5496</v>
      </c>
      <c r="B5502" s="1">
        <v>69</v>
      </c>
      <c r="D5502" s="1">
        <v>5496</v>
      </c>
      <c r="E5502" s="1">
        <v>11</v>
      </c>
    </row>
    <row r="5503" spans="1:5" x14ac:dyDescent="0.25">
      <c r="A5503" s="1">
        <v>5497</v>
      </c>
      <c r="B5503" s="1">
        <v>69</v>
      </c>
      <c r="D5503" s="1">
        <v>5497</v>
      </c>
      <c r="E5503" s="1">
        <v>11</v>
      </c>
    </row>
    <row r="5504" spans="1:5" x14ac:dyDescent="0.25">
      <c r="A5504" s="1">
        <v>5498</v>
      </c>
      <c r="B5504" s="1">
        <v>69</v>
      </c>
      <c r="D5504" s="1">
        <v>5498</v>
      </c>
      <c r="E5504" s="1">
        <v>11</v>
      </c>
    </row>
    <row r="5505" spans="1:5" x14ac:dyDescent="0.25">
      <c r="A5505" s="1">
        <v>5499</v>
      </c>
      <c r="B5505" s="1">
        <v>69</v>
      </c>
      <c r="D5505" s="1">
        <v>5499</v>
      </c>
      <c r="E5505" s="1">
        <v>11</v>
      </c>
    </row>
    <row r="5506" spans="1:5" x14ac:dyDescent="0.25">
      <c r="A5506" s="1">
        <v>5500</v>
      </c>
      <c r="B5506" s="1">
        <v>69</v>
      </c>
      <c r="D5506" s="1">
        <v>5500</v>
      </c>
      <c r="E5506" s="1">
        <v>11</v>
      </c>
    </row>
    <row r="5507" spans="1:5" x14ac:dyDescent="0.25">
      <c r="A5507" s="1">
        <v>5501</v>
      </c>
      <c r="B5507" s="1">
        <v>69</v>
      </c>
      <c r="D5507" s="1">
        <v>5501</v>
      </c>
      <c r="E5507" s="1">
        <v>11</v>
      </c>
    </row>
    <row r="5508" spans="1:5" x14ac:dyDescent="0.25">
      <c r="A5508" s="1">
        <v>5502</v>
      </c>
      <c r="B5508" s="1">
        <v>69</v>
      </c>
      <c r="D5508" s="1">
        <v>5502</v>
      </c>
      <c r="E5508" s="1">
        <v>11</v>
      </c>
    </row>
    <row r="5509" spans="1:5" x14ac:dyDescent="0.25">
      <c r="A5509" s="1">
        <v>5503</v>
      </c>
      <c r="B5509" s="1">
        <v>69</v>
      </c>
      <c r="D5509" s="1">
        <v>5503</v>
      </c>
      <c r="E5509" s="1">
        <v>11</v>
      </c>
    </row>
    <row r="5510" spans="1:5" x14ac:dyDescent="0.25">
      <c r="A5510" s="1">
        <v>5504</v>
      </c>
      <c r="B5510" s="1">
        <v>69</v>
      </c>
      <c r="D5510" s="1">
        <v>5504</v>
      </c>
      <c r="E5510" s="1">
        <v>11</v>
      </c>
    </row>
    <row r="5511" spans="1:5" x14ac:dyDescent="0.25">
      <c r="A5511" s="1">
        <v>5505</v>
      </c>
      <c r="B5511" s="1">
        <v>69</v>
      </c>
      <c r="D5511" s="1">
        <v>5505</v>
      </c>
      <c r="E5511" s="1">
        <v>11</v>
      </c>
    </row>
    <row r="5512" spans="1:5" x14ac:dyDescent="0.25">
      <c r="A5512" s="1">
        <v>5506</v>
      </c>
      <c r="B5512" s="1">
        <v>69</v>
      </c>
      <c r="D5512" s="1">
        <v>5506</v>
      </c>
      <c r="E5512" s="1">
        <v>11</v>
      </c>
    </row>
    <row r="5513" spans="1:5" x14ac:dyDescent="0.25">
      <c r="A5513" s="1">
        <v>5507</v>
      </c>
      <c r="B5513" s="1">
        <v>69</v>
      </c>
      <c r="D5513" s="1">
        <v>5507</v>
      </c>
      <c r="E5513" s="1">
        <v>11</v>
      </c>
    </row>
    <row r="5514" spans="1:5" x14ac:dyDescent="0.25">
      <c r="A5514" s="1">
        <v>5508</v>
      </c>
      <c r="B5514" s="1">
        <v>69</v>
      </c>
      <c r="D5514" s="1">
        <v>5508</v>
      </c>
      <c r="E5514" s="1">
        <v>11</v>
      </c>
    </row>
    <row r="5515" spans="1:5" x14ac:dyDescent="0.25">
      <c r="A5515" s="1">
        <v>5509</v>
      </c>
      <c r="B5515" s="1">
        <v>69</v>
      </c>
      <c r="D5515" s="1">
        <v>5509</v>
      </c>
      <c r="E5515" s="1">
        <v>11</v>
      </c>
    </row>
    <row r="5516" spans="1:5" x14ac:dyDescent="0.25">
      <c r="A5516" s="1">
        <v>5510</v>
      </c>
      <c r="B5516" s="1">
        <v>69</v>
      </c>
      <c r="D5516" s="1">
        <v>5510</v>
      </c>
      <c r="E5516" s="1">
        <v>11</v>
      </c>
    </row>
    <row r="5517" spans="1:5" x14ac:dyDescent="0.25">
      <c r="A5517" s="1">
        <v>5511</v>
      </c>
      <c r="B5517" s="1">
        <v>69</v>
      </c>
      <c r="D5517" s="1">
        <v>5511</v>
      </c>
      <c r="E5517" s="1">
        <v>11</v>
      </c>
    </row>
    <row r="5518" spans="1:5" x14ac:dyDescent="0.25">
      <c r="A5518" s="1">
        <v>5512</v>
      </c>
      <c r="B5518" s="1">
        <v>69</v>
      </c>
      <c r="D5518" s="1">
        <v>5512</v>
      </c>
      <c r="E5518" s="1">
        <v>11</v>
      </c>
    </row>
    <row r="5519" spans="1:5" x14ac:dyDescent="0.25">
      <c r="A5519" s="1">
        <v>5513</v>
      </c>
      <c r="B5519" s="1">
        <v>69</v>
      </c>
      <c r="D5519" s="1">
        <v>5513</v>
      </c>
      <c r="E5519" s="1">
        <v>11</v>
      </c>
    </row>
    <row r="5520" spans="1:5" x14ac:dyDescent="0.25">
      <c r="A5520" s="1">
        <v>5514</v>
      </c>
      <c r="B5520" s="1">
        <v>69</v>
      </c>
      <c r="D5520" s="1">
        <v>5514</v>
      </c>
      <c r="E5520" s="1">
        <v>11</v>
      </c>
    </row>
    <row r="5521" spans="1:5" x14ac:dyDescent="0.25">
      <c r="A5521" s="1">
        <v>5515</v>
      </c>
      <c r="B5521" s="1">
        <v>69</v>
      </c>
      <c r="D5521" s="1">
        <v>5515</v>
      </c>
      <c r="E5521" s="1">
        <v>11</v>
      </c>
    </row>
    <row r="5522" spans="1:5" x14ac:dyDescent="0.25">
      <c r="A5522" s="1">
        <v>5516</v>
      </c>
      <c r="B5522" s="1">
        <v>69</v>
      </c>
      <c r="D5522" s="1">
        <v>5516</v>
      </c>
      <c r="E5522" s="1">
        <v>11</v>
      </c>
    </row>
    <row r="5523" spans="1:5" x14ac:dyDescent="0.25">
      <c r="A5523" s="1">
        <v>5517</v>
      </c>
      <c r="B5523" s="1">
        <v>69</v>
      </c>
      <c r="D5523" s="1">
        <v>5517</v>
      </c>
      <c r="E5523" s="1">
        <v>11</v>
      </c>
    </row>
    <row r="5524" spans="1:5" x14ac:dyDescent="0.25">
      <c r="A5524" s="1">
        <v>5518</v>
      </c>
      <c r="B5524" s="1">
        <v>69</v>
      </c>
      <c r="D5524" s="1">
        <v>5518</v>
      </c>
      <c r="E5524" s="1">
        <v>11</v>
      </c>
    </row>
    <row r="5525" spans="1:5" x14ac:dyDescent="0.25">
      <c r="A5525" s="1">
        <v>5519</v>
      </c>
      <c r="B5525" s="1">
        <v>69</v>
      </c>
      <c r="D5525" s="1">
        <v>5519</v>
      </c>
      <c r="E5525" s="1">
        <v>11</v>
      </c>
    </row>
    <row r="5526" spans="1:5" x14ac:dyDescent="0.25">
      <c r="A5526" s="1">
        <v>5520</v>
      </c>
      <c r="B5526" s="1">
        <v>69</v>
      </c>
      <c r="D5526" s="1">
        <v>5520</v>
      </c>
      <c r="E5526" s="1">
        <v>11</v>
      </c>
    </row>
    <row r="5527" spans="1:5" x14ac:dyDescent="0.25">
      <c r="A5527" s="1">
        <v>5521</v>
      </c>
      <c r="B5527" s="1">
        <v>70</v>
      </c>
      <c r="D5527" s="1">
        <v>5521</v>
      </c>
      <c r="E5527" s="1">
        <v>11</v>
      </c>
    </row>
    <row r="5528" spans="1:5" x14ac:dyDescent="0.25">
      <c r="A5528" s="1">
        <v>5522</v>
      </c>
      <c r="B5528" s="1">
        <v>70</v>
      </c>
      <c r="D5528" s="1">
        <v>5522</v>
      </c>
      <c r="E5528" s="1">
        <v>11</v>
      </c>
    </row>
    <row r="5529" spans="1:5" x14ac:dyDescent="0.25">
      <c r="A5529" s="1">
        <v>5523</v>
      </c>
      <c r="B5529" s="1">
        <v>70</v>
      </c>
      <c r="D5529" s="1">
        <v>5523</v>
      </c>
      <c r="E5529" s="1">
        <v>11</v>
      </c>
    </row>
    <row r="5530" spans="1:5" x14ac:dyDescent="0.25">
      <c r="A5530" s="1">
        <v>5524</v>
      </c>
      <c r="B5530" s="1">
        <v>70</v>
      </c>
      <c r="D5530" s="1">
        <v>5524</v>
      </c>
      <c r="E5530" s="1">
        <v>11</v>
      </c>
    </row>
    <row r="5531" spans="1:5" x14ac:dyDescent="0.25">
      <c r="A5531" s="1">
        <v>5525</v>
      </c>
      <c r="B5531" s="1">
        <v>70</v>
      </c>
      <c r="D5531" s="1">
        <v>5525</v>
      </c>
      <c r="E5531" s="1">
        <v>11</v>
      </c>
    </row>
    <row r="5532" spans="1:5" x14ac:dyDescent="0.25">
      <c r="A5532" s="1">
        <v>5526</v>
      </c>
      <c r="B5532" s="1">
        <v>70</v>
      </c>
      <c r="D5532" s="1">
        <v>5526</v>
      </c>
      <c r="E5532" s="1">
        <v>11</v>
      </c>
    </row>
    <row r="5533" spans="1:5" x14ac:dyDescent="0.25">
      <c r="A5533" s="1">
        <v>5527</v>
      </c>
      <c r="B5533" s="1">
        <v>70</v>
      </c>
      <c r="D5533" s="1">
        <v>5527</v>
      </c>
      <c r="E5533" s="1">
        <v>11</v>
      </c>
    </row>
    <row r="5534" spans="1:5" x14ac:dyDescent="0.25">
      <c r="A5534" s="1">
        <v>5528</v>
      </c>
      <c r="B5534" s="1">
        <v>70</v>
      </c>
      <c r="D5534" s="1">
        <v>5528</v>
      </c>
      <c r="E5534" s="1">
        <v>11</v>
      </c>
    </row>
    <row r="5535" spans="1:5" x14ac:dyDescent="0.25">
      <c r="A5535" s="1">
        <v>5529</v>
      </c>
      <c r="B5535" s="1">
        <v>70</v>
      </c>
      <c r="D5535" s="1">
        <v>5529</v>
      </c>
      <c r="E5535" s="1">
        <v>11</v>
      </c>
    </row>
    <row r="5536" spans="1:5" x14ac:dyDescent="0.25">
      <c r="A5536" s="1">
        <v>5530</v>
      </c>
      <c r="B5536" s="1">
        <v>70</v>
      </c>
      <c r="D5536" s="1">
        <v>5530</v>
      </c>
      <c r="E5536" s="1">
        <v>11</v>
      </c>
    </row>
    <row r="5537" spans="1:5" x14ac:dyDescent="0.25">
      <c r="A5537" s="1">
        <v>5531</v>
      </c>
      <c r="B5537" s="1">
        <v>70</v>
      </c>
      <c r="D5537" s="1">
        <v>5531</v>
      </c>
      <c r="E5537" s="1">
        <v>11</v>
      </c>
    </row>
    <row r="5538" spans="1:5" x14ac:dyDescent="0.25">
      <c r="A5538" s="1">
        <v>5532</v>
      </c>
      <c r="B5538" s="1">
        <v>70</v>
      </c>
      <c r="D5538" s="1">
        <v>5532</v>
      </c>
      <c r="E5538" s="1">
        <v>11</v>
      </c>
    </row>
    <row r="5539" spans="1:5" x14ac:dyDescent="0.25">
      <c r="A5539" s="1">
        <v>5533</v>
      </c>
      <c r="B5539" s="1">
        <v>70</v>
      </c>
      <c r="D5539" s="1">
        <v>5533</v>
      </c>
      <c r="E5539" s="1">
        <v>11</v>
      </c>
    </row>
    <row r="5540" spans="1:5" x14ac:dyDescent="0.25">
      <c r="A5540" s="1">
        <v>5534</v>
      </c>
      <c r="B5540" s="1">
        <v>70</v>
      </c>
      <c r="D5540" s="1">
        <v>5534</v>
      </c>
      <c r="E5540" s="1">
        <v>11</v>
      </c>
    </row>
    <row r="5541" spans="1:5" x14ac:dyDescent="0.25">
      <c r="A5541" s="1">
        <v>5535</v>
      </c>
      <c r="B5541" s="1">
        <v>70</v>
      </c>
      <c r="D5541" s="1">
        <v>5535</v>
      </c>
      <c r="E5541" s="1">
        <v>11</v>
      </c>
    </row>
    <row r="5542" spans="1:5" x14ac:dyDescent="0.25">
      <c r="A5542" s="1">
        <v>5536</v>
      </c>
      <c r="B5542" s="1">
        <v>70</v>
      </c>
      <c r="D5542" s="1">
        <v>5536</v>
      </c>
      <c r="E5542" s="1">
        <v>11</v>
      </c>
    </row>
    <row r="5543" spans="1:5" x14ac:dyDescent="0.25">
      <c r="A5543" s="1">
        <v>5537</v>
      </c>
      <c r="B5543" s="1">
        <v>70</v>
      </c>
      <c r="D5543" s="1">
        <v>5537</v>
      </c>
      <c r="E5543" s="1">
        <v>11</v>
      </c>
    </row>
    <row r="5544" spans="1:5" x14ac:dyDescent="0.25">
      <c r="A5544" s="1">
        <v>5538</v>
      </c>
      <c r="B5544" s="1">
        <v>70</v>
      </c>
      <c r="D5544" s="1">
        <v>5538</v>
      </c>
      <c r="E5544" s="1">
        <v>11</v>
      </c>
    </row>
    <row r="5545" spans="1:5" x14ac:dyDescent="0.25">
      <c r="A5545" s="1">
        <v>5539</v>
      </c>
      <c r="B5545" s="1">
        <v>70</v>
      </c>
      <c r="D5545" s="1">
        <v>5539</v>
      </c>
      <c r="E5545" s="1">
        <v>11</v>
      </c>
    </row>
    <row r="5546" spans="1:5" x14ac:dyDescent="0.25">
      <c r="A5546" s="1">
        <v>5540</v>
      </c>
      <c r="B5546" s="1">
        <v>70</v>
      </c>
      <c r="D5546" s="1">
        <v>5540</v>
      </c>
      <c r="E5546" s="1">
        <v>11</v>
      </c>
    </row>
    <row r="5547" spans="1:5" x14ac:dyDescent="0.25">
      <c r="A5547" s="1">
        <v>5541</v>
      </c>
      <c r="B5547" s="1">
        <v>70</v>
      </c>
      <c r="D5547" s="1">
        <v>5541</v>
      </c>
      <c r="E5547" s="1">
        <v>11</v>
      </c>
    </row>
    <row r="5548" spans="1:5" x14ac:dyDescent="0.25">
      <c r="A5548" s="1">
        <v>5542</v>
      </c>
      <c r="B5548" s="1">
        <v>70</v>
      </c>
      <c r="D5548" s="1">
        <v>5542</v>
      </c>
      <c r="E5548" s="1">
        <v>11</v>
      </c>
    </row>
    <row r="5549" spans="1:5" x14ac:dyDescent="0.25">
      <c r="A5549" s="1">
        <v>5543</v>
      </c>
      <c r="B5549" s="1">
        <v>70</v>
      </c>
      <c r="D5549" s="1">
        <v>5543</v>
      </c>
      <c r="E5549" s="1">
        <v>11</v>
      </c>
    </row>
    <row r="5550" spans="1:5" x14ac:dyDescent="0.25">
      <c r="A5550" s="1">
        <v>5544</v>
      </c>
      <c r="B5550" s="1">
        <v>70</v>
      </c>
      <c r="D5550" s="1">
        <v>5544</v>
      </c>
      <c r="E5550" s="1">
        <v>11</v>
      </c>
    </row>
    <row r="5551" spans="1:5" x14ac:dyDescent="0.25">
      <c r="A5551" s="1">
        <v>5545</v>
      </c>
      <c r="B5551" s="1">
        <v>70</v>
      </c>
      <c r="D5551" s="1">
        <v>5545</v>
      </c>
      <c r="E5551" s="1">
        <v>11</v>
      </c>
    </row>
    <row r="5552" spans="1:5" x14ac:dyDescent="0.25">
      <c r="A5552" s="1">
        <v>5546</v>
      </c>
      <c r="B5552" s="1">
        <v>70</v>
      </c>
      <c r="D5552" s="1">
        <v>5546</v>
      </c>
      <c r="E5552" s="1">
        <v>11</v>
      </c>
    </row>
    <row r="5553" spans="1:5" x14ac:dyDescent="0.25">
      <c r="A5553" s="1">
        <v>5547</v>
      </c>
      <c r="B5553" s="1">
        <v>70</v>
      </c>
      <c r="D5553" s="1">
        <v>5547</v>
      </c>
      <c r="E5553" s="1">
        <v>11</v>
      </c>
    </row>
    <row r="5554" spans="1:5" x14ac:dyDescent="0.25">
      <c r="A5554" s="1">
        <v>5548</v>
      </c>
      <c r="B5554" s="1">
        <v>70</v>
      </c>
      <c r="D5554" s="1">
        <v>5548</v>
      </c>
      <c r="E5554" s="1">
        <v>11</v>
      </c>
    </row>
    <row r="5555" spans="1:5" x14ac:dyDescent="0.25">
      <c r="A5555" s="1">
        <v>5549</v>
      </c>
      <c r="B5555" s="1">
        <v>70</v>
      </c>
      <c r="D5555" s="1">
        <v>5549</v>
      </c>
      <c r="E5555" s="1">
        <v>11</v>
      </c>
    </row>
    <row r="5556" spans="1:5" x14ac:dyDescent="0.25">
      <c r="A5556" s="1">
        <v>5550</v>
      </c>
      <c r="B5556" s="1">
        <v>70</v>
      </c>
      <c r="D5556" s="1">
        <v>5550</v>
      </c>
      <c r="E5556" s="1">
        <v>11</v>
      </c>
    </row>
    <row r="5557" spans="1:5" x14ac:dyDescent="0.25">
      <c r="A5557" s="1">
        <v>5551</v>
      </c>
      <c r="B5557" s="1">
        <v>70</v>
      </c>
      <c r="D5557" s="1">
        <v>5551</v>
      </c>
      <c r="E5557" s="1">
        <v>11</v>
      </c>
    </row>
    <row r="5558" spans="1:5" x14ac:dyDescent="0.25">
      <c r="A5558" s="1">
        <v>5552</v>
      </c>
      <c r="B5558" s="1">
        <v>70</v>
      </c>
      <c r="D5558" s="1">
        <v>5552</v>
      </c>
      <c r="E5558" s="1">
        <v>11</v>
      </c>
    </row>
    <row r="5559" spans="1:5" x14ac:dyDescent="0.25">
      <c r="A5559" s="1">
        <v>5553</v>
      </c>
      <c r="B5559" s="1">
        <v>70</v>
      </c>
      <c r="D5559" s="1">
        <v>5553</v>
      </c>
      <c r="E5559" s="1">
        <v>11</v>
      </c>
    </row>
    <row r="5560" spans="1:5" x14ac:dyDescent="0.25">
      <c r="A5560" s="1">
        <v>5554</v>
      </c>
      <c r="B5560" s="1">
        <v>70</v>
      </c>
      <c r="D5560" s="1">
        <v>5554</v>
      </c>
      <c r="E5560" s="1">
        <v>11</v>
      </c>
    </row>
    <row r="5561" spans="1:5" x14ac:dyDescent="0.25">
      <c r="A5561" s="1">
        <v>5555</v>
      </c>
      <c r="B5561" s="1">
        <v>70</v>
      </c>
      <c r="D5561" s="1">
        <v>5555</v>
      </c>
      <c r="E5561" s="1">
        <v>11</v>
      </c>
    </row>
    <row r="5562" spans="1:5" x14ac:dyDescent="0.25">
      <c r="A5562" s="1">
        <v>5556</v>
      </c>
      <c r="B5562" s="1">
        <v>70</v>
      </c>
      <c r="D5562" s="1">
        <v>5556</v>
      </c>
      <c r="E5562" s="1">
        <v>11</v>
      </c>
    </row>
    <row r="5563" spans="1:5" x14ac:dyDescent="0.25">
      <c r="A5563" s="1">
        <v>5557</v>
      </c>
      <c r="B5563" s="1">
        <v>70</v>
      </c>
      <c r="D5563" s="1">
        <v>5557</v>
      </c>
      <c r="E5563" s="1">
        <v>11</v>
      </c>
    </row>
    <row r="5564" spans="1:5" x14ac:dyDescent="0.25">
      <c r="A5564" s="1">
        <v>5558</v>
      </c>
      <c r="B5564" s="1">
        <v>70</v>
      </c>
      <c r="D5564" s="1">
        <v>5558</v>
      </c>
      <c r="E5564" s="1">
        <v>11</v>
      </c>
    </row>
    <row r="5565" spans="1:5" x14ac:dyDescent="0.25">
      <c r="A5565" s="1">
        <v>5559</v>
      </c>
      <c r="B5565" s="1">
        <v>70</v>
      </c>
      <c r="D5565" s="1">
        <v>5559</v>
      </c>
      <c r="E5565" s="1">
        <v>11</v>
      </c>
    </row>
    <row r="5566" spans="1:5" x14ac:dyDescent="0.25">
      <c r="A5566" s="1">
        <v>5560</v>
      </c>
      <c r="B5566" s="1">
        <v>70</v>
      </c>
      <c r="D5566" s="1">
        <v>5560</v>
      </c>
      <c r="E5566" s="1">
        <v>11</v>
      </c>
    </row>
    <row r="5567" spans="1:5" x14ac:dyDescent="0.25">
      <c r="A5567" s="1">
        <v>5561</v>
      </c>
      <c r="B5567" s="1">
        <v>70</v>
      </c>
      <c r="D5567" s="1">
        <v>5561</v>
      </c>
      <c r="E5567" s="1">
        <v>11</v>
      </c>
    </row>
    <row r="5568" spans="1:5" x14ac:dyDescent="0.25">
      <c r="A5568" s="1">
        <v>5562</v>
      </c>
      <c r="B5568" s="1">
        <v>70</v>
      </c>
      <c r="D5568" s="1">
        <v>5562</v>
      </c>
      <c r="E5568" s="1">
        <v>11</v>
      </c>
    </row>
    <row r="5569" spans="1:5" x14ac:dyDescent="0.25">
      <c r="A5569" s="1">
        <v>5563</v>
      </c>
      <c r="B5569" s="1">
        <v>70</v>
      </c>
      <c r="D5569" s="1">
        <v>5563</v>
      </c>
      <c r="E5569" s="1">
        <v>11</v>
      </c>
    </row>
    <row r="5570" spans="1:5" x14ac:dyDescent="0.25">
      <c r="A5570" s="1">
        <v>5564</v>
      </c>
      <c r="B5570" s="1">
        <v>70</v>
      </c>
      <c r="D5570" s="1">
        <v>5564</v>
      </c>
      <c r="E5570" s="1">
        <v>11</v>
      </c>
    </row>
    <row r="5571" spans="1:5" x14ac:dyDescent="0.25">
      <c r="A5571" s="1">
        <v>5565</v>
      </c>
      <c r="B5571" s="1">
        <v>70</v>
      </c>
      <c r="D5571" s="1">
        <v>5565</v>
      </c>
      <c r="E5571" s="1">
        <v>11</v>
      </c>
    </row>
    <row r="5572" spans="1:5" x14ac:dyDescent="0.25">
      <c r="A5572" s="1">
        <v>5566</v>
      </c>
      <c r="B5572" s="1">
        <v>70</v>
      </c>
      <c r="D5572" s="1">
        <v>5566</v>
      </c>
      <c r="E5572" s="1">
        <v>11</v>
      </c>
    </row>
    <row r="5573" spans="1:5" x14ac:dyDescent="0.25">
      <c r="A5573" s="1">
        <v>5567</v>
      </c>
      <c r="B5573" s="1">
        <v>70</v>
      </c>
      <c r="D5573" s="1">
        <v>5567</v>
      </c>
      <c r="E5573" s="1">
        <v>11</v>
      </c>
    </row>
    <row r="5574" spans="1:5" x14ac:dyDescent="0.25">
      <c r="A5574" s="1">
        <v>5568</v>
      </c>
      <c r="B5574" s="1">
        <v>70</v>
      </c>
      <c r="D5574" s="1">
        <v>5568</v>
      </c>
      <c r="E5574" s="1">
        <v>11</v>
      </c>
    </row>
    <row r="5575" spans="1:5" x14ac:dyDescent="0.25">
      <c r="A5575" s="1">
        <v>5569</v>
      </c>
      <c r="B5575" s="1">
        <v>70</v>
      </c>
      <c r="D5575" s="1">
        <v>5569</v>
      </c>
      <c r="E5575" s="1">
        <v>11</v>
      </c>
    </row>
    <row r="5576" spans="1:5" x14ac:dyDescent="0.25">
      <c r="A5576" s="1">
        <v>5570</v>
      </c>
      <c r="B5576" s="1">
        <v>70</v>
      </c>
      <c r="D5576" s="1">
        <v>5570</v>
      </c>
      <c r="E5576" s="1">
        <v>11</v>
      </c>
    </row>
    <row r="5577" spans="1:5" x14ac:dyDescent="0.25">
      <c r="A5577" s="1">
        <v>5571</v>
      </c>
      <c r="B5577" s="1">
        <v>70</v>
      </c>
      <c r="D5577" s="1">
        <v>5571</v>
      </c>
      <c r="E5577" s="1">
        <v>11</v>
      </c>
    </row>
    <row r="5578" spans="1:5" x14ac:dyDescent="0.25">
      <c r="A5578" s="1">
        <v>5572</v>
      </c>
      <c r="B5578" s="1">
        <v>70</v>
      </c>
      <c r="D5578" s="1">
        <v>5572</v>
      </c>
      <c r="E5578" s="1">
        <v>11</v>
      </c>
    </row>
    <row r="5579" spans="1:5" x14ac:dyDescent="0.25">
      <c r="A5579" s="1">
        <v>5573</v>
      </c>
      <c r="B5579" s="1">
        <v>70</v>
      </c>
      <c r="D5579" s="1">
        <v>5573</v>
      </c>
      <c r="E5579" s="1">
        <v>11</v>
      </c>
    </row>
    <row r="5580" spans="1:5" x14ac:dyDescent="0.25">
      <c r="A5580" s="1">
        <v>5574</v>
      </c>
      <c r="B5580" s="1">
        <v>70</v>
      </c>
      <c r="D5580" s="1">
        <v>5574</v>
      </c>
      <c r="E5580" s="1">
        <v>11</v>
      </c>
    </row>
    <row r="5581" spans="1:5" x14ac:dyDescent="0.25">
      <c r="A5581" s="1">
        <v>5575</v>
      </c>
      <c r="B5581" s="1">
        <v>70</v>
      </c>
      <c r="D5581" s="1">
        <v>5575</v>
      </c>
      <c r="E5581" s="1">
        <v>11</v>
      </c>
    </row>
    <row r="5582" spans="1:5" x14ac:dyDescent="0.25">
      <c r="A5582" s="1">
        <v>5576</v>
      </c>
      <c r="B5582" s="1">
        <v>70</v>
      </c>
      <c r="D5582" s="1">
        <v>5576</v>
      </c>
      <c r="E5582" s="1">
        <v>11</v>
      </c>
    </row>
    <row r="5583" spans="1:5" x14ac:dyDescent="0.25">
      <c r="A5583" s="1">
        <v>5577</v>
      </c>
      <c r="B5583" s="1">
        <v>70</v>
      </c>
      <c r="D5583" s="1">
        <v>5577</v>
      </c>
      <c r="E5583" s="1">
        <v>11</v>
      </c>
    </row>
    <row r="5584" spans="1:5" x14ac:dyDescent="0.25">
      <c r="A5584" s="1">
        <v>5578</v>
      </c>
      <c r="B5584" s="1">
        <v>70</v>
      </c>
      <c r="D5584" s="1">
        <v>5578</v>
      </c>
      <c r="E5584" s="1">
        <v>11</v>
      </c>
    </row>
    <row r="5585" spans="1:5" x14ac:dyDescent="0.25">
      <c r="A5585" s="1">
        <v>5579</v>
      </c>
      <c r="B5585" s="1">
        <v>70</v>
      </c>
      <c r="D5585" s="1">
        <v>5579</v>
      </c>
      <c r="E5585" s="1">
        <v>11</v>
      </c>
    </row>
    <row r="5586" spans="1:5" x14ac:dyDescent="0.25">
      <c r="A5586" s="1">
        <v>5580</v>
      </c>
      <c r="B5586" s="1">
        <v>70</v>
      </c>
      <c r="D5586" s="1">
        <v>5580</v>
      </c>
      <c r="E5586" s="1">
        <v>11</v>
      </c>
    </row>
    <row r="5587" spans="1:5" x14ac:dyDescent="0.25">
      <c r="A5587" s="1">
        <v>5581</v>
      </c>
      <c r="B5587" s="1">
        <v>70</v>
      </c>
      <c r="D5587" s="1">
        <v>5581</v>
      </c>
      <c r="E5587" s="1">
        <v>11</v>
      </c>
    </row>
    <row r="5588" spans="1:5" x14ac:dyDescent="0.25">
      <c r="A5588" s="1">
        <v>5582</v>
      </c>
      <c r="B5588" s="1">
        <v>70</v>
      </c>
      <c r="D5588" s="1">
        <v>5582</v>
      </c>
      <c r="E5588" s="1">
        <v>11</v>
      </c>
    </row>
    <row r="5589" spans="1:5" x14ac:dyDescent="0.25">
      <c r="A5589" s="1">
        <v>5583</v>
      </c>
      <c r="B5589" s="1">
        <v>70</v>
      </c>
      <c r="D5589" s="1">
        <v>5583</v>
      </c>
      <c r="E5589" s="1">
        <v>11</v>
      </c>
    </row>
    <row r="5590" spans="1:5" x14ac:dyDescent="0.25">
      <c r="A5590" s="1">
        <v>5584</v>
      </c>
      <c r="B5590" s="1">
        <v>70</v>
      </c>
      <c r="D5590" s="1">
        <v>5584</v>
      </c>
      <c r="E5590" s="1">
        <v>11</v>
      </c>
    </row>
    <row r="5591" spans="1:5" x14ac:dyDescent="0.25">
      <c r="A5591" s="1">
        <v>5585</v>
      </c>
      <c r="B5591" s="1">
        <v>70</v>
      </c>
      <c r="D5591" s="1">
        <v>5585</v>
      </c>
      <c r="E5591" s="1">
        <v>11</v>
      </c>
    </row>
    <row r="5592" spans="1:5" x14ac:dyDescent="0.25">
      <c r="A5592" s="1">
        <v>5586</v>
      </c>
      <c r="B5592" s="1">
        <v>70</v>
      </c>
      <c r="D5592" s="1">
        <v>5586</v>
      </c>
      <c r="E5592" s="1">
        <v>11</v>
      </c>
    </row>
    <row r="5593" spans="1:5" x14ac:dyDescent="0.25">
      <c r="A5593" s="1">
        <v>5587</v>
      </c>
      <c r="B5593" s="1">
        <v>70</v>
      </c>
      <c r="D5593" s="1">
        <v>5587</v>
      </c>
      <c r="E5593" s="1">
        <v>11</v>
      </c>
    </row>
    <row r="5594" spans="1:5" x14ac:dyDescent="0.25">
      <c r="A5594" s="1">
        <v>5588</v>
      </c>
      <c r="B5594" s="1">
        <v>70</v>
      </c>
      <c r="D5594" s="1">
        <v>5588</v>
      </c>
      <c r="E5594" s="1">
        <v>11</v>
      </c>
    </row>
    <row r="5595" spans="1:5" x14ac:dyDescent="0.25">
      <c r="A5595" s="1">
        <v>5589</v>
      </c>
      <c r="B5595" s="1">
        <v>70</v>
      </c>
      <c r="D5595" s="1">
        <v>5589</v>
      </c>
      <c r="E5595" s="1">
        <v>11</v>
      </c>
    </row>
    <row r="5596" spans="1:5" x14ac:dyDescent="0.25">
      <c r="A5596" s="1">
        <v>5590</v>
      </c>
      <c r="B5596" s="1">
        <v>70</v>
      </c>
      <c r="D5596" s="1">
        <v>5590</v>
      </c>
      <c r="E5596" s="1">
        <v>11</v>
      </c>
    </row>
    <row r="5597" spans="1:5" x14ac:dyDescent="0.25">
      <c r="A5597" s="1">
        <v>5591</v>
      </c>
      <c r="B5597" s="1">
        <v>70</v>
      </c>
      <c r="D5597" s="1">
        <v>5591</v>
      </c>
      <c r="E5597" s="1">
        <v>11</v>
      </c>
    </row>
    <row r="5598" spans="1:5" x14ac:dyDescent="0.25">
      <c r="A5598" s="1">
        <v>5592</v>
      </c>
      <c r="B5598" s="1">
        <v>70</v>
      </c>
      <c r="D5598" s="1">
        <v>5592</v>
      </c>
      <c r="E5598" s="1">
        <v>11</v>
      </c>
    </row>
    <row r="5599" spans="1:5" x14ac:dyDescent="0.25">
      <c r="A5599" s="1">
        <v>5593</v>
      </c>
      <c r="B5599" s="1">
        <v>70</v>
      </c>
      <c r="D5599" s="1">
        <v>5593</v>
      </c>
      <c r="E5599" s="1">
        <v>11</v>
      </c>
    </row>
    <row r="5600" spans="1:5" x14ac:dyDescent="0.25">
      <c r="A5600" s="1">
        <v>5594</v>
      </c>
      <c r="B5600" s="1">
        <v>70</v>
      </c>
      <c r="D5600" s="1">
        <v>5594</v>
      </c>
      <c r="E5600" s="1">
        <v>11</v>
      </c>
    </row>
    <row r="5601" spans="1:5" x14ac:dyDescent="0.25">
      <c r="A5601" s="1">
        <v>5595</v>
      </c>
      <c r="B5601" s="1">
        <v>70</v>
      </c>
      <c r="D5601" s="1">
        <v>5595</v>
      </c>
      <c r="E5601" s="1">
        <v>11</v>
      </c>
    </row>
    <row r="5602" spans="1:5" x14ac:dyDescent="0.25">
      <c r="A5602" s="1">
        <v>5596</v>
      </c>
      <c r="B5602" s="1">
        <v>70</v>
      </c>
      <c r="D5602" s="1">
        <v>5596</v>
      </c>
      <c r="E5602" s="1">
        <v>11</v>
      </c>
    </row>
    <row r="5603" spans="1:5" x14ac:dyDescent="0.25">
      <c r="A5603" s="1">
        <v>5597</v>
      </c>
      <c r="B5603" s="1">
        <v>70</v>
      </c>
      <c r="D5603" s="1">
        <v>5597</v>
      </c>
      <c r="E5603" s="1">
        <v>11</v>
      </c>
    </row>
    <row r="5604" spans="1:5" x14ac:dyDescent="0.25">
      <c r="A5604" s="1">
        <v>5598</v>
      </c>
      <c r="B5604" s="1">
        <v>70</v>
      </c>
      <c r="D5604" s="1">
        <v>5598</v>
      </c>
      <c r="E5604" s="1">
        <v>11</v>
      </c>
    </row>
    <row r="5605" spans="1:5" x14ac:dyDescent="0.25">
      <c r="A5605" s="1">
        <v>5599</v>
      </c>
      <c r="B5605" s="1">
        <v>70</v>
      </c>
      <c r="D5605" s="1">
        <v>5599</v>
      </c>
      <c r="E5605" s="1">
        <v>11</v>
      </c>
    </row>
    <row r="5606" spans="1:5" x14ac:dyDescent="0.25">
      <c r="A5606" s="1">
        <v>5600</v>
      </c>
      <c r="B5606" s="1">
        <v>70</v>
      </c>
      <c r="D5606" s="1">
        <v>5600</v>
      </c>
      <c r="E5606" s="1">
        <v>11</v>
      </c>
    </row>
    <row r="5607" spans="1:5" x14ac:dyDescent="0.25">
      <c r="A5607" s="1">
        <v>5601</v>
      </c>
      <c r="B5607" s="1">
        <v>71</v>
      </c>
      <c r="D5607" s="1">
        <v>5601</v>
      </c>
      <c r="E5607" s="1">
        <v>11</v>
      </c>
    </row>
    <row r="5608" spans="1:5" x14ac:dyDescent="0.25">
      <c r="A5608" s="1">
        <v>5602</v>
      </c>
      <c r="B5608" s="1">
        <v>71</v>
      </c>
      <c r="D5608" s="1">
        <v>5602</v>
      </c>
      <c r="E5608" s="1">
        <v>11</v>
      </c>
    </row>
    <row r="5609" spans="1:5" x14ac:dyDescent="0.25">
      <c r="A5609" s="1">
        <v>5603</v>
      </c>
      <c r="B5609" s="1">
        <v>71</v>
      </c>
      <c r="D5609" s="1">
        <v>5603</v>
      </c>
      <c r="E5609" s="1">
        <v>11</v>
      </c>
    </row>
    <row r="5610" spans="1:5" x14ac:dyDescent="0.25">
      <c r="A5610" s="1">
        <v>5604</v>
      </c>
      <c r="B5610" s="1">
        <v>71</v>
      </c>
      <c r="D5610" s="1">
        <v>5604</v>
      </c>
      <c r="E5610" s="1">
        <v>11</v>
      </c>
    </row>
    <row r="5611" spans="1:5" x14ac:dyDescent="0.25">
      <c r="A5611" s="1">
        <v>5605</v>
      </c>
      <c r="B5611" s="1">
        <v>71</v>
      </c>
      <c r="D5611" s="1">
        <v>5605</v>
      </c>
      <c r="E5611" s="1">
        <v>11</v>
      </c>
    </row>
    <row r="5612" spans="1:5" x14ac:dyDescent="0.25">
      <c r="A5612" s="1">
        <v>5606</v>
      </c>
      <c r="B5612" s="1">
        <v>71</v>
      </c>
      <c r="D5612" s="1">
        <v>5606</v>
      </c>
      <c r="E5612" s="1">
        <v>11</v>
      </c>
    </row>
    <row r="5613" spans="1:5" x14ac:dyDescent="0.25">
      <c r="A5613" s="1">
        <v>5607</v>
      </c>
      <c r="B5613" s="1">
        <v>71</v>
      </c>
      <c r="D5613" s="1">
        <v>5607</v>
      </c>
      <c r="E5613" s="1">
        <v>11</v>
      </c>
    </row>
    <row r="5614" spans="1:5" x14ac:dyDescent="0.25">
      <c r="A5614" s="1">
        <v>5608</v>
      </c>
      <c r="B5614" s="1">
        <v>71</v>
      </c>
      <c r="D5614" s="1">
        <v>5608</v>
      </c>
      <c r="E5614" s="1">
        <v>11</v>
      </c>
    </row>
    <row r="5615" spans="1:5" x14ac:dyDescent="0.25">
      <c r="A5615" s="1">
        <v>5609</v>
      </c>
      <c r="B5615" s="1">
        <v>71</v>
      </c>
      <c r="D5615" s="1">
        <v>5609</v>
      </c>
      <c r="E5615" s="1">
        <v>11</v>
      </c>
    </row>
    <row r="5616" spans="1:5" x14ac:dyDescent="0.25">
      <c r="A5616" s="1">
        <v>5610</v>
      </c>
      <c r="B5616" s="1">
        <v>71</v>
      </c>
      <c r="D5616" s="1">
        <v>5610</v>
      </c>
      <c r="E5616" s="1">
        <v>11</v>
      </c>
    </row>
    <row r="5617" spans="1:5" x14ac:dyDescent="0.25">
      <c r="A5617" s="1">
        <v>5611</v>
      </c>
      <c r="B5617" s="1">
        <v>71</v>
      </c>
      <c r="D5617" s="1">
        <v>5611</v>
      </c>
      <c r="E5617" s="1">
        <v>11</v>
      </c>
    </row>
    <row r="5618" spans="1:5" x14ac:dyDescent="0.25">
      <c r="A5618" s="1">
        <v>5612</v>
      </c>
      <c r="B5618" s="1">
        <v>71</v>
      </c>
      <c r="D5618" s="1">
        <v>5612</v>
      </c>
      <c r="E5618" s="1">
        <v>11</v>
      </c>
    </row>
    <row r="5619" spans="1:5" x14ac:dyDescent="0.25">
      <c r="A5619" s="1">
        <v>5613</v>
      </c>
      <c r="B5619" s="1">
        <v>71</v>
      </c>
      <c r="D5619" s="1">
        <v>5613</v>
      </c>
      <c r="E5619" s="1">
        <v>11</v>
      </c>
    </row>
    <row r="5620" spans="1:5" x14ac:dyDescent="0.25">
      <c r="A5620" s="1">
        <v>5614</v>
      </c>
      <c r="B5620" s="1">
        <v>71</v>
      </c>
      <c r="D5620" s="1">
        <v>5614</v>
      </c>
      <c r="E5620" s="1">
        <v>11</v>
      </c>
    </row>
    <row r="5621" spans="1:5" x14ac:dyDescent="0.25">
      <c r="A5621" s="1">
        <v>5615</v>
      </c>
      <c r="B5621" s="1">
        <v>71</v>
      </c>
      <c r="D5621" s="1">
        <v>5615</v>
      </c>
      <c r="E5621" s="1">
        <v>11</v>
      </c>
    </row>
    <row r="5622" spans="1:5" x14ac:dyDescent="0.25">
      <c r="A5622" s="1">
        <v>5616</v>
      </c>
      <c r="B5622" s="1">
        <v>71</v>
      </c>
      <c r="D5622" s="1">
        <v>5616</v>
      </c>
      <c r="E5622" s="1">
        <v>11</v>
      </c>
    </row>
    <row r="5623" spans="1:5" x14ac:dyDescent="0.25">
      <c r="A5623" s="1">
        <v>5617</v>
      </c>
      <c r="B5623" s="1">
        <v>71</v>
      </c>
      <c r="D5623" s="1">
        <v>5617</v>
      </c>
      <c r="E5623" s="1">
        <v>11</v>
      </c>
    </row>
    <row r="5624" spans="1:5" x14ac:dyDescent="0.25">
      <c r="A5624" s="1">
        <v>5618</v>
      </c>
      <c r="B5624" s="1">
        <v>71</v>
      </c>
      <c r="D5624" s="1">
        <v>5618</v>
      </c>
      <c r="E5624" s="1">
        <v>11</v>
      </c>
    </row>
    <row r="5625" spans="1:5" x14ac:dyDescent="0.25">
      <c r="A5625" s="1">
        <v>5619</v>
      </c>
      <c r="B5625" s="1">
        <v>71</v>
      </c>
      <c r="D5625" s="1">
        <v>5619</v>
      </c>
      <c r="E5625" s="1">
        <v>11</v>
      </c>
    </row>
    <row r="5626" spans="1:5" x14ac:dyDescent="0.25">
      <c r="A5626" s="1">
        <v>5620</v>
      </c>
      <c r="B5626" s="1">
        <v>71</v>
      </c>
      <c r="D5626" s="1">
        <v>5620</v>
      </c>
      <c r="E5626" s="1">
        <v>11</v>
      </c>
    </row>
    <row r="5627" spans="1:5" x14ac:dyDescent="0.25">
      <c r="A5627" s="1">
        <v>5621</v>
      </c>
      <c r="B5627" s="1">
        <v>71</v>
      </c>
      <c r="D5627" s="1">
        <v>5621</v>
      </c>
      <c r="E5627" s="1">
        <v>11</v>
      </c>
    </row>
    <row r="5628" spans="1:5" x14ac:dyDescent="0.25">
      <c r="A5628" s="1">
        <v>5622</v>
      </c>
      <c r="B5628" s="1">
        <v>71</v>
      </c>
      <c r="D5628" s="1">
        <v>5622</v>
      </c>
      <c r="E5628" s="1">
        <v>11</v>
      </c>
    </row>
    <row r="5629" spans="1:5" x14ac:dyDescent="0.25">
      <c r="A5629" s="1">
        <v>5623</v>
      </c>
      <c r="B5629" s="1">
        <v>71</v>
      </c>
      <c r="D5629" s="1">
        <v>5623</v>
      </c>
      <c r="E5629" s="1">
        <v>11</v>
      </c>
    </row>
    <row r="5630" spans="1:5" x14ac:dyDescent="0.25">
      <c r="A5630" s="1">
        <v>5624</v>
      </c>
      <c r="B5630" s="1">
        <v>71</v>
      </c>
      <c r="D5630" s="1">
        <v>5624</v>
      </c>
      <c r="E5630" s="1">
        <v>11</v>
      </c>
    </row>
    <row r="5631" spans="1:5" x14ac:dyDescent="0.25">
      <c r="A5631" s="1">
        <v>5625</v>
      </c>
      <c r="B5631" s="1">
        <v>71</v>
      </c>
      <c r="D5631" s="1">
        <v>5625</v>
      </c>
      <c r="E5631" s="1">
        <v>11</v>
      </c>
    </row>
    <row r="5632" spans="1:5" x14ac:dyDescent="0.25">
      <c r="A5632" s="1">
        <v>5626</v>
      </c>
      <c r="B5632" s="1">
        <v>71</v>
      </c>
      <c r="D5632" s="1">
        <v>5626</v>
      </c>
      <c r="E5632" s="1">
        <v>11</v>
      </c>
    </row>
    <row r="5633" spans="1:5" x14ac:dyDescent="0.25">
      <c r="A5633" s="1">
        <v>5627</v>
      </c>
      <c r="B5633" s="1">
        <v>71</v>
      </c>
      <c r="D5633" s="1">
        <v>5627</v>
      </c>
      <c r="E5633" s="1">
        <v>11</v>
      </c>
    </row>
    <row r="5634" spans="1:5" x14ac:dyDescent="0.25">
      <c r="A5634" s="1">
        <v>5628</v>
      </c>
      <c r="B5634" s="1">
        <v>71</v>
      </c>
      <c r="D5634" s="1">
        <v>5628</v>
      </c>
      <c r="E5634" s="1">
        <v>11</v>
      </c>
    </row>
    <row r="5635" spans="1:5" x14ac:dyDescent="0.25">
      <c r="A5635" s="1">
        <v>5629</v>
      </c>
      <c r="B5635" s="1">
        <v>71</v>
      </c>
      <c r="D5635" s="1">
        <v>5629</v>
      </c>
      <c r="E5635" s="1">
        <v>11</v>
      </c>
    </row>
    <row r="5636" spans="1:5" x14ac:dyDescent="0.25">
      <c r="A5636" s="1">
        <v>5630</v>
      </c>
      <c r="B5636" s="1">
        <v>71</v>
      </c>
      <c r="D5636" s="1">
        <v>5630</v>
      </c>
      <c r="E5636" s="1">
        <v>11</v>
      </c>
    </row>
    <row r="5637" spans="1:5" x14ac:dyDescent="0.25">
      <c r="A5637" s="1">
        <v>5631</v>
      </c>
      <c r="B5637" s="1">
        <v>71</v>
      </c>
      <c r="D5637" s="1">
        <v>5631</v>
      </c>
      <c r="E5637" s="1">
        <v>11</v>
      </c>
    </row>
    <row r="5638" spans="1:5" x14ac:dyDescent="0.25">
      <c r="A5638" s="1">
        <v>5632</v>
      </c>
      <c r="B5638" s="1">
        <v>71</v>
      </c>
      <c r="D5638" s="1">
        <v>5632</v>
      </c>
      <c r="E5638" s="1">
        <v>11</v>
      </c>
    </row>
    <row r="5639" spans="1:5" x14ac:dyDescent="0.25">
      <c r="A5639" s="1">
        <v>5633</v>
      </c>
      <c r="B5639" s="1">
        <v>71</v>
      </c>
      <c r="D5639" s="1">
        <v>5633</v>
      </c>
      <c r="E5639" s="1">
        <v>11</v>
      </c>
    </row>
    <row r="5640" spans="1:5" x14ac:dyDescent="0.25">
      <c r="A5640" s="1">
        <v>5634</v>
      </c>
      <c r="B5640" s="1">
        <v>71</v>
      </c>
      <c r="D5640" s="1">
        <v>5634</v>
      </c>
      <c r="E5640" s="1">
        <v>11</v>
      </c>
    </row>
    <row r="5641" spans="1:5" x14ac:dyDescent="0.25">
      <c r="A5641" s="1">
        <v>5635</v>
      </c>
      <c r="B5641" s="1">
        <v>71</v>
      </c>
      <c r="D5641" s="1">
        <v>5635</v>
      </c>
      <c r="E5641" s="1">
        <v>11</v>
      </c>
    </row>
    <row r="5642" spans="1:5" x14ac:dyDescent="0.25">
      <c r="A5642" s="1">
        <v>5636</v>
      </c>
      <c r="B5642" s="1">
        <v>71</v>
      </c>
      <c r="D5642" s="1">
        <v>5636</v>
      </c>
      <c r="E5642" s="1">
        <v>11</v>
      </c>
    </row>
    <row r="5643" spans="1:5" x14ac:dyDescent="0.25">
      <c r="A5643" s="1">
        <v>5637</v>
      </c>
      <c r="B5643" s="1">
        <v>71</v>
      </c>
      <c r="D5643" s="1">
        <v>5637</v>
      </c>
      <c r="E5643" s="1">
        <v>11</v>
      </c>
    </row>
    <row r="5644" spans="1:5" x14ac:dyDescent="0.25">
      <c r="A5644" s="1">
        <v>5638</v>
      </c>
      <c r="B5644" s="1">
        <v>71</v>
      </c>
      <c r="D5644" s="1">
        <v>5638</v>
      </c>
      <c r="E5644" s="1">
        <v>11</v>
      </c>
    </row>
    <row r="5645" spans="1:5" x14ac:dyDescent="0.25">
      <c r="A5645" s="1">
        <v>5639</v>
      </c>
      <c r="B5645" s="1">
        <v>71</v>
      </c>
      <c r="D5645" s="1">
        <v>5639</v>
      </c>
      <c r="E5645" s="1">
        <v>11</v>
      </c>
    </row>
    <row r="5646" spans="1:5" x14ac:dyDescent="0.25">
      <c r="A5646" s="1">
        <v>5640</v>
      </c>
      <c r="B5646" s="1">
        <v>71</v>
      </c>
      <c r="D5646" s="1">
        <v>5640</v>
      </c>
      <c r="E5646" s="1">
        <v>11</v>
      </c>
    </row>
    <row r="5647" spans="1:5" x14ac:dyDescent="0.25">
      <c r="A5647" s="1">
        <v>5641</v>
      </c>
      <c r="B5647" s="1">
        <v>71</v>
      </c>
      <c r="D5647" s="1">
        <v>5641</v>
      </c>
      <c r="E5647" s="1">
        <v>11</v>
      </c>
    </row>
    <row r="5648" spans="1:5" x14ac:dyDescent="0.25">
      <c r="A5648" s="1">
        <v>5642</v>
      </c>
      <c r="B5648" s="1">
        <v>71</v>
      </c>
      <c r="D5648" s="1">
        <v>5642</v>
      </c>
      <c r="E5648" s="1">
        <v>11</v>
      </c>
    </row>
    <row r="5649" spans="1:5" x14ac:dyDescent="0.25">
      <c r="A5649" s="1">
        <v>5643</v>
      </c>
      <c r="B5649" s="1">
        <v>71</v>
      </c>
      <c r="D5649" s="1">
        <v>5643</v>
      </c>
      <c r="E5649" s="1">
        <v>11</v>
      </c>
    </row>
    <row r="5650" spans="1:5" x14ac:dyDescent="0.25">
      <c r="A5650" s="1">
        <v>5644</v>
      </c>
      <c r="B5650" s="1">
        <v>71</v>
      </c>
      <c r="D5650" s="1">
        <v>5644</v>
      </c>
      <c r="E5650" s="1">
        <v>11</v>
      </c>
    </row>
    <row r="5651" spans="1:5" x14ac:dyDescent="0.25">
      <c r="A5651" s="1">
        <v>5645</v>
      </c>
      <c r="B5651" s="1">
        <v>71</v>
      </c>
      <c r="D5651" s="1">
        <v>5645</v>
      </c>
      <c r="E5651" s="1">
        <v>11</v>
      </c>
    </row>
    <row r="5652" spans="1:5" x14ac:dyDescent="0.25">
      <c r="A5652" s="1">
        <v>5646</v>
      </c>
      <c r="B5652" s="1">
        <v>71</v>
      </c>
      <c r="D5652" s="1">
        <v>5646</v>
      </c>
      <c r="E5652" s="1">
        <v>11</v>
      </c>
    </row>
    <row r="5653" spans="1:5" x14ac:dyDescent="0.25">
      <c r="A5653" s="1">
        <v>5647</v>
      </c>
      <c r="B5653" s="1">
        <v>71</v>
      </c>
      <c r="D5653" s="1">
        <v>5647</v>
      </c>
      <c r="E5653" s="1">
        <v>11</v>
      </c>
    </row>
    <row r="5654" spans="1:5" x14ac:dyDescent="0.25">
      <c r="A5654" s="1">
        <v>5648</v>
      </c>
      <c r="B5654" s="1">
        <v>71</v>
      </c>
      <c r="D5654" s="1">
        <v>5648</v>
      </c>
      <c r="E5654" s="1">
        <v>11</v>
      </c>
    </row>
    <row r="5655" spans="1:5" x14ac:dyDescent="0.25">
      <c r="A5655" s="1">
        <v>5649</v>
      </c>
      <c r="B5655" s="1">
        <v>71</v>
      </c>
      <c r="D5655" s="1">
        <v>5649</v>
      </c>
      <c r="E5655" s="1">
        <v>11</v>
      </c>
    </row>
    <row r="5656" spans="1:5" x14ac:dyDescent="0.25">
      <c r="A5656" s="1">
        <v>5650</v>
      </c>
      <c r="B5656" s="1">
        <v>71</v>
      </c>
      <c r="D5656" s="1">
        <v>5650</v>
      </c>
      <c r="E5656" s="1">
        <v>11</v>
      </c>
    </row>
    <row r="5657" spans="1:5" x14ac:dyDescent="0.25">
      <c r="A5657" s="1">
        <v>5651</v>
      </c>
      <c r="B5657" s="1">
        <v>71</v>
      </c>
      <c r="D5657" s="1">
        <v>5651</v>
      </c>
      <c r="E5657" s="1">
        <v>11</v>
      </c>
    </row>
    <row r="5658" spans="1:5" x14ac:dyDescent="0.25">
      <c r="A5658" s="1">
        <v>5652</v>
      </c>
      <c r="B5658" s="1">
        <v>71</v>
      </c>
      <c r="D5658" s="1">
        <v>5652</v>
      </c>
      <c r="E5658" s="1">
        <v>11</v>
      </c>
    </row>
    <row r="5659" spans="1:5" x14ac:dyDescent="0.25">
      <c r="A5659" s="1">
        <v>5653</v>
      </c>
      <c r="B5659" s="1">
        <v>71</v>
      </c>
      <c r="D5659" s="1">
        <v>5653</v>
      </c>
      <c r="E5659" s="1">
        <v>11</v>
      </c>
    </row>
    <row r="5660" spans="1:5" x14ac:dyDescent="0.25">
      <c r="A5660" s="1">
        <v>5654</v>
      </c>
      <c r="B5660" s="1">
        <v>71</v>
      </c>
      <c r="D5660" s="1">
        <v>5654</v>
      </c>
      <c r="E5660" s="1">
        <v>11</v>
      </c>
    </row>
    <row r="5661" spans="1:5" x14ac:dyDescent="0.25">
      <c r="A5661" s="1">
        <v>5655</v>
      </c>
      <c r="B5661" s="1">
        <v>71</v>
      </c>
      <c r="D5661" s="1">
        <v>5655</v>
      </c>
      <c r="E5661" s="1">
        <v>11</v>
      </c>
    </row>
    <row r="5662" spans="1:5" x14ac:dyDescent="0.25">
      <c r="A5662" s="1">
        <v>5656</v>
      </c>
      <c r="B5662" s="1">
        <v>71</v>
      </c>
      <c r="D5662" s="1">
        <v>5656</v>
      </c>
      <c r="E5662" s="1">
        <v>11</v>
      </c>
    </row>
    <row r="5663" spans="1:5" x14ac:dyDescent="0.25">
      <c r="A5663" s="1">
        <v>5657</v>
      </c>
      <c r="B5663" s="1">
        <v>71</v>
      </c>
      <c r="D5663" s="1">
        <v>5657</v>
      </c>
      <c r="E5663" s="1">
        <v>11</v>
      </c>
    </row>
    <row r="5664" spans="1:5" x14ac:dyDescent="0.25">
      <c r="A5664" s="1">
        <v>5658</v>
      </c>
      <c r="B5664" s="1">
        <v>71</v>
      </c>
      <c r="D5664" s="1">
        <v>5658</v>
      </c>
      <c r="E5664" s="1">
        <v>11</v>
      </c>
    </row>
    <row r="5665" spans="1:5" x14ac:dyDescent="0.25">
      <c r="A5665" s="1">
        <v>5659</v>
      </c>
      <c r="B5665" s="1">
        <v>71</v>
      </c>
      <c r="D5665" s="1">
        <v>5659</v>
      </c>
      <c r="E5665" s="1">
        <v>11</v>
      </c>
    </row>
    <row r="5666" spans="1:5" x14ac:dyDescent="0.25">
      <c r="A5666" s="1">
        <v>5660</v>
      </c>
      <c r="B5666" s="1">
        <v>71</v>
      </c>
      <c r="D5666" s="1">
        <v>5660</v>
      </c>
      <c r="E5666" s="1">
        <v>11</v>
      </c>
    </row>
    <row r="5667" spans="1:5" x14ac:dyDescent="0.25">
      <c r="A5667" s="1">
        <v>5661</v>
      </c>
      <c r="B5667" s="1">
        <v>71</v>
      </c>
      <c r="D5667" s="1">
        <v>5661</v>
      </c>
      <c r="E5667" s="1">
        <v>11</v>
      </c>
    </row>
    <row r="5668" spans="1:5" x14ac:dyDescent="0.25">
      <c r="A5668" s="1">
        <v>5662</v>
      </c>
      <c r="B5668" s="1">
        <v>71</v>
      </c>
      <c r="D5668" s="1">
        <v>5662</v>
      </c>
      <c r="E5668" s="1">
        <v>11</v>
      </c>
    </row>
    <row r="5669" spans="1:5" x14ac:dyDescent="0.25">
      <c r="A5669" s="1">
        <v>5663</v>
      </c>
      <c r="B5669" s="1">
        <v>71</v>
      </c>
      <c r="D5669" s="1">
        <v>5663</v>
      </c>
      <c r="E5669" s="1">
        <v>11</v>
      </c>
    </row>
    <row r="5670" spans="1:5" x14ac:dyDescent="0.25">
      <c r="A5670" s="1">
        <v>5664</v>
      </c>
      <c r="B5670" s="1">
        <v>71</v>
      </c>
      <c r="D5670" s="1">
        <v>5664</v>
      </c>
      <c r="E5670" s="1">
        <v>11</v>
      </c>
    </row>
    <row r="5671" spans="1:5" x14ac:dyDescent="0.25">
      <c r="A5671" s="1">
        <v>5665</v>
      </c>
      <c r="B5671" s="1">
        <v>71</v>
      </c>
      <c r="D5671" s="1">
        <v>5665</v>
      </c>
      <c r="E5671" s="1">
        <v>11</v>
      </c>
    </row>
    <row r="5672" spans="1:5" x14ac:dyDescent="0.25">
      <c r="A5672" s="1">
        <v>5666</v>
      </c>
      <c r="B5672" s="1">
        <v>71</v>
      </c>
      <c r="D5672" s="1">
        <v>5666</v>
      </c>
      <c r="E5672" s="1">
        <v>11</v>
      </c>
    </row>
    <row r="5673" spans="1:5" x14ac:dyDescent="0.25">
      <c r="A5673" s="1">
        <v>5667</v>
      </c>
      <c r="B5673" s="1">
        <v>71</v>
      </c>
      <c r="D5673" s="1">
        <v>5667</v>
      </c>
      <c r="E5673" s="1">
        <v>11</v>
      </c>
    </row>
    <row r="5674" spans="1:5" x14ac:dyDescent="0.25">
      <c r="A5674" s="1">
        <v>5668</v>
      </c>
      <c r="B5674" s="1">
        <v>71</v>
      </c>
      <c r="D5674" s="1">
        <v>5668</v>
      </c>
      <c r="E5674" s="1">
        <v>11</v>
      </c>
    </row>
    <row r="5675" spans="1:5" x14ac:dyDescent="0.25">
      <c r="A5675" s="1">
        <v>5669</v>
      </c>
      <c r="B5675" s="1">
        <v>71</v>
      </c>
      <c r="D5675" s="1">
        <v>5669</v>
      </c>
      <c r="E5675" s="1">
        <v>11</v>
      </c>
    </row>
    <row r="5676" spans="1:5" x14ac:dyDescent="0.25">
      <c r="A5676" s="1">
        <v>5670</v>
      </c>
      <c r="B5676" s="1">
        <v>71</v>
      </c>
      <c r="D5676" s="1">
        <v>5670</v>
      </c>
      <c r="E5676" s="1">
        <v>11</v>
      </c>
    </row>
    <row r="5677" spans="1:5" x14ac:dyDescent="0.25">
      <c r="A5677" s="1">
        <v>5671</v>
      </c>
      <c r="B5677" s="1">
        <v>71</v>
      </c>
      <c r="D5677" s="1">
        <v>5671</v>
      </c>
      <c r="E5677" s="1">
        <v>11</v>
      </c>
    </row>
    <row r="5678" spans="1:5" x14ac:dyDescent="0.25">
      <c r="A5678" s="1">
        <v>5672</v>
      </c>
      <c r="B5678" s="1">
        <v>71</v>
      </c>
      <c r="D5678" s="1">
        <v>5672</v>
      </c>
      <c r="E5678" s="1">
        <v>11</v>
      </c>
    </row>
    <row r="5679" spans="1:5" x14ac:dyDescent="0.25">
      <c r="A5679" s="1">
        <v>5673</v>
      </c>
      <c r="B5679" s="1">
        <v>71</v>
      </c>
      <c r="D5679" s="1">
        <v>5673</v>
      </c>
      <c r="E5679" s="1">
        <v>11</v>
      </c>
    </row>
    <row r="5680" spans="1:5" x14ac:dyDescent="0.25">
      <c r="A5680" s="1">
        <v>5674</v>
      </c>
      <c r="B5680" s="1">
        <v>71</v>
      </c>
      <c r="D5680" s="1">
        <v>5674</v>
      </c>
      <c r="E5680" s="1">
        <v>11</v>
      </c>
    </row>
    <row r="5681" spans="1:5" x14ac:dyDescent="0.25">
      <c r="A5681" s="1">
        <v>5675</v>
      </c>
      <c r="B5681" s="1">
        <v>71</v>
      </c>
      <c r="D5681" s="1">
        <v>5675</v>
      </c>
      <c r="E5681" s="1">
        <v>11</v>
      </c>
    </row>
    <row r="5682" spans="1:5" x14ac:dyDescent="0.25">
      <c r="A5682" s="1">
        <v>5676</v>
      </c>
      <c r="B5682" s="1">
        <v>71</v>
      </c>
      <c r="D5682" s="1">
        <v>5676</v>
      </c>
      <c r="E5682" s="1">
        <v>11</v>
      </c>
    </row>
    <row r="5683" spans="1:5" x14ac:dyDescent="0.25">
      <c r="A5683" s="1">
        <v>5677</v>
      </c>
      <c r="B5683" s="1">
        <v>71</v>
      </c>
      <c r="D5683" s="1">
        <v>5677</v>
      </c>
      <c r="E5683" s="1">
        <v>11</v>
      </c>
    </row>
    <row r="5684" spans="1:5" x14ac:dyDescent="0.25">
      <c r="A5684" s="1">
        <v>5678</v>
      </c>
      <c r="B5684" s="1">
        <v>71</v>
      </c>
      <c r="D5684" s="1">
        <v>5678</v>
      </c>
      <c r="E5684" s="1">
        <v>11</v>
      </c>
    </row>
    <row r="5685" spans="1:5" x14ac:dyDescent="0.25">
      <c r="A5685" s="1">
        <v>5679</v>
      </c>
      <c r="B5685" s="1">
        <v>71</v>
      </c>
      <c r="D5685" s="1">
        <v>5679</v>
      </c>
      <c r="E5685" s="1">
        <v>11</v>
      </c>
    </row>
    <row r="5686" spans="1:5" x14ac:dyDescent="0.25">
      <c r="A5686" s="1">
        <v>5680</v>
      </c>
      <c r="B5686" s="1">
        <v>71</v>
      </c>
      <c r="D5686" s="1">
        <v>5680</v>
      </c>
      <c r="E5686" s="1">
        <v>11</v>
      </c>
    </row>
    <row r="5687" spans="1:5" x14ac:dyDescent="0.25">
      <c r="A5687" s="1">
        <v>5681</v>
      </c>
      <c r="B5687" s="1">
        <v>72</v>
      </c>
      <c r="D5687" s="1">
        <v>5681</v>
      </c>
      <c r="E5687" s="1">
        <v>11</v>
      </c>
    </row>
    <row r="5688" spans="1:5" x14ac:dyDescent="0.25">
      <c r="A5688" s="1">
        <v>5682</v>
      </c>
      <c r="B5688" s="1">
        <v>72</v>
      </c>
      <c r="D5688" s="1">
        <v>5682</v>
      </c>
      <c r="E5688" s="1">
        <v>11</v>
      </c>
    </row>
    <row r="5689" spans="1:5" x14ac:dyDescent="0.25">
      <c r="A5689" s="1">
        <v>5683</v>
      </c>
      <c r="B5689" s="1">
        <v>72</v>
      </c>
      <c r="D5689" s="1">
        <v>5683</v>
      </c>
      <c r="E5689" s="1">
        <v>11</v>
      </c>
    </row>
    <row r="5690" spans="1:5" x14ac:dyDescent="0.25">
      <c r="A5690" s="1">
        <v>5684</v>
      </c>
      <c r="B5690" s="1">
        <v>72</v>
      </c>
      <c r="D5690" s="1">
        <v>5684</v>
      </c>
      <c r="E5690" s="1">
        <v>11</v>
      </c>
    </row>
    <row r="5691" spans="1:5" x14ac:dyDescent="0.25">
      <c r="A5691" s="1">
        <v>5685</v>
      </c>
      <c r="B5691" s="1">
        <v>72</v>
      </c>
      <c r="D5691" s="1">
        <v>5685</v>
      </c>
      <c r="E5691" s="1">
        <v>11</v>
      </c>
    </row>
    <row r="5692" spans="1:5" x14ac:dyDescent="0.25">
      <c r="A5692" s="1">
        <v>5686</v>
      </c>
      <c r="B5692" s="1">
        <v>72</v>
      </c>
      <c r="D5692" s="1">
        <v>5686</v>
      </c>
      <c r="E5692" s="1">
        <v>11</v>
      </c>
    </row>
    <row r="5693" spans="1:5" x14ac:dyDescent="0.25">
      <c r="A5693" s="1">
        <v>5687</v>
      </c>
      <c r="B5693" s="1">
        <v>72</v>
      </c>
      <c r="D5693" s="1">
        <v>5687</v>
      </c>
      <c r="E5693" s="1">
        <v>11</v>
      </c>
    </row>
    <row r="5694" spans="1:5" x14ac:dyDescent="0.25">
      <c r="A5694" s="1">
        <v>5688</v>
      </c>
      <c r="B5694" s="1">
        <v>72</v>
      </c>
      <c r="D5694" s="1">
        <v>5688</v>
      </c>
      <c r="E5694" s="1">
        <v>11</v>
      </c>
    </row>
    <row r="5695" spans="1:5" x14ac:dyDescent="0.25">
      <c r="A5695" s="1">
        <v>5689</v>
      </c>
      <c r="B5695" s="1">
        <v>72</v>
      </c>
      <c r="D5695" s="1">
        <v>5689</v>
      </c>
      <c r="E5695" s="1">
        <v>11</v>
      </c>
    </row>
    <row r="5696" spans="1:5" x14ac:dyDescent="0.25">
      <c r="A5696" s="1">
        <v>5690</v>
      </c>
      <c r="B5696" s="1">
        <v>72</v>
      </c>
      <c r="D5696" s="1">
        <v>5690</v>
      </c>
      <c r="E5696" s="1">
        <v>11</v>
      </c>
    </row>
    <row r="5697" spans="1:5" x14ac:dyDescent="0.25">
      <c r="A5697" s="1">
        <v>5691</v>
      </c>
      <c r="B5697" s="1">
        <v>72</v>
      </c>
      <c r="D5697" s="1">
        <v>5691</v>
      </c>
      <c r="E5697" s="1">
        <v>11</v>
      </c>
    </row>
    <row r="5698" spans="1:5" x14ac:dyDescent="0.25">
      <c r="A5698" s="1">
        <v>5692</v>
      </c>
      <c r="B5698" s="1">
        <v>72</v>
      </c>
      <c r="D5698" s="1">
        <v>5692</v>
      </c>
      <c r="E5698" s="1">
        <v>11</v>
      </c>
    </row>
    <row r="5699" spans="1:5" x14ac:dyDescent="0.25">
      <c r="A5699" s="1">
        <v>5693</v>
      </c>
      <c r="B5699" s="1">
        <v>72</v>
      </c>
      <c r="D5699" s="1">
        <v>5693</v>
      </c>
      <c r="E5699" s="1">
        <v>11</v>
      </c>
    </row>
    <row r="5700" spans="1:5" x14ac:dyDescent="0.25">
      <c r="A5700" s="1">
        <v>5694</v>
      </c>
      <c r="B5700" s="1">
        <v>72</v>
      </c>
      <c r="D5700" s="1">
        <v>5694</v>
      </c>
      <c r="E5700" s="1">
        <v>11</v>
      </c>
    </row>
    <row r="5701" spans="1:5" x14ac:dyDescent="0.25">
      <c r="A5701" s="1">
        <v>5695</v>
      </c>
      <c r="B5701" s="1">
        <v>72</v>
      </c>
      <c r="D5701" s="1">
        <v>5695</v>
      </c>
      <c r="E5701" s="1">
        <v>11</v>
      </c>
    </row>
    <row r="5702" spans="1:5" x14ac:dyDescent="0.25">
      <c r="A5702" s="1">
        <v>5696</v>
      </c>
      <c r="B5702" s="1">
        <v>72</v>
      </c>
      <c r="D5702" s="1">
        <v>5696</v>
      </c>
      <c r="E5702" s="1">
        <v>11</v>
      </c>
    </row>
    <row r="5703" spans="1:5" x14ac:dyDescent="0.25">
      <c r="A5703" s="1">
        <v>5697</v>
      </c>
      <c r="B5703" s="1">
        <v>72</v>
      </c>
      <c r="D5703" s="1">
        <v>5697</v>
      </c>
      <c r="E5703" s="1">
        <v>11</v>
      </c>
    </row>
    <row r="5704" spans="1:5" x14ac:dyDescent="0.25">
      <c r="A5704" s="1">
        <v>5698</v>
      </c>
      <c r="B5704" s="1">
        <v>72</v>
      </c>
      <c r="D5704" s="1">
        <v>5698</v>
      </c>
      <c r="E5704" s="1">
        <v>11</v>
      </c>
    </row>
    <row r="5705" spans="1:5" x14ac:dyDescent="0.25">
      <c r="A5705" s="1">
        <v>5699</v>
      </c>
      <c r="B5705" s="1">
        <v>72</v>
      </c>
      <c r="D5705" s="1">
        <v>5699</v>
      </c>
      <c r="E5705" s="1">
        <v>11</v>
      </c>
    </row>
    <row r="5706" spans="1:5" x14ac:dyDescent="0.25">
      <c r="A5706" s="1">
        <v>5700</v>
      </c>
      <c r="B5706" s="1">
        <v>72</v>
      </c>
      <c r="D5706" s="1">
        <v>5700</v>
      </c>
      <c r="E5706" s="1">
        <v>11</v>
      </c>
    </row>
    <row r="5707" spans="1:5" x14ac:dyDescent="0.25">
      <c r="A5707" s="1">
        <v>5701</v>
      </c>
      <c r="B5707" s="1">
        <v>72</v>
      </c>
      <c r="D5707" s="1">
        <v>5701</v>
      </c>
      <c r="E5707" s="1">
        <v>11</v>
      </c>
    </row>
    <row r="5708" spans="1:5" x14ac:dyDescent="0.25">
      <c r="A5708" s="1">
        <v>5702</v>
      </c>
      <c r="B5708" s="1">
        <v>72</v>
      </c>
      <c r="D5708" s="1">
        <v>5702</v>
      </c>
      <c r="E5708" s="1">
        <v>11</v>
      </c>
    </row>
    <row r="5709" spans="1:5" x14ac:dyDescent="0.25">
      <c r="A5709" s="1">
        <v>5703</v>
      </c>
      <c r="B5709" s="1">
        <v>72</v>
      </c>
      <c r="D5709" s="1">
        <v>5703</v>
      </c>
      <c r="E5709" s="1">
        <v>11</v>
      </c>
    </row>
    <row r="5710" spans="1:5" x14ac:dyDescent="0.25">
      <c r="A5710" s="1">
        <v>5704</v>
      </c>
      <c r="B5710" s="1">
        <v>72</v>
      </c>
      <c r="D5710" s="1">
        <v>5704</v>
      </c>
      <c r="E5710" s="1">
        <v>11</v>
      </c>
    </row>
    <row r="5711" spans="1:5" x14ac:dyDescent="0.25">
      <c r="A5711" s="1">
        <v>5705</v>
      </c>
      <c r="B5711" s="1">
        <v>72</v>
      </c>
      <c r="D5711" s="1">
        <v>5705</v>
      </c>
      <c r="E5711" s="1">
        <v>11</v>
      </c>
    </row>
    <row r="5712" spans="1:5" x14ac:dyDescent="0.25">
      <c r="A5712" s="1">
        <v>5706</v>
      </c>
      <c r="B5712" s="1">
        <v>72</v>
      </c>
      <c r="D5712" s="1">
        <v>5706</v>
      </c>
      <c r="E5712" s="1">
        <v>11</v>
      </c>
    </row>
    <row r="5713" spans="1:5" x14ac:dyDescent="0.25">
      <c r="A5713" s="1">
        <v>5707</v>
      </c>
      <c r="B5713" s="1">
        <v>72</v>
      </c>
      <c r="D5713" s="1">
        <v>5707</v>
      </c>
      <c r="E5713" s="1">
        <v>11</v>
      </c>
    </row>
    <row r="5714" spans="1:5" x14ac:dyDescent="0.25">
      <c r="A5714" s="1">
        <v>5708</v>
      </c>
      <c r="B5714" s="1">
        <v>72</v>
      </c>
      <c r="D5714" s="1">
        <v>5708</v>
      </c>
      <c r="E5714" s="1">
        <v>11</v>
      </c>
    </row>
    <row r="5715" spans="1:5" x14ac:dyDescent="0.25">
      <c r="A5715" s="1">
        <v>5709</v>
      </c>
      <c r="B5715" s="1">
        <v>72</v>
      </c>
      <c r="D5715" s="1">
        <v>5709</v>
      </c>
      <c r="E5715" s="1">
        <v>11</v>
      </c>
    </row>
    <row r="5716" spans="1:5" x14ac:dyDescent="0.25">
      <c r="A5716" s="1">
        <v>5710</v>
      </c>
      <c r="B5716" s="1">
        <v>72</v>
      </c>
      <c r="D5716" s="1">
        <v>5710</v>
      </c>
      <c r="E5716" s="1">
        <v>11</v>
      </c>
    </row>
    <row r="5717" spans="1:5" x14ac:dyDescent="0.25">
      <c r="A5717" s="1">
        <v>5711</v>
      </c>
      <c r="B5717" s="1">
        <v>72</v>
      </c>
      <c r="D5717" s="1">
        <v>5711</v>
      </c>
      <c r="E5717" s="1">
        <v>11</v>
      </c>
    </row>
    <row r="5718" spans="1:5" x14ac:dyDescent="0.25">
      <c r="A5718" s="1">
        <v>5712</v>
      </c>
      <c r="B5718" s="1">
        <v>72</v>
      </c>
      <c r="D5718" s="1">
        <v>5712</v>
      </c>
      <c r="E5718" s="1">
        <v>11</v>
      </c>
    </row>
    <row r="5719" spans="1:5" x14ac:dyDescent="0.25">
      <c r="A5719" s="1">
        <v>5713</v>
      </c>
      <c r="B5719" s="1">
        <v>72</v>
      </c>
      <c r="D5719" s="1">
        <v>5713</v>
      </c>
      <c r="E5719" s="1">
        <v>11</v>
      </c>
    </row>
    <row r="5720" spans="1:5" x14ac:dyDescent="0.25">
      <c r="A5720" s="1">
        <v>5714</v>
      </c>
      <c r="B5720" s="1">
        <v>72</v>
      </c>
      <c r="D5720" s="1">
        <v>5714</v>
      </c>
      <c r="E5720" s="1">
        <v>11</v>
      </c>
    </row>
    <row r="5721" spans="1:5" x14ac:dyDescent="0.25">
      <c r="A5721" s="1">
        <v>5715</v>
      </c>
      <c r="B5721" s="1">
        <v>72</v>
      </c>
      <c r="D5721" s="1">
        <v>5715</v>
      </c>
      <c r="E5721" s="1">
        <v>11</v>
      </c>
    </row>
    <row r="5722" spans="1:5" x14ac:dyDescent="0.25">
      <c r="A5722" s="1">
        <v>5716</v>
      </c>
      <c r="B5722" s="1">
        <v>72</v>
      </c>
      <c r="D5722" s="1">
        <v>5716</v>
      </c>
      <c r="E5722" s="1">
        <v>11</v>
      </c>
    </row>
    <row r="5723" spans="1:5" x14ac:dyDescent="0.25">
      <c r="A5723" s="1">
        <v>5717</v>
      </c>
      <c r="B5723" s="1">
        <v>72</v>
      </c>
      <c r="D5723" s="1">
        <v>5717</v>
      </c>
      <c r="E5723" s="1">
        <v>11</v>
      </c>
    </row>
    <row r="5724" spans="1:5" x14ac:dyDescent="0.25">
      <c r="A5724" s="1">
        <v>5718</v>
      </c>
      <c r="B5724" s="1">
        <v>72</v>
      </c>
      <c r="D5724" s="1">
        <v>5718</v>
      </c>
      <c r="E5724" s="1">
        <v>11</v>
      </c>
    </row>
    <row r="5725" spans="1:5" x14ac:dyDescent="0.25">
      <c r="A5725" s="1">
        <v>5719</v>
      </c>
      <c r="B5725" s="1">
        <v>72</v>
      </c>
      <c r="D5725" s="1">
        <v>5719</v>
      </c>
      <c r="E5725" s="1">
        <v>11</v>
      </c>
    </row>
    <row r="5726" spans="1:5" x14ac:dyDescent="0.25">
      <c r="A5726" s="1">
        <v>5720</v>
      </c>
      <c r="B5726" s="1">
        <v>72</v>
      </c>
      <c r="D5726" s="1">
        <v>5720</v>
      </c>
      <c r="E5726" s="1">
        <v>11</v>
      </c>
    </row>
    <row r="5727" spans="1:5" x14ac:dyDescent="0.25">
      <c r="A5727" s="1">
        <v>5721</v>
      </c>
      <c r="B5727" s="1">
        <v>72</v>
      </c>
      <c r="D5727" s="1">
        <v>5721</v>
      </c>
      <c r="E5727" s="1">
        <v>11</v>
      </c>
    </row>
    <row r="5728" spans="1:5" x14ac:dyDescent="0.25">
      <c r="A5728" s="1">
        <v>5722</v>
      </c>
      <c r="B5728" s="1">
        <v>72</v>
      </c>
      <c r="D5728" s="1">
        <v>5722</v>
      </c>
      <c r="E5728" s="1">
        <v>11</v>
      </c>
    </row>
    <row r="5729" spans="1:5" x14ac:dyDescent="0.25">
      <c r="A5729" s="1">
        <v>5723</v>
      </c>
      <c r="B5729" s="1">
        <v>72</v>
      </c>
      <c r="D5729" s="1">
        <v>5723</v>
      </c>
      <c r="E5729" s="1">
        <v>11</v>
      </c>
    </row>
    <row r="5730" spans="1:5" x14ac:dyDescent="0.25">
      <c r="A5730" s="1">
        <v>5724</v>
      </c>
      <c r="B5730" s="1">
        <v>72</v>
      </c>
      <c r="D5730" s="1">
        <v>5724</v>
      </c>
      <c r="E5730" s="1">
        <v>11</v>
      </c>
    </row>
    <row r="5731" spans="1:5" x14ac:dyDescent="0.25">
      <c r="A5731" s="1">
        <v>5725</v>
      </c>
      <c r="B5731" s="1">
        <v>72</v>
      </c>
      <c r="D5731" s="1">
        <v>5725</v>
      </c>
      <c r="E5731" s="1">
        <v>11</v>
      </c>
    </row>
    <row r="5732" spans="1:5" x14ac:dyDescent="0.25">
      <c r="A5732" s="1">
        <v>5726</v>
      </c>
      <c r="B5732" s="1">
        <v>72</v>
      </c>
      <c r="D5732" s="1">
        <v>5726</v>
      </c>
      <c r="E5732" s="1">
        <v>11</v>
      </c>
    </row>
    <row r="5733" spans="1:5" x14ac:dyDescent="0.25">
      <c r="A5733" s="1">
        <v>5727</v>
      </c>
      <c r="B5733" s="1">
        <v>72</v>
      </c>
      <c r="D5733" s="1">
        <v>5727</v>
      </c>
      <c r="E5733" s="1">
        <v>11</v>
      </c>
    </row>
    <row r="5734" spans="1:5" x14ac:dyDescent="0.25">
      <c r="A5734" s="1">
        <v>5728</v>
      </c>
      <c r="B5734" s="1">
        <v>72</v>
      </c>
      <c r="D5734" s="1">
        <v>5728</v>
      </c>
      <c r="E5734" s="1">
        <v>11</v>
      </c>
    </row>
    <row r="5735" spans="1:5" x14ac:dyDescent="0.25">
      <c r="A5735" s="1">
        <v>5729</v>
      </c>
      <c r="B5735" s="1">
        <v>72</v>
      </c>
      <c r="D5735" s="1">
        <v>5729</v>
      </c>
      <c r="E5735" s="1">
        <v>11</v>
      </c>
    </row>
    <row r="5736" spans="1:5" x14ac:dyDescent="0.25">
      <c r="A5736" s="1">
        <v>5730</v>
      </c>
      <c r="B5736" s="1">
        <v>72</v>
      </c>
      <c r="D5736" s="1">
        <v>5730</v>
      </c>
      <c r="E5736" s="1">
        <v>11</v>
      </c>
    </row>
    <row r="5737" spans="1:5" x14ac:dyDescent="0.25">
      <c r="A5737" s="1">
        <v>5731</v>
      </c>
      <c r="B5737" s="1">
        <v>72</v>
      </c>
      <c r="D5737" s="1">
        <v>5731</v>
      </c>
      <c r="E5737" s="1">
        <v>11</v>
      </c>
    </row>
    <row r="5738" spans="1:5" x14ac:dyDescent="0.25">
      <c r="A5738" s="1">
        <v>5732</v>
      </c>
      <c r="B5738" s="1">
        <v>72</v>
      </c>
      <c r="D5738" s="1">
        <v>5732</v>
      </c>
      <c r="E5738" s="1">
        <v>11</v>
      </c>
    </row>
    <row r="5739" spans="1:5" x14ac:dyDescent="0.25">
      <c r="A5739" s="1">
        <v>5733</v>
      </c>
      <c r="B5739" s="1">
        <v>72</v>
      </c>
      <c r="D5739" s="1">
        <v>5733</v>
      </c>
      <c r="E5739" s="1">
        <v>11</v>
      </c>
    </row>
    <row r="5740" spans="1:5" x14ac:dyDescent="0.25">
      <c r="A5740" s="1">
        <v>5734</v>
      </c>
      <c r="B5740" s="1">
        <v>72</v>
      </c>
      <c r="D5740" s="1">
        <v>5734</v>
      </c>
      <c r="E5740" s="1">
        <v>11</v>
      </c>
    </row>
    <row r="5741" spans="1:5" x14ac:dyDescent="0.25">
      <c r="A5741" s="1">
        <v>5735</v>
      </c>
      <c r="B5741" s="1">
        <v>72</v>
      </c>
      <c r="D5741" s="1">
        <v>5735</v>
      </c>
      <c r="E5741" s="1">
        <v>11</v>
      </c>
    </row>
    <row r="5742" spans="1:5" x14ac:dyDescent="0.25">
      <c r="A5742" s="1">
        <v>5736</v>
      </c>
      <c r="B5742" s="1">
        <v>72</v>
      </c>
      <c r="D5742" s="1">
        <v>5736</v>
      </c>
      <c r="E5742" s="1">
        <v>11</v>
      </c>
    </row>
    <row r="5743" spans="1:5" x14ac:dyDescent="0.25">
      <c r="A5743" s="1">
        <v>5737</v>
      </c>
      <c r="B5743" s="1">
        <v>72</v>
      </c>
      <c r="D5743" s="1">
        <v>5737</v>
      </c>
      <c r="E5743" s="1">
        <v>11</v>
      </c>
    </row>
    <row r="5744" spans="1:5" x14ac:dyDescent="0.25">
      <c r="A5744" s="1">
        <v>5738</v>
      </c>
      <c r="B5744" s="1">
        <v>72</v>
      </c>
      <c r="D5744" s="1">
        <v>5738</v>
      </c>
      <c r="E5744" s="1">
        <v>11</v>
      </c>
    </row>
    <row r="5745" spans="1:5" x14ac:dyDescent="0.25">
      <c r="A5745" s="1">
        <v>5739</v>
      </c>
      <c r="B5745" s="1">
        <v>72</v>
      </c>
      <c r="D5745" s="1">
        <v>5739</v>
      </c>
      <c r="E5745" s="1">
        <v>11</v>
      </c>
    </row>
    <row r="5746" spans="1:5" x14ac:dyDescent="0.25">
      <c r="A5746" s="1">
        <v>5740</v>
      </c>
      <c r="B5746" s="1">
        <v>72</v>
      </c>
      <c r="D5746" s="1">
        <v>5740</v>
      </c>
      <c r="E5746" s="1">
        <v>11</v>
      </c>
    </row>
    <row r="5747" spans="1:5" x14ac:dyDescent="0.25">
      <c r="A5747" s="1">
        <v>5741</v>
      </c>
      <c r="B5747" s="1">
        <v>72</v>
      </c>
      <c r="D5747" s="1">
        <v>5741</v>
      </c>
      <c r="E5747" s="1">
        <v>11</v>
      </c>
    </row>
    <row r="5748" spans="1:5" x14ac:dyDescent="0.25">
      <c r="A5748" s="1">
        <v>5742</v>
      </c>
      <c r="B5748" s="1">
        <v>72</v>
      </c>
      <c r="D5748" s="1">
        <v>5742</v>
      </c>
      <c r="E5748" s="1">
        <v>11</v>
      </c>
    </row>
    <row r="5749" spans="1:5" x14ac:dyDescent="0.25">
      <c r="A5749" s="1">
        <v>5743</v>
      </c>
      <c r="B5749" s="1">
        <v>72</v>
      </c>
      <c r="D5749" s="1">
        <v>5743</v>
      </c>
      <c r="E5749" s="1">
        <v>11</v>
      </c>
    </row>
    <row r="5750" spans="1:5" x14ac:dyDescent="0.25">
      <c r="A5750" s="1">
        <v>5744</v>
      </c>
      <c r="B5750" s="1">
        <v>72</v>
      </c>
      <c r="D5750" s="1">
        <v>5744</v>
      </c>
      <c r="E5750" s="1">
        <v>11</v>
      </c>
    </row>
    <row r="5751" spans="1:5" x14ac:dyDescent="0.25">
      <c r="A5751" s="1">
        <v>5745</v>
      </c>
      <c r="B5751" s="1">
        <v>72</v>
      </c>
      <c r="D5751" s="1">
        <v>5745</v>
      </c>
      <c r="E5751" s="1">
        <v>11</v>
      </c>
    </row>
    <row r="5752" spans="1:5" x14ac:dyDescent="0.25">
      <c r="A5752" s="1">
        <v>5746</v>
      </c>
      <c r="B5752" s="1">
        <v>72</v>
      </c>
      <c r="D5752" s="1">
        <v>5746</v>
      </c>
      <c r="E5752" s="1">
        <v>11</v>
      </c>
    </row>
    <row r="5753" spans="1:5" x14ac:dyDescent="0.25">
      <c r="A5753" s="1">
        <v>5747</v>
      </c>
      <c r="B5753" s="1">
        <v>72</v>
      </c>
      <c r="D5753" s="1">
        <v>5747</v>
      </c>
      <c r="E5753" s="1">
        <v>11</v>
      </c>
    </row>
    <row r="5754" spans="1:5" x14ac:dyDescent="0.25">
      <c r="A5754" s="1">
        <v>5748</v>
      </c>
      <c r="B5754" s="1">
        <v>72</v>
      </c>
      <c r="D5754" s="1">
        <v>5748</v>
      </c>
      <c r="E5754" s="1">
        <v>11</v>
      </c>
    </row>
    <row r="5755" spans="1:5" x14ac:dyDescent="0.25">
      <c r="A5755" s="1">
        <v>5749</v>
      </c>
      <c r="B5755" s="1">
        <v>72</v>
      </c>
      <c r="D5755" s="1">
        <v>5749</v>
      </c>
      <c r="E5755" s="1">
        <v>11</v>
      </c>
    </row>
    <row r="5756" spans="1:5" x14ac:dyDescent="0.25">
      <c r="A5756" s="1">
        <v>5750</v>
      </c>
      <c r="B5756" s="1">
        <v>72</v>
      </c>
      <c r="D5756" s="1">
        <v>5750</v>
      </c>
      <c r="E5756" s="1">
        <v>11</v>
      </c>
    </row>
    <row r="5757" spans="1:5" x14ac:dyDescent="0.25">
      <c r="A5757" s="1">
        <v>5751</v>
      </c>
      <c r="B5757" s="1">
        <v>72</v>
      </c>
      <c r="D5757" s="1">
        <v>5751</v>
      </c>
      <c r="E5757" s="1">
        <v>11</v>
      </c>
    </row>
    <row r="5758" spans="1:5" x14ac:dyDescent="0.25">
      <c r="A5758" s="1">
        <v>5752</v>
      </c>
      <c r="B5758" s="1">
        <v>72</v>
      </c>
      <c r="D5758" s="1">
        <v>5752</v>
      </c>
      <c r="E5758" s="1">
        <v>11</v>
      </c>
    </row>
    <row r="5759" spans="1:5" x14ac:dyDescent="0.25">
      <c r="A5759" s="1">
        <v>5753</v>
      </c>
      <c r="B5759" s="1">
        <v>72</v>
      </c>
      <c r="D5759" s="1">
        <v>5753</v>
      </c>
      <c r="E5759" s="1">
        <v>11</v>
      </c>
    </row>
    <row r="5760" spans="1:5" x14ac:dyDescent="0.25">
      <c r="A5760" s="1">
        <v>5754</v>
      </c>
      <c r="B5760" s="1">
        <v>72</v>
      </c>
      <c r="D5760" s="1">
        <v>5754</v>
      </c>
      <c r="E5760" s="1">
        <v>11</v>
      </c>
    </row>
    <row r="5761" spans="1:5" x14ac:dyDescent="0.25">
      <c r="A5761" s="1">
        <v>5755</v>
      </c>
      <c r="B5761" s="1">
        <v>72</v>
      </c>
      <c r="D5761" s="1">
        <v>5755</v>
      </c>
      <c r="E5761" s="1">
        <v>11</v>
      </c>
    </row>
    <row r="5762" spans="1:5" x14ac:dyDescent="0.25">
      <c r="A5762" s="1">
        <v>5756</v>
      </c>
      <c r="B5762" s="1">
        <v>72</v>
      </c>
      <c r="D5762" s="1">
        <v>5756</v>
      </c>
      <c r="E5762" s="1">
        <v>11</v>
      </c>
    </row>
    <row r="5763" spans="1:5" x14ac:dyDescent="0.25">
      <c r="A5763" s="1">
        <v>5757</v>
      </c>
      <c r="B5763" s="1">
        <v>72</v>
      </c>
      <c r="D5763" s="1">
        <v>5757</v>
      </c>
      <c r="E5763" s="1">
        <v>11</v>
      </c>
    </row>
    <row r="5764" spans="1:5" x14ac:dyDescent="0.25">
      <c r="A5764" s="1">
        <v>5758</v>
      </c>
      <c r="B5764" s="1">
        <v>72</v>
      </c>
      <c r="D5764" s="1">
        <v>5758</v>
      </c>
      <c r="E5764" s="1">
        <v>11</v>
      </c>
    </row>
    <row r="5765" spans="1:5" x14ac:dyDescent="0.25">
      <c r="A5765" s="1">
        <v>5759</v>
      </c>
      <c r="B5765" s="1">
        <v>72</v>
      </c>
      <c r="D5765" s="1">
        <v>5759</v>
      </c>
      <c r="E5765" s="1">
        <v>11</v>
      </c>
    </row>
    <row r="5766" spans="1:5" x14ac:dyDescent="0.25">
      <c r="A5766" s="1">
        <v>5760</v>
      </c>
      <c r="B5766" s="1">
        <v>72</v>
      </c>
      <c r="D5766" s="1">
        <v>5760</v>
      </c>
      <c r="E5766" s="1">
        <v>11</v>
      </c>
    </row>
    <row r="5767" spans="1:5" x14ac:dyDescent="0.25">
      <c r="A5767" s="1">
        <v>5761</v>
      </c>
      <c r="B5767" s="1">
        <v>73</v>
      </c>
      <c r="D5767" s="1">
        <v>5761</v>
      </c>
      <c r="E5767" s="1">
        <v>11</v>
      </c>
    </row>
    <row r="5768" spans="1:5" x14ac:dyDescent="0.25">
      <c r="A5768" s="1">
        <v>5762</v>
      </c>
      <c r="B5768" s="1">
        <v>73</v>
      </c>
      <c r="D5768" s="1">
        <v>5762</v>
      </c>
      <c r="E5768" s="1">
        <v>11</v>
      </c>
    </row>
    <row r="5769" spans="1:5" x14ac:dyDescent="0.25">
      <c r="A5769" s="1">
        <v>5763</v>
      </c>
      <c r="B5769" s="1">
        <v>73</v>
      </c>
      <c r="D5769" s="1">
        <v>5763</v>
      </c>
      <c r="E5769" s="1">
        <v>11</v>
      </c>
    </row>
    <row r="5770" spans="1:5" x14ac:dyDescent="0.25">
      <c r="A5770" s="1">
        <v>5764</v>
      </c>
      <c r="B5770" s="1">
        <v>73</v>
      </c>
      <c r="D5770" s="1">
        <v>5764</v>
      </c>
      <c r="E5770" s="1">
        <v>11</v>
      </c>
    </row>
    <row r="5771" spans="1:5" x14ac:dyDescent="0.25">
      <c r="A5771" s="1">
        <v>5765</v>
      </c>
      <c r="B5771" s="1">
        <v>73</v>
      </c>
      <c r="D5771" s="1">
        <v>5765</v>
      </c>
      <c r="E5771" s="1">
        <v>11</v>
      </c>
    </row>
    <row r="5772" spans="1:5" x14ac:dyDescent="0.25">
      <c r="A5772" s="1">
        <v>5766</v>
      </c>
      <c r="B5772" s="1">
        <v>73</v>
      </c>
      <c r="D5772" s="1">
        <v>5766</v>
      </c>
      <c r="E5772" s="1">
        <v>11</v>
      </c>
    </row>
    <row r="5773" spans="1:5" x14ac:dyDescent="0.25">
      <c r="A5773" s="1">
        <v>5767</v>
      </c>
      <c r="B5773" s="1">
        <v>73</v>
      </c>
      <c r="D5773" s="1">
        <v>5767</v>
      </c>
      <c r="E5773" s="1">
        <v>11</v>
      </c>
    </row>
    <row r="5774" spans="1:5" x14ac:dyDescent="0.25">
      <c r="A5774" s="1">
        <v>5768</v>
      </c>
      <c r="B5774" s="1">
        <v>73</v>
      </c>
      <c r="D5774" s="1">
        <v>5768</v>
      </c>
      <c r="E5774" s="1">
        <v>11</v>
      </c>
    </row>
    <row r="5775" spans="1:5" x14ac:dyDescent="0.25">
      <c r="A5775" s="1">
        <v>5769</v>
      </c>
      <c r="B5775" s="1">
        <v>73</v>
      </c>
      <c r="D5775" s="1">
        <v>5769</v>
      </c>
      <c r="E5775" s="1">
        <v>11</v>
      </c>
    </row>
    <row r="5776" spans="1:5" x14ac:dyDescent="0.25">
      <c r="A5776" s="1">
        <v>5770</v>
      </c>
      <c r="B5776" s="1">
        <v>73</v>
      </c>
      <c r="D5776" s="1">
        <v>5770</v>
      </c>
      <c r="E5776" s="1">
        <v>11</v>
      </c>
    </row>
    <row r="5777" spans="1:5" x14ac:dyDescent="0.25">
      <c r="A5777" s="1">
        <v>5771</v>
      </c>
      <c r="B5777" s="1">
        <v>73</v>
      </c>
      <c r="D5777" s="1">
        <v>5771</v>
      </c>
      <c r="E5777" s="1">
        <v>11</v>
      </c>
    </row>
    <row r="5778" spans="1:5" x14ac:dyDescent="0.25">
      <c r="A5778" s="1">
        <v>5772</v>
      </c>
      <c r="B5778" s="1">
        <v>73</v>
      </c>
      <c r="D5778" s="1">
        <v>5772</v>
      </c>
      <c r="E5778" s="1">
        <v>11</v>
      </c>
    </row>
    <row r="5779" spans="1:5" x14ac:dyDescent="0.25">
      <c r="A5779" s="1">
        <v>5773</v>
      </c>
      <c r="B5779" s="1">
        <v>73</v>
      </c>
      <c r="D5779" s="1">
        <v>5773</v>
      </c>
      <c r="E5779" s="1">
        <v>11</v>
      </c>
    </row>
    <row r="5780" spans="1:5" x14ac:dyDescent="0.25">
      <c r="A5780" s="1">
        <v>5774</v>
      </c>
      <c r="B5780" s="1">
        <v>73</v>
      </c>
      <c r="D5780" s="1">
        <v>5774</v>
      </c>
      <c r="E5780" s="1">
        <v>11</v>
      </c>
    </row>
    <row r="5781" spans="1:5" x14ac:dyDescent="0.25">
      <c r="A5781" s="1">
        <v>5775</v>
      </c>
      <c r="B5781" s="1">
        <v>73</v>
      </c>
      <c r="D5781" s="1">
        <v>5775</v>
      </c>
      <c r="E5781" s="1">
        <v>11</v>
      </c>
    </row>
    <row r="5782" spans="1:5" x14ac:dyDescent="0.25">
      <c r="A5782" s="1">
        <v>5776</v>
      </c>
      <c r="B5782" s="1">
        <v>73</v>
      </c>
      <c r="D5782" s="1">
        <v>5776</v>
      </c>
      <c r="E5782" s="1">
        <v>11</v>
      </c>
    </row>
    <row r="5783" spans="1:5" x14ac:dyDescent="0.25">
      <c r="A5783" s="1">
        <v>5777</v>
      </c>
      <c r="B5783" s="1">
        <v>73</v>
      </c>
      <c r="D5783" s="1">
        <v>5777</v>
      </c>
      <c r="E5783" s="1">
        <v>11</v>
      </c>
    </row>
    <row r="5784" spans="1:5" x14ac:dyDescent="0.25">
      <c r="A5784" s="1">
        <v>5778</v>
      </c>
      <c r="B5784" s="1">
        <v>73</v>
      </c>
      <c r="D5784" s="1">
        <v>5778</v>
      </c>
      <c r="E5784" s="1">
        <v>11</v>
      </c>
    </row>
    <row r="5785" spans="1:5" x14ac:dyDescent="0.25">
      <c r="A5785" s="1">
        <v>5779</v>
      </c>
      <c r="B5785" s="1">
        <v>73</v>
      </c>
      <c r="D5785" s="1">
        <v>5779</v>
      </c>
      <c r="E5785" s="1">
        <v>11</v>
      </c>
    </row>
    <row r="5786" spans="1:5" x14ac:dyDescent="0.25">
      <c r="A5786" s="1">
        <v>5780</v>
      </c>
      <c r="B5786" s="1">
        <v>73</v>
      </c>
      <c r="D5786" s="1">
        <v>5780</v>
      </c>
      <c r="E5786" s="1">
        <v>11</v>
      </c>
    </row>
    <row r="5787" spans="1:5" x14ac:dyDescent="0.25">
      <c r="A5787" s="1">
        <v>5781</v>
      </c>
      <c r="B5787" s="1">
        <v>73</v>
      </c>
      <c r="D5787" s="1">
        <v>5781</v>
      </c>
      <c r="E5787" s="1">
        <v>11</v>
      </c>
    </row>
    <row r="5788" spans="1:5" x14ac:dyDescent="0.25">
      <c r="A5788" s="1">
        <v>5782</v>
      </c>
      <c r="B5788" s="1">
        <v>73</v>
      </c>
      <c r="D5788" s="1">
        <v>5782</v>
      </c>
      <c r="E5788" s="1">
        <v>11</v>
      </c>
    </row>
    <row r="5789" spans="1:5" x14ac:dyDescent="0.25">
      <c r="A5789" s="1">
        <v>5783</v>
      </c>
      <c r="B5789" s="1">
        <v>73</v>
      </c>
      <c r="D5789" s="1">
        <v>5783</v>
      </c>
      <c r="E5789" s="1">
        <v>11</v>
      </c>
    </row>
    <row r="5790" spans="1:5" x14ac:dyDescent="0.25">
      <c r="A5790" s="1">
        <v>5784</v>
      </c>
      <c r="B5790" s="1">
        <v>73</v>
      </c>
      <c r="D5790" s="1">
        <v>5784</v>
      </c>
      <c r="E5790" s="1">
        <v>11</v>
      </c>
    </row>
    <row r="5791" spans="1:5" x14ac:dyDescent="0.25">
      <c r="A5791" s="1">
        <v>5785</v>
      </c>
      <c r="B5791" s="1">
        <v>73</v>
      </c>
      <c r="D5791" s="1">
        <v>5785</v>
      </c>
      <c r="E5791" s="1">
        <v>11</v>
      </c>
    </row>
    <row r="5792" spans="1:5" x14ac:dyDescent="0.25">
      <c r="A5792" s="1">
        <v>5786</v>
      </c>
      <c r="B5792" s="1">
        <v>73</v>
      </c>
      <c r="D5792" s="1">
        <v>5786</v>
      </c>
      <c r="E5792" s="1">
        <v>11</v>
      </c>
    </row>
    <row r="5793" spans="1:5" x14ac:dyDescent="0.25">
      <c r="A5793" s="1">
        <v>5787</v>
      </c>
      <c r="B5793" s="1">
        <v>73</v>
      </c>
      <c r="D5793" s="1">
        <v>5787</v>
      </c>
      <c r="E5793" s="1">
        <v>11</v>
      </c>
    </row>
    <row r="5794" spans="1:5" x14ac:dyDescent="0.25">
      <c r="A5794" s="1">
        <v>5788</v>
      </c>
      <c r="B5794" s="1">
        <v>73</v>
      </c>
      <c r="D5794" s="1">
        <v>5788</v>
      </c>
      <c r="E5794" s="1">
        <v>11</v>
      </c>
    </row>
    <row r="5795" spans="1:5" x14ac:dyDescent="0.25">
      <c r="A5795" s="1">
        <v>5789</v>
      </c>
      <c r="B5795" s="1">
        <v>73</v>
      </c>
      <c r="D5795" s="1">
        <v>5789</v>
      </c>
      <c r="E5795" s="1">
        <v>11</v>
      </c>
    </row>
    <row r="5796" spans="1:5" x14ac:dyDescent="0.25">
      <c r="A5796" s="1">
        <v>5790</v>
      </c>
      <c r="B5796" s="1">
        <v>73</v>
      </c>
      <c r="D5796" s="1">
        <v>5790</v>
      </c>
      <c r="E5796" s="1">
        <v>11</v>
      </c>
    </row>
    <row r="5797" spans="1:5" x14ac:dyDescent="0.25">
      <c r="A5797" s="1">
        <v>5791</v>
      </c>
      <c r="B5797" s="1">
        <v>73</v>
      </c>
      <c r="D5797" s="1">
        <v>5791</v>
      </c>
      <c r="E5797" s="1">
        <v>11</v>
      </c>
    </row>
    <row r="5798" spans="1:5" x14ac:dyDescent="0.25">
      <c r="A5798" s="1">
        <v>5792</v>
      </c>
      <c r="B5798" s="1">
        <v>73</v>
      </c>
      <c r="D5798" s="1">
        <v>5792</v>
      </c>
      <c r="E5798" s="1">
        <v>11</v>
      </c>
    </row>
    <row r="5799" spans="1:5" x14ac:dyDescent="0.25">
      <c r="A5799" s="1">
        <v>5793</v>
      </c>
      <c r="B5799" s="1">
        <v>73</v>
      </c>
      <c r="D5799" s="1">
        <v>5793</v>
      </c>
      <c r="E5799" s="1">
        <v>11</v>
      </c>
    </row>
    <row r="5800" spans="1:5" x14ac:dyDescent="0.25">
      <c r="A5800" s="1">
        <v>5794</v>
      </c>
      <c r="B5800" s="1">
        <v>73</v>
      </c>
      <c r="D5800" s="1">
        <v>5794</v>
      </c>
      <c r="E5800" s="1">
        <v>11</v>
      </c>
    </row>
    <row r="5801" spans="1:5" x14ac:dyDescent="0.25">
      <c r="A5801" s="1">
        <v>5795</v>
      </c>
      <c r="B5801" s="1">
        <v>73</v>
      </c>
      <c r="D5801" s="1">
        <v>5795</v>
      </c>
      <c r="E5801" s="1">
        <v>11</v>
      </c>
    </row>
    <row r="5802" spans="1:5" x14ac:dyDescent="0.25">
      <c r="A5802" s="1">
        <v>5796</v>
      </c>
      <c r="B5802" s="1">
        <v>73</v>
      </c>
      <c r="D5802" s="1">
        <v>5796</v>
      </c>
      <c r="E5802" s="1">
        <v>11</v>
      </c>
    </row>
    <row r="5803" spans="1:5" x14ac:dyDescent="0.25">
      <c r="A5803" s="1">
        <v>5797</v>
      </c>
      <c r="B5803" s="1">
        <v>73</v>
      </c>
      <c r="D5803" s="1">
        <v>5797</v>
      </c>
      <c r="E5803" s="1">
        <v>11</v>
      </c>
    </row>
    <row r="5804" spans="1:5" x14ac:dyDescent="0.25">
      <c r="A5804" s="1">
        <v>5798</v>
      </c>
      <c r="B5804" s="1">
        <v>73</v>
      </c>
      <c r="D5804" s="1">
        <v>5798</v>
      </c>
      <c r="E5804" s="1">
        <v>11</v>
      </c>
    </row>
    <row r="5805" spans="1:5" x14ac:dyDescent="0.25">
      <c r="A5805" s="1">
        <v>5799</v>
      </c>
      <c r="B5805" s="1">
        <v>73</v>
      </c>
      <c r="D5805" s="1">
        <v>5799</v>
      </c>
      <c r="E5805" s="1">
        <v>11</v>
      </c>
    </row>
    <row r="5806" spans="1:5" x14ac:dyDescent="0.25">
      <c r="A5806" s="1">
        <v>5800</v>
      </c>
      <c r="B5806" s="1">
        <v>73</v>
      </c>
      <c r="D5806" s="1">
        <v>5800</v>
      </c>
      <c r="E5806" s="1">
        <v>11</v>
      </c>
    </row>
    <row r="5807" spans="1:5" x14ac:dyDescent="0.25">
      <c r="A5807" s="1">
        <v>5801</v>
      </c>
      <c r="B5807" s="1">
        <v>73</v>
      </c>
      <c r="D5807" s="1">
        <v>5801</v>
      </c>
      <c r="E5807" s="1">
        <v>11</v>
      </c>
    </row>
    <row r="5808" spans="1:5" x14ac:dyDescent="0.25">
      <c r="A5808" s="1">
        <v>5802</v>
      </c>
      <c r="B5808" s="1">
        <v>73</v>
      </c>
      <c r="D5808" s="1">
        <v>5802</v>
      </c>
      <c r="E5808" s="1">
        <v>11</v>
      </c>
    </row>
    <row r="5809" spans="1:5" x14ac:dyDescent="0.25">
      <c r="A5809" s="1">
        <v>5803</v>
      </c>
      <c r="B5809" s="1">
        <v>73</v>
      </c>
      <c r="D5809" s="1">
        <v>5803</v>
      </c>
      <c r="E5809" s="1">
        <v>11</v>
      </c>
    </row>
    <row r="5810" spans="1:5" x14ac:dyDescent="0.25">
      <c r="A5810" s="1">
        <v>5804</v>
      </c>
      <c r="B5810" s="1">
        <v>73</v>
      </c>
      <c r="D5810" s="1">
        <v>5804</v>
      </c>
      <c r="E5810" s="1">
        <v>11</v>
      </c>
    </row>
    <row r="5811" spans="1:5" x14ac:dyDescent="0.25">
      <c r="A5811" s="1">
        <v>5805</v>
      </c>
      <c r="B5811" s="1">
        <v>73</v>
      </c>
      <c r="D5811" s="1">
        <v>5805</v>
      </c>
      <c r="E5811" s="1">
        <v>11</v>
      </c>
    </row>
    <row r="5812" spans="1:5" x14ac:dyDescent="0.25">
      <c r="A5812" s="1">
        <v>5806</v>
      </c>
      <c r="B5812" s="1">
        <v>73</v>
      </c>
      <c r="D5812" s="1">
        <v>5806</v>
      </c>
      <c r="E5812" s="1">
        <v>11</v>
      </c>
    </row>
    <row r="5813" spans="1:5" x14ac:dyDescent="0.25">
      <c r="A5813" s="1">
        <v>5807</v>
      </c>
      <c r="B5813" s="1">
        <v>73</v>
      </c>
      <c r="D5813" s="1">
        <v>5807</v>
      </c>
      <c r="E5813" s="1">
        <v>11</v>
      </c>
    </row>
    <row r="5814" spans="1:5" x14ac:dyDescent="0.25">
      <c r="A5814" s="1">
        <v>5808</v>
      </c>
      <c r="B5814" s="1">
        <v>73</v>
      </c>
      <c r="D5814" s="1">
        <v>5808</v>
      </c>
      <c r="E5814" s="1">
        <v>11</v>
      </c>
    </row>
    <row r="5815" spans="1:5" x14ac:dyDescent="0.25">
      <c r="A5815" s="1">
        <v>5809</v>
      </c>
      <c r="B5815" s="1">
        <v>73</v>
      </c>
      <c r="D5815" s="1">
        <v>5809</v>
      </c>
      <c r="E5815" s="1">
        <v>11</v>
      </c>
    </row>
    <row r="5816" spans="1:5" x14ac:dyDescent="0.25">
      <c r="A5816" s="1">
        <v>5810</v>
      </c>
      <c r="B5816" s="1">
        <v>73</v>
      </c>
      <c r="D5816" s="1">
        <v>5810</v>
      </c>
      <c r="E5816" s="1">
        <v>11</v>
      </c>
    </row>
    <row r="5817" spans="1:5" x14ac:dyDescent="0.25">
      <c r="A5817" s="1">
        <v>5811</v>
      </c>
      <c r="B5817" s="1">
        <v>73</v>
      </c>
      <c r="D5817" s="1">
        <v>5811</v>
      </c>
      <c r="E5817" s="1">
        <v>11</v>
      </c>
    </row>
    <row r="5818" spans="1:5" x14ac:dyDescent="0.25">
      <c r="A5818" s="1">
        <v>5812</v>
      </c>
      <c r="B5818" s="1">
        <v>73</v>
      </c>
      <c r="D5818" s="1">
        <v>5812</v>
      </c>
      <c r="E5818" s="1">
        <v>11</v>
      </c>
    </row>
    <row r="5819" spans="1:5" x14ac:dyDescent="0.25">
      <c r="A5819" s="1">
        <v>5813</v>
      </c>
      <c r="B5819" s="1">
        <v>73</v>
      </c>
      <c r="D5819" s="1">
        <v>5813</v>
      </c>
      <c r="E5819" s="1">
        <v>11</v>
      </c>
    </row>
    <row r="5820" spans="1:5" x14ac:dyDescent="0.25">
      <c r="A5820" s="1">
        <v>5814</v>
      </c>
      <c r="B5820" s="1">
        <v>73</v>
      </c>
      <c r="D5820" s="1">
        <v>5814</v>
      </c>
      <c r="E5820" s="1">
        <v>11</v>
      </c>
    </row>
    <row r="5821" spans="1:5" x14ac:dyDescent="0.25">
      <c r="A5821" s="1">
        <v>5815</v>
      </c>
      <c r="B5821" s="1">
        <v>73</v>
      </c>
      <c r="D5821" s="1">
        <v>5815</v>
      </c>
      <c r="E5821" s="1">
        <v>11</v>
      </c>
    </row>
    <row r="5822" spans="1:5" x14ac:dyDescent="0.25">
      <c r="A5822" s="1">
        <v>5816</v>
      </c>
      <c r="B5822" s="1">
        <v>73</v>
      </c>
      <c r="D5822" s="1">
        <v>5816</v>
      </c>
      <c r="E5822" s="1">
        <v>11</v>
      </c>
    </row>
    <row r="5823" spans="1:5" x14ac:dyDescent="0.25">
      <c r="A5823" s="1">
        <v>5817</v>
      </c>
      <c r="B5823" s="1">
        <v>73</v>
      </c>
      <c r="D5823" s="1">
        <v>5817</v>
      </c>
      <c r="E5823" s="1">
        <v>11</v>
      </c>
    </row>
    <row r="5824" spans="1:5" x14ac:dyDescent="0.25">
      <c r="A5824" s="1">
        <v>5818</v>
      </c>
      <c r="B5824" s="1">
        <v>73</v>
      </c>
      <c r="D5824" s="1">
        <v>5818</v>
      </c>
      <c r="E5824" s="1">
        <v>11</v>
      </c>
    </row>
    <row r="5825" spans="1:5" x14ac:dyDescent="0.25">
      <c r="A5825" s="1">
        <v>5819</v>
      </c>
      <c r="B5825" s="1">
        <v>73</v>
      </c>
      <c r="D5825" s="1">
        <v>5819</v>
      </c>
      <c r="E5825" s="1">
        <v>11</v>
      </c>
    </row>
    <row r="5826" spans="1:5" x14ac:dyDescent="0.25">
      <c r="A5826" s="1">
        <v>5820</v>
      </c>
      <c r="B5826" s="1">
        <v>73</v>
      </c>
      <c r="D5826" s="1">
        <v>5820</v>
      </c>
      <c r="E5826" s="1">
        <v>11</v>
      </c>
    </row>
    <row r="5827" spans="1:5" x14ac:dyDescent="0.25">
      <c r="A5827" s="1">
        <v>5821</v>
      </c>
      <c r="B5827" s="1">
        <v>73</v>
      </c>
      <c r="D5827" s="1">
        <v>5821</v>
      </c>
      <c r="E5827" s="1">
        <v>11</v>
      </c>
    </row>
    <row r="5828" spans="1:5" x14ac:dyDescent="0.25">
      <c r="A5828" s="1">
        <v>5822</v>
      </c>
      <c r="B5828" s="1">
        <v>73</v>
      </c>
      <c r="D5828" s="1">
        <v>5822</v>
      </c>
      <c r="E5828" s="1">
        <v>11</v>
      </c>
    </row>
    <row r="5829" spans="1:5" x14ac:dyDescent="0.25">
      <c r="A5829" s="1">
        <v>5823</v>
      </c>
      <c r="B5829" s="1">
        <v>73</v>
      </c>
      <c r="D5829" s="1">
        <v>5823</v>
      </c>
      <c r="E5829" s="1">
        <v>11</v>
      </c>
    </row>
    <row r="5830" spans="1:5" x14ac:dyDescent="0.25">
      <c r="A5830" s="1">
        <v>5824</v>
      </c>
      <c r="B5830" s="1">
        <v>73</v>
      </c>
      <c r="D5830" s="1">
        <v>5824</v>
      </c>
      <c r="E5830" s="1">
        <v>11</v>
      </c>
    </row>
    <row r="5831" spans="1:5" x14ac:dyDescent="0.25">
      <c r="A5831" s="1">
        <v>5825</v>
      </c>
      <c r="B5831" s="1">
        <v>73</v>
      </c>
      <c r="D5831" s="1">
        <v>5825</v>
      </c>
      <c r="E5831" s="1">
        <v>11</v>
      </c>
    </row>
    <row r="5832" spans="1:5" x14ac:dyDescent="0.25">
      <c r="A5832" s="1">
        <v>5826</v>
      </c>
      <c r="B5832" s="1">
        <v>73</v>
      </c>
      <c r="D5832" s="1">
        <v>5826</v>
      </c>
      <c r="E5832" s="1">
        <v>11</v>
      </c>
    </row>
    <row r="5833" spans="1:5" x14ac:dyDescent="0.25">
      <c r="A5833" s="1">
        <v>5827</v>
      </c>
      <c r="B5833" s="1">
        <v>73</v>
      </c>
      <c r="D5833" s="1">
        <v>5827</v>
      </c>
      <c r="E5833" s="1">
        <v>11</v>
      </c>
    </row>
    <row r="5834" spans="1:5" x14ac:dyDescent="0.25">
      <c r="A5834" s="1">
        <v>5828</v>
      </c>
      <c r="B5834" s="1">
        <v>73</v>
      </c>
      <c r="D5834" s="1">
        <v>5828</v>
      </c>
      <c r="E5834" s="1">
        <v>11</v>
      </c>
    </row>
    <row r="5835" spans="1:5" x14ac:dyDescent="0.25">
      <c r="A5835" s="1">
        <v>5829</v>
      </c>
      <c r="B5835" s="1">
        <v>73</v>
      </c>
      <c r="D5835" s="1">
        <v>5829</v>
      </c>
      <c r="E5835" s="1">
        <v>11</v>
      </c>
    </row>
    <row r="5836" spans="1:5" x14ac:dyDescent="0.25">
      <c r="A5836" s="1">
        <v>5830</v>
      </c>
      <c r="B5836" s="1">
        <v>73</v>
      </c>
      <c r="D5836" s="1">
        <v>5830</v>
      </c>
      <c r="E5836" s="1">
        <v>11</v>
      </c>
    </row>
    <row r="5837" spans="1:5" x14ac:dyDescent="0.25">
      <c r="A5837" s="1">
        <v>5831</v>
      </c>
      <c r="B5837" s="1">
        <v>73</v>
      </c>
      <c r="D5837" s="1">
        <v>5831</v>
      </c>
      <c r="E5837" s="1">
        <v>11</v>
      </c>
    </row>
    <row r="5838" spans="1:5" x14ac:dyDescent="0.25">
      <c r="A5838" s="1">
        <v>5832</v>
      </c>
      <c r="B5838" s="1">
        <v>73</v>
      </c>
      <c r="D5838" s="1">
        <v>5832</v>
      </c>
      <c r="E5838" s="1">
        <v>11</v>
      </c>
    </row>
    <row r="5839" spans="1:5" x14ac:dyDescent="0.25">
      <c r="A5839" s="1">
        <v>5833</v>
      </c>
      <c r="B5839" s="1">
        <v>73</v>
      </c>
      <c r="D5839" s="1">
        <v>5833</v>
      </c>
      <c r="E5839" s="1">
        <v>11</v>
      </c>
    </row>
    <row r="5840" spans="1:5" x14ac:dyDescent="0.25">
      <c r="A5840" s="1">
        <v>5834</v>
      </c>
      <c r="B5840" s="1">
        <v>73</v>
      </c>
      <c r="D5840" s="1">
        <v>5834</v>
      </c>
      <c r="E5840" s="1">
        <v>11</v>
      </c>
    </row>
    <row r="5841" spans="1:5" x14ac:dyDescent="0.25">
      <c r="A5841" s="1">
        <v>5835</v>
      </c>
      <c r="B5841" s="1">
        <v>73</v>
      </c>
      <c r="D5841" s="1">
        <v>5835</v>
      </c>
      <c r="E5841" s="1">
        <v>11</v>
      </c>
    </row>
    <row r="5842" spans="1:5" x14ac:dyDescent="0.25">
      <c r="A5842" s="1">
        <v>5836</v>
      </c>
      <c r="B5842" s="1">
        <v>73</v>
      </c>
      <c r="D5842" s="1">
        <v>5836</v>
      </c>
      <c r="E5842" s="1">
        <v>11</v>
      </c>
    </row>
    <row r="5843" spans="1:5" x14ac:dyDescent="0.25">
      <c r="A5843" s="1">
        <v>5837</v>
      </c>
      <c r="B5843" s="1">
        <v>73</v>
      </c>
      <c r="D5843" s="1">
        <v>5837</v>
      </c>
      <c r="E5843" s="1">
        <v>11</v>
      </c>
    </row>
    <row r="5844" spans="1:5" x14ac:dyDescent="0.25">
      <c r="A5844" s="1">
        <v>5838</v>
      </c>
      <c r="B5844" s="1">
        <v>73</v>
      </c>
      <c r="D5844" s="1">
        <v>5838</v>
      </c>
      <c r="E5844" s="1">
        <v>11</v>
      </c>
    </row>
    <row r="5845" spans="1:5" x14ac:dyDescent="0.25">
      <c r="A5845" s="1">
        <v>5839</v>
      </c>
      <c r="B5845" s="1">
        <v>73</v>
      </c>
      <c r="D5845" s="1">
        <v>5839</v>
      </c>
      <c r="E5845" s="1">
        <v>11</v>
      </c>
    </row>
    <row r="5846" spans="1:5" x14ac:dyDescent="0.25">
      <c r="A5846" s="1">
        <v>5840</v>
      </c>
      <c r="B5846" s="1">
        <v>73</v>
      </c>
      <c r="D5846" s="1">
        <v>5840</v>
      </c>
      <c r="E5846" s="1">
        <v>11</v>
      </c>
    </row>
    <row r="5847" spans="1:5" x14ac:dyDescent="0.25">
      <c r="A5847" s="1">
        <v>5841</v>
      </c>
      <c r="B5847" s="1">
        <v>74</v>
      </c>
      <c r="D5847" s="1">
        <v>5841</v>
      </c>
      <c r="E5847" s="1">
        <v>11</v>
      </c>
    </row>
    <row r="5848" spans="1:5" x14ac:dyDescent="0.25">
      <c r="A5848" s="1">
        <v>5842</v>
      </c>
      <c r="B5848" s="1">
        <v>74</v>
      </c>
      <c r="D5848" s="1">
        <v>5842</v>
      </c>
      <c r="E5848" s="1">
        <v>11</v>
      </c>
    </row>
    <row r="5849" spans="1:5" x14ac:dyDescent="0.25">
      <c r="A5849" s="1">
        <v>5843</v>
      </c>
      <c r="B5849" s="1">
        <v>74</v>
      </c>
      <c r="D5849" s="1">
        <v>5843</v>
      </c>
      <c r="E5849" s="1">
        <v>11</v>
      </c>
    </row>
    <row r="5850" spans="1:5" x14ac:dyDescent="0.25">
      <c r="A5850" s="1">
        <v>5844</v>
      </c>
      <c r="B5850" s="1">
        <v>74</v>
      </c>
      <c r="D5850" s="1">
        <v>5844</v>
      </c>
      <c r="E5850" s="1">
        <v>11</v>
      </c>
    </row>
    <row r="5851" spans="1:5" x14ac:dyDescent="0.25">
      <c r="A5851" s="1">
        <v>5845</v>
      </c>
      <c r="B5851" s="1">
        <v>74</v>
      </c>
      <c r="D5851" s="1">
        <v>5845</v>
      </c>
      <c r="E5851" s="1">
        <v>11</v>
      </c>
    </row>
    <row r="5852" spans="1:5" x14ac:dyDescent="0.25">
      <c r="A5852" s="1">
        <v>5846</v>
      </c>
      <c r="B5852" s="1">
        <v>74</v>
      </c>
      <c r="D5852" s="1">
        <v>5846</v>
      </c>
      <c r="E5852" s="1">
        <v>11</v>
      </c>
    </row>
    <row r="5853" spans="1:5" x14ac:dyDescent="0.25">
      <c r="A5853" s="1">
        <v>5847</v>
      </c>
      <c r="B5853" s="1">
        <v>74</v>
      </c>
      <c r="D5853" s="1">
        <v>5847</v>
      </c>
      <c r="E5853" s="1">
        <v>11</v>
      </c>
    </row>
    <row r="5854" spans="1:5" x14ac:dyDescent="0.25">
      <c r="A5854" s="1">
        <v>5848</v>
      </c>
      <c r="B5854" s="1">
        <v>74</v>
      </c>
      <c r="D5854" s="1">
        <v>5848</v>
      </c>
      <c r="E5854" s="1">
        <v>11</v>
      </c>
    </row>
    <row r="5855" spans="1:5" x14ac:dyDescent="0.25">
      <c r="A5855" s="1">
        <v>5849</v>
      </c>
      <c r="B5855" s="1">
        <v>74</v>
      </c>
      <c r="D5855" s="1">
        <v>5849</v>
      </c>
      <c r="E5855" s="1">
        <v>11</v>
      </c>
    </row>
    <row r="5856" spans="1:5" x14ac:dyDescent="0.25">
      <c r="A5856" s="1">
        <v>5850</v>
      </c>
      <c r="B5856" s="1">
        <v>74</v>
      </c>
      <c r="D5856" s="1">
        <v>5850</v>
      </c>
      <c r="E5856" s="1">
        <v>11</v>
      </c>
    </row>
    <row r="5857" spans="1:5" x14ac:dyDescent="0.25">
      <c r="A5857" s="1">
        <v>5851</v>
      </c>
      <c r="B5857" s="1">
        <v>74</v>
      </c>
      <c r="D5857" s="1">
        <v>5851</v>
      </c>
      <c r="E5857" s="1">
        <v>11</v>
      </c>
    </row>
    <row r="5858" spans="1:5" x14ac:dyDescent="0.25">
      <c r="A5858" s="1">
        <v>5852</v>
      </c>
      <c r="B5858" s="1">
        <v>74</v>
      </c>
      <c r="D5858" s="1">
        <v>5852</v>
      </c>
      <c r="E5858" s="1">
        <v>11</v>
      </c>
    </row>
    <row r="5859" spans="1:5" x14ac:dyDescent="0.25">
      <c r="A5859" s="1">
        <v>5853</v>
      </c>
      <c r="B5859" s="1">
        <v>74</v>
      </c>
      <c r="D5859" s="1">
        <v>5853</v>
      </c>
      <c r="E5859" s="1">
        <v>11</v>
      </c>
    </row>
    <row r="5860" spans="1:5" x14ac:dyDescent="0.25">
      <c r="A5860" s="1">
        <v>5854</v>
      </c>
      <c r="B5860" s="1">
        <v>74</v>
      </c>
      <c r="D5860" s="1">
        <v>5854</v>
      </c>
      <c r="E5860" s="1">
        <v>11</v>
      </c>
    </row>
    <row r="5861" spans="1:5" x14ac:dyDescent="0.25">
      <c r="A5861" s="1">
        <v>5855</v>
      </c>
      <c r="B5861" s="1">
        <v>74</v>
      </c>
      <c r="D5861" s="1">
        <v>5855</v>
      </c>
      <c r="E5861" s="1">
        <v>11</v>
      </c>
    </row>
    <row r="5862" spans="1:5" x14ac:dyDescent="0.25">
      <c r="A5862" s="1">
        <v>5856</v>
      </c>
      <c r="B5862" s="1">
        <v>74</v>
      </c>
      <c r="D5862" s="1">
        <v>5856</v>
      </c>
      <c r="E5862" s="1">
        <v>11</v>
      </c>
    </row>
    <row r="5863" spans="1:5" x14ac:dyDescent="0.25">
      <c r="A5863" s="1">
        <v>5857</v>
      </c>
      <c r="B5863" s="1">
        <v>74</v>
      </c>
      <c r="D5863" s="1">
        <v>5857</v>
      </c>
      <c r="E5863" s="1">
        <v>11</v>
      </c>
    </row>
    <row r="5864" spans="1:5" x14ac:dyDescent="0.25">
      <c r="A5864" s="1">
        <v>5858</v>
      </c>
      <c r="B5864" s="1">
        <v>74</v>
      </c>
      <c r="D5864" s="1">
        <v>5858</v>
      </c>
      <c r="E5864" s="1">
        <v>11</v>
      </c>
    </row>
    <row r="5865" spans="1:5" x14ac:dyDescent="0.25">
      <c r="A5865" s="1">
        <v>5859</v>
      </c>
      <c r="B5865" s="1">
        <v>74</v>
      </c>
      <c r="D5865" s="1">
        <v>5859</v>
      </c>
      <c r="E5865" s="1">
        <v>11</v>
      </c>
    </row>
    <row r="5866" spans="1:5" x14ac:dyDescent="0.25">
      <c r="A5866" s="1">
        <v>5860</v>
      </c>
      <c r="B5866" s="1">
        <v>74</v>
      </c>
      <c r="D5866" s="1">
        <v>5860</v>
      </c>
      <c r="E5866" s="1">
        <v>11</v>
      </c>
    </row>
    <row r="5867" spans="1:5" x14ac:dyDescent="0.25">
      <c r="A5867" s="1">
        <v>5861</v>
      </c>
      <c r="B5867" s="1">
        <v>74</v>
      </c>
      <c r="D5867" s="1">
        <v>5861</v>
      </c>
      <c r="E5867" s="1">
        <v>11</v>
      </c>
    </row>
    <row r="5868" spans="1:5" x14ac:dyDescent="0.25">
      <c r="A5868" s="1">
        <v>5862</v>
      </c>
      <c r="B5868" s="1">
        <v>74</v>
      </c>
      <c r="D5868" s="1">
        <v>5862</v>
      </c>
      <c r="E5868" s="1">
        <v>11</v>
      </c>
    </row>
    <row r="5869" spans="1:5" x14ac:dyDescent="0.25">
      <c r="A5869" s="1">
        <v>5863</v>
      </c>
      <c r="B5869" s="1">
        <v>74</v>
      </c>
      <c r="D5869" s="1">
        <v>5863</v>
      </c>
      <c r="E5869" s="1">
        <v>11</v>
      </c>
    </row>
    <row r="5870" spans="1:5" x14ac:dyDescent="0.25">
      <c r="A5870" s="1">
        <v>5864</v>
      </c>
      <c r="B5870" s="1">
        <v>74</v>
      </c>
      <c r="D5870" s="1">
        <v>5864</v>
      </c>
      <c r="E5870" s="1">
        <v>11</v>
      </c>
    </row>
    <row r="5871" spans="1:5" x14ac:dyDescent="0.25">
      <c r="A5871" s="1">
        <v>5865</v>
      </c>
      <c r="B5871" s="1">
        <v>74</v>
      </c>
      <c r="D5871" s="1">
        <v>5865</v>
      </c>
      <c r="E5871" s="1">
        <v>11</v>
      </c>
    </row>
    <row r="5872" spans="1:5" x14ac:dyDescent="0.25">
      <c r="A5872" s="1">
        <v>5866</v>
      </c>
      <c r="B5872" s="1">
        <v>74</v>
      </c>
      <c r="D5872" s="1">
        <v>5866</v>
      </c>
      <c r="E5872" s="1">
        <v>11</v>
      </c>
    </row>
    <row r="5873" spans="1:5" x14ac:dyDescent="0.25">
      <c r="A5873" s="1">
        <v>5867</v>
      </c>
      <c r="B5873" s="1">
        <v>74</v>
      </c>
      <c r="D5873" s="1">
        <v>5867</v>
      </c>
      <c r="E5873" s="1">
        <v>11</v>
      </c>
    </row>
    <row r="5874" spans="1:5" x14ac:dyDescent="0.25">
      <c r="A5874" s="1">
        <v>5868</v>
      </c>
      <c r="B5874" s="1">
        <v>74</v>
      </c>
      <c r="D5874" s="1">
        <v>5868</v>
      </c>
      <c r="E5874" s="1">
        <v>11</v>
      </c>
    </row>
    <row r="5875" spans="1:5" x14ac:dyDescent="0.25">
      <c r="A5875" s="1">
        <v>5869</v>
      </c>
      <c r="B5875" s="1">
        <v>74</v>
      </c>
      <c r="D5875" s="1">
        <v>5869</v>
      </c>
      <c r="E5875" s="1">
        <v>11</v>
      </c>
    </row>
    <row r="5876" spans="1:5" x14ac:dyDescent="0.25">
      <c r="A5876" s="1">
        <v>5870</v>
      </c>
      <c r="B5876" s="1">
        <v>74</v>
      </c>
      <c r="D5876" s="1">
        <v>5870</v>
      </c>
      <c r="E5876" s="1">
        <v>11</v>
      </c>
    </row>
    <row r="5877" spans="1:5" x14ac:dyDescent="0.25">
      <c r="A5877" s="1">
        <v>5871</v>
      </c>
      <c r="B5877" s="1">
        <v>74</v>
      </c>
      <c r="D5877" s="1">
        <v>5871</v>
      </c>
      <c r="E5877" s="1">
        <v>11</v>
      </c>
    </row>
    <row r="5878" spans="1:5" x14ac:dyDescent="0.25">
      <c r="A5878" s="1">
        <v>5872</v>
      </c>
      <c r="B5878" s="1">
        <v>74</v>
      </c>
      <c r="D5878" s="1">
        <v>5872</v>
      </c>
      <c r="E5878" s="1">
        <v>11</v>
      </c>
    </row>
    <row r="5879" spans="1:5" x14ac:dyDescent="0.25">
      <c r="A5879" s="1">
        <v>5873</v>
      </c>
      <c r="B5879" s="1">
        <v>74</v>
      </c>
      <c r="D5879" s="1">
        <v>5873</v>
      </c>
      <c r="E5879" s="1">
        <v>11</v>
      </c>
    </row>
    <row r="5880" spans="1:5" x14ac:dyDescent="0.25">
      <c r="A5880" s="1">
        <v>5874</v>
      </c>
      <c r="B5880" s="1">
        <v>74</v>
      </c>
      <c r="D5880" s="1">
        <v>5874</v>
      </c>
      <c r="E5880" s="1">
        <v>11</v>
      </c>
    </row>
    <row r="5881" spans="1:5" x14ac:dyDescent="0.25">
      <c r="A5881" s="1">
        <v>5875</v>
      </c>
      <c r="B5881" s="1">
        <v>74</v>
      </c>
      <c r="D5881" s="1">
        <v>5875</v>
      </c>
      <c r="E5881" s="1">
        <v>11</v>
      </c>
    </row>
    <row r="5882" spans="1:5" x14ac:dyDescent="0.25">
      <c r="A5882" s="1">
        <v>5876</v>
      </c>
      <c r="B5882" s="1">
        <v>74</v>
      </c>
      <c r="D5882" s="1">
        <v>5876</v>
      </c>
      <c r="E5882" s="1">
        <v>11</v>
      </c>
    </row>
    <row r="5883" spans="1:5" x14ac:dyDescent="0.25">
      <c r="A5883" s="1">
        <v>5877</v>
      </c>
      <c r="B5883" s="1">
        <v>74</v>
      </c>
      <c r="D5883" s="1">
        <v>5877</v>
      </c>
      <c r="E5883" s="1">
        <v>11</v>
      </c>
    </row>
    <row r="5884" spans="1:5" x14ac:dyDescent="0.25">
      <c r="A5884" s="1">
        <v>5878</v>
      </c>
      <c r="B5884" s="1">
        <v>74</v>
      </c>
      <c r="D5884" s="1">
        <v>5878</v>
      </c>
      <c r="E5884" s="1">
        <v>11</v>
      </c>
    </row>
    <row r="5885" spans="1:5" x14ac:dyDescent="0.25">
      <c r="A5885" s="1">
        <v>5879</v>
      </c>
      <c r="B5885" s="1">
        <v>74</v>
      </c>
      <c r="D5885" s="1">
        <v>5879</v>
      </c>
      <c r="E5885" s="1">
        <v>11</v>
      </c>
    </row>
    <row r="5886" spans="1:5" x14ac:dyDescent="0.25">
      <c r="A5886" s="1">
        <v>5880</v>
      </c>
      <c r="B5886" s="1">
        <v>74</v>
      </c>
      <c r="D5886" s="1">
        <v>5880</v>
      </c>
      <c r="E5886" s="1">
        <v>11</v>
      </c>
    </row>
    <row r="5887" spans="1:5" x14ac:dyDescent="0.25">
      <c r="A5887" s="1">
        <v>5881</v>
      </c>
      <c r="B5887" s="1">
        <v>74</v>
      </c>
      <c r="D5887" s="1">
        <v>5881</v>
      </c>
      <c r="E5887" s="1">
        <v>11</v>
      </c>
    </row>
    <row r="5888" spans="1:5" x14ac:dyDescent="0.25">
      <c r="A5888" s="1">
        <v>5882</v>
      </c>
      <c r="B5888" s="1">
        <v>74</v>
      </c>
      <c r="D5888" s="1">
        <v>5882</v>
      </c>
      <c r="E5888" s="1">
        <v>11</v>
      </c>
    </row>
    <row r="5889" spans="1:5" x14ac:dyDescent="0.25">
      <c r="A5889" s="1">
        <v>5883</v>
      </c>
      <c r="B5889" s="1">
        <v>74</v>
      </c>
      <c r="D5889" s="1">
        <v>5883</v>
      </c>
      <c r="E5889" s="1">
        <v>11</v>
      </c>
    </row>
    <row r="5890" spans="1:5" x14ac:dyDescent="0.25">
      <c r="A5890" s="1">
        <v>5884</v>
      </c>
      <c r="B5890" s="1">
        <v>74</v>
      </c>
      <c r="D5890" s="1">
        <v>5884</v>
      </c>
      <c r="E5890" s="1">
        <v>11</v>
      </c>
    </row>
    <row r="5891" spans="1:5" x14ac:dyDescent="0.25">
      <c r="A5891" s="1">
        <v>5885</v>
      </c>
      <c r="B5891" s="1">
        <v>74</v>
      </c>
      <c r="D5891" s="1">
        <v>5885</v>
      </c>
      <c r="E5891" s="1">
        <v>11</v>
      </c>
    </row>
    <row r="5892" spans="1:5" x14ac:dyDescent="0.25">
      <c r="A5892" s="1">
        <v>5886</v>
      </c>
      <c r="B5892" s="1">
        <v>74</v>
      </c>
      <c r="D5892" s="1">
        <v>5886</v>
      </c>
      <c r="E5892" s="1">
        <v>11</v>
      </c>
    </row>
    <row r="5893" spans="1:5" x14ac:dyDescent="0.25">
      <c r="A5893" s="1">
        <v>5887</v>
      </c>
      <c r="B5893" s="1">
        <v>74</v>
      </c>
      <c r="D5893" s="1">
        <v>5887</v>
      </c>
      <c r="E5893" s="1">
        <v>11</v>
      </c>
    </row>
    <row r="5894" spans="1:5" x14ac:dyDescent="0.25">
      <c r="A5894" s="1">
        <v>5888</v>
      </c>
      <c r="B5894" s="1">
        <v>74</v>
      </c>
      <c r="D5894" s="1">
        <v>5888</v>
      </c>
      <c r="E5894" s="1">
        <v>11</v>
      </c>
    </row>
    <row r="5895" spans="1:5" x14ac:dyDescent="0.25">
      <c r="A5895" s="1">
        <v>5889</v>
      </c>
      <c r="B5895" s="1">
        <v>74</v>
      </c>
      <c r="D5895" s="1">
        <v>5889</v>
      </c>
      <c r="E5895" s="1">
        <v>11</v>
      </c>
    </row>
    <row r="5896" spans="1:5" x14ac:dyDescent="0.25">
      <c r="A5896" s="1">
        <v>5890</v>
      </c>
      <c r="B5896" s="1">
        <v>74</v>
      </c>
      <c r="D5896" s="1">
        <v>5890</v>
      </c>
      <c r="E5896" s="1">
        <v>11</v>
      </c>
    </row>
    <row r="5897" spans="1:5" x14ac:dyDescent="0.25">
      <c r="A5897" s="1">
        <v>5891</v>
      </c>
      <c r="B5897" s="1">
        <v>74</v>
      </c>
      <c r="D5897" s="1">
        <v>5891</v>
      </c>
      <c r="E5897" s="1">
        <v>11</v>
      </c>
    </row>
    <row r="5898" spans="1:5" x14ac:dyDescent="0.25">
      <c r="A5898" s="1">
        <v>5892</v>
      </c>
      <c r="B5898" s="1">
        <v>74</v>
      </c>
      <c r="D5898" s="1">
        <v>5892</v>
      </c>
      <c r="E5898" s="1">
        <v>11</v>
      </c>
    </row>
    <row r="5899" spans="1:5" x14ac:dyDescent="0.25">
      <c r="A5899" s="1">
        <v>5893</v>
      </c>
      <c r="B5899" s="1">
        <v>74</v>
      </c>
      <c r="D5899" s="1">
        <v>5893</v>
      </c>
      <c r="E5899" s="1">
        <v>11</v>
      </c>
    </row>
    <row r="5900" spans="1:5" x14ac:dyDescent="0.25">
      <c r="A5900" s="1">
        <v>5894</v>
      </c>
      <c r="B5900" s="1">
        <v>74</v>
      </c>
      <c r="D5900" s="1">
        <v>5894</v>
      </c>
      <c r="E5900" s="1">
        <v>11</v>
      </c>
    </row>
    <row r="5901" spans="1:5" x14ac:dyDescent="0.25">
      <c r="A5901" s="1">
        <v>5895</v>
      </c>
      <c r="B5901" s="1">
        <v>74</v>
      </c>
      <c r="D5901" s="1">
        <v>5895</v>
      </c>
      <c r="E5901" s="1">
        <v>11</v>
      </c>
    </row>
    <row r="5902" spans="1:5" x14ac:dyDescent="0.25">
      <c r="A5902" s="1">
        <v>5896</v>
      </c>
      <c r="B5902" s="1">
        <v>74</v>
      </c>
      <c r="D5902" s="1">
        <v>5896</v>
      </c>
      <c r="E5902" s="1">
        <v>11</v>
      </c>
    </row>
    <row r="5903" spans="1:5" x14ac:dyDescent="0.25">
      <c r="A5903" s="1">
        <v>5897</v>
      </c>
      <c r="B5903" s="1">
        <v>74</v>
      </c>
      <c r="D5903" s="1">
        <v>5897</v>
      </c>
      <c r="E5903" s="1">
        <v>11</v>
      </c>
    </row>
    <row r="5904" spans="1:5" x14ac:dyDescent="0.25">
      <c r="A5904" s="1">
        <v>5898</v>
      </c>
      <c r="B5904" s="1">
        <v>74</v>
      </c>
      <c r="D5904" s="1">
        <v>5898</v>
      </c>
      <c r="E5904" s="1">
        <v>11</v>
      </c>
    </row>
    <row r="5905" spans="1:5" x14ac:dyDescent="0.25">
      <c r="A5905" s="1">
        <v>5899</v>
      </c>
      <c r="B5905" s="1">
        <v>74</v>
      </c>
      <c r="D5905" s="1">
        <v>5899</v>
      </c>
      <c r="E5905" s="1">
        <v>11</v>
      </c>
    </row>
    <row r="5906" spans="1:5" x14ac:dyDescent="0.25">
      <c r="A5906" s="1">
        <v>5900</v>
      </c>
      <c r="B5906" s="1">
        <v>74</v>
      </c>
      <c r="D5906" s="1">
        <v>5900</v>
      </c>
      <c r="E5906" s="1">
        <v>11</v>
      </c>
    </row>
    <row r="5907" spans="1:5" x14ac:dyDescent="0.25">
      <c r="A5907" s="1">
        <v>5901</v>
      </c>
      <c r="B5907" s="1">
        <v>74</v>
      </c>
      <c r="D5907" s="1">
        <v>5901</v>
      </c>
      <c r="E5907" s="1">
        <v>11</v>
      </c>
    </row>
    <row r="5908" spans="1:5" x14ac:dyDescent="0.25">
      <c r="A5908" s="1">
        <v>5902</v>
      </c>
      <c r="B5908" s="1">
        <v>74</v>
      </c>
      <c r="D5908" s="1">
        <v>5902</v>
      </c>
      <c r="E5908" s="1">
        <v>11</v>
      </c>
    </row>
    <row r="5909" spans="1:5" x14ac:dyDescent="0.25">
      <c r="A5909" s="1">
        <v>5903</v>
      </c>
      <c r="B5909" s="1">
        <v>74</v>
      </c>
      <c r="D5909" s="1">
        <v>5903</v>
      </c>
      <c r="E5909" s="1">
        <v>11</v>
      </c>
    </row>
    <row r="5910" spans="1:5" x14ac:dyDescent="0.25">
      <c r="A5910" s="1">
        <v>5904</v>
      </c>
      <c r="B5910" s="1">
        <v>74</v>
      </c>
      <c r="D5910" s="1">
        <v>5904</v>
      </c>
      <c r="E5910" s="1">
        <v>11</v>
      </c>
    </row>
    <row r="5911" spans="1:5" x14ac:dyDescent="0.25">
      <c r="A5911" s="1">
        <v>5905</v>
      </c>
      <c r="B5911" s="1">
        <v>74</v>
      </c>
      <c r="D5911" s="1">
        <v>5905</v>
      </c>
      <c r="E5911" s="1">
        <v>11</v>
      </c>
    </row>
    <row r="5912" spans="1:5" x14ac:dyDescent="0.25">
      <c r="A5912" s="1">
        <v>5906</v>
      </c>
      <c r="B5912" s="1">
        <v>74</v>
      </c>
      <c r="D5912" s="1">
        <v>5906</v>
      </c>
      <c r="E5912" s="1">
        <v>11</v>
      </c>
    </row>
    <row r="5913" spans="1:5" x14ac:dyDescent="0.25">
      <c r="A5913" s="1">
        <v>5907</v>
      </c>
      <c r="B5913" s="1">
        <v>74</v>
      </c>
      <c r="D5913" s="1">
        <v>5907</v>
      </c>
      <c r="E5913" s="1">
        <v>11</v>
      </c>
    </row>
    <row r="5914" spans="1:5" x14ac:dyDescent="0.25">
      <c r="A5914" s="1">
        <v>5908</v>
      </c>
      <c r="B5914" s="1">
        <v>74</v>
      </c>
      <c r="D5914" s="1">
        <v>5908</v>
      </c>
      <c r="E5914" s="1">
        <v>11</v>
      </c>
    </row>
    <row r="5915" spans="1:5" x14ac:dyDescent="0.25">
      <c r="A5915" s="1">
        <v>5909</v>
      </c>
      <c r="B5915" s="1">
        <v>74</v>
      </c>
      <c r="D5915" s="1">
        <v>5909</v>
      </c>
      <c r="E5915" s="1">
        <v>11</v>
      </c>
    </row>
    <row r="5916" spans="1:5" x14ac:dyDescent="0.25">
      <c r="A5916" s="1">
        <v>5910</v>
      </c>
      <c r="B5916" s="1">
        <v>74</v>
      </c>
      <c r="D5916" s="1">
        <v>5910</v>
      </c>
      <c r="E5916" s="1">
        <v>11</v>
      </c>
    </row>
    <row r="5917" spans="1:5" x14ac:dyDescent="0.25">
      <c r="A5917" s="1">
        <v>5911</v>
      </c>
      <c r="B5917" s="1">
        <v>74</v>
      </c>
      <c r="D5917" s="1">
        <v>5911</v>
      </c>
      <c r="E5917" s="1">
        <v>11</v>
      </c>
    </row>
    <row r="5918" spans="1:5" x14ac:dyDescent="0.25">
      <c r="A5918" s="1">
        <v>5912</v>
      </c>
      <c r="B5918" s="1">
        <v>74</v>
      </c>
      <c r="D5918" s="1">
        <v>5912</v>
      </c>
      <c r="E5918" s="1">
        <v>11</v>
      </c>
    </row>
    <row r="5919" spans="1:5" x14ac:dyDescent="0.25">
      <c r="A5919" s="1">
        <v>5913</v>
      </c>
      <c r="B5919" s="1">
        <v>74</v>
      </c>
      <c r="D5919" s="1">
        <v>5913</v>
      </c>
      <c r="E5919" s="1">
        <v>11</v>
      </c>
    </row>
    <row r="5920" spans="1:5" x14ac:dyDescent="0.25">
      <c r="A5920" s="1">
        <v>5914</v>
      </c>
      <c r="B5920" s="1">
        <v>74</v>
      </c>
      <c r="D5920" s="1">
        <v>5914</v>
      </c>
      <c r="E5920" s="1">
        <v>11</v>
      </c>
    </row>
    <row r="5921" spans="1:5" x14ac:dyDescent="0.25">
      <c r="A5921" s="1">
        <v>5915</v>
      </c>
      <c r="B5921" s="1">
        <v>74</v>
      </c>
      <c r="D5921" s="1">
        <v>5915</v>
      </c>
      <c r="E5921" s="1">
        <v>11</v>
      </c>
    </row>
    <row r="5922" spans="1:5" x14ac:dyDescent="0.25">
      <c r="A5922" s="1">
        <v>5916</v>
      </c>
      <c r="B5922" s="1">
        <v>74</v>
      </c>
      <c r="D5922" s="1">
        <v>5916</v>
      </c>
      <c r="E5922" s="1">
        <v>11</v>
      </c>
    </row>
    <row r="5923" spans="1:5" x14ac:dyDescent="0.25">
      <c r="A5923" s="1">
        <v>5917</v>
      </c>
      <c r="B5923" s="1">
        <v>74</v>
      </c>
      <c r="D5923" s="1">
        <v>5917</v>
      </c>
      <c r="E5923" s="1">
        <v>11</v>
      </c>
    </row>
    <row r="5924" spans="1:5" x14ac:dyDescent="0.25">
      <c r="A5924" s="1">
        <v>5918</v>
      </c>
      <c r="B5924" s="1">
        <v>74</v>
      </c>
      <c r="D5924" s="1">
        <v>5918</v>
      </c>
      <c r="E5924" s="1">
        <v>11</v>
      </c>
    </row>
    <row r="5925" spans="1:5" x14ac:dyDescent="0.25">
      <c r="A5925" s="1">
        <v>5919</v>
      </c>
      <c r="B5925" s="1">
        <v>74</v>
      </c>
      <c r="D5925" s="1">
        <v>5919</v>
      </c>
      <c r="E5925" s="1">
        <v>11</v>
      </c>
    </row>
    <row r="5926" spans="1:5" x14ac:dyDescent="0.25">
      <c r="A5926" s="1">
        <v>5920</v>
      </c>
      <c r="B5926" s="1">
        <v>74</v>
      </c>
      <c r="D5926" s="1">
        <v>5920</v>
      </c>
      <c r="E5926" s="1">
        <v>11</v>
      </c>
    </row>
    <row r="5927" spans="1:5" x14ac:dyDescent="0.25">
      <c r="A5927" s="1">
        <v>5921</v>
      </c>
      <c r="B5927" s="1">
        <v>75</v>
      </c>
      <c r="D5927" s="1">
        <v>5921</v>
      </c>
      <c r="E5927" s="1">
        <v>11</v>
      </c>
    </row>
    <row r="5928" spans="1:5" x14ac:dyDescent="0.25">
      <c r="A5928" s="1">
        <v>5922</v>
      </c>
      <c r="B5928" s="1">
        <v>75</v>
      </c>
      <c r="D5928" s="1">
        <v>5922</v>
      </c>
      <c r="E5928" s="1">
        <v>11</v>
      </c>
    </row>
    <row r="5929" spans="1:5" x14ac:dyDescent="0.25">
      <c r="A5929" s="1">
        <v>5923</v>
      </c>
      <c r="B5929" s="1">
        <v>75</v>
      </c>
      <c r="D5929" s="1">
        <v>5923</v>
      </c>
      <c r="E5929" s="1">
        <v>11</v>
      </c>
    </row>
    <row r="5930" spans="1:5" x14ac:dyDescent="0.25">
      <c r="A5930" s="1">
        <v>5924</v>
      </c>
      <c r="B5930" s="1">
        <v>75</v>
      </c>
      <c r="D5930" s="1">
        <v>5924</v>
      </c>
      <c r="E5930" s="1">
        <v>11</v>
      </c>
    </row>
    <row r="5931" spans="1:5" x14ac:dyDescent="0.25">
      <c r="A5931" s="1">
        <v>5925</v>
      </c>
      <c r="B5931" s="1">
        <v>75</v>
      </c>
      <c r="D5931" s="1">
        <v>5925</v>
      </c>
      <c r="E5931" s="1">
        <v>11</v>
      </c>
    </row>
    <row r="5932" spans="1:5" x14ac:dyDescent="0.25">
      <c r="A5932" s="1">
        <v>5926</v>
      </c>
      <c r="B5932" s="1">
        <v>75</v>
      </c>
      <c r="D5932" s="1">
        <v>5926</v>
      </c>
      <c r="E5932" s="1">
        <v>11</v>
      </c>
    </row>
    <row r="5933" spans="1:5" x14ac:dyDescent="0.25">
      <c r="A5933" s="1">
        <v>5927</v>
      </c>
      <c r="B5933" s="1">
        <v>75</v>
      </c>
      <c r="D5933" s="1">
        <v>5927</v>
      </c>
      <c r="E5933" s="1">
        <v>11</v>
      </c>
    </row>
    <row r="5934" spans="1:5" x14ac:dyDescent="0.25">
      <c r="A5934" s="1">
        <v>5928</v>
      </c>
      <c r="B5934" s="1">
        <v>75</v>
      </c>
      <c r="D5934" s="1">
        <v>5928</v>
      </c>
      <c r="E5934" s="1">
        <v>11</v>
      </c>
    </row>
    <row r="5935" spans="1:5" x14ac:dyDescent="0.25">
      <c r="A5935" s="1">
        <v>5929</v>
      </c>
      <c r="B5935" s="1">
        <v>75</v>
      </c>
      <c r="D5935" s="1">
        <v>5929</v>
      </c>
      <c r="E5935" s="1">
        <v>11</v>
      </c>
    </row>
    <row r="5936" spans="1:5" x14ac:dyDescent="0.25">
      <c r="A5936" s="1">
        <v>5930</v>
      </c>
      <c r="B5936" s="1">
        <v>75</v>
      </c>
      <c r="D5936" s="1">
        <v>5930</v>
      </c>
      <c r="E5936" s="1">
        <v>11</v>
      </c>
    </row>
    <row r="5937" spans="1:5" x14ac:dyDescent="0.25">
      <c r="A5937" s="1">
        <v>5931</v>
      </c>
      <c r="B5937" s="1">
        <v>75</v>
      </c>
      <c r="D5937" s="1">
        <v>5931</v>
      </c>
      <c r="E5937" s="1">
        <v>11</v>
      </c>
    </row>
    <row r="5938" spans="1:5" x14ac:dyDescent="0.25">
      <c r="A5938" s="1">
        <v>5932</v>
      </c>
      <c r="B5938" s="1">
        <v>75</v>
      </c>
      <c r="D5938" s="1">
        <v>5932</v>
      </c>
      <c r="E5938" s="1">
        <v>11</v>
      </c>
    </row>
    <row r="5939" spans="1:5" x14ac:dyDescent="0.25">
      <c r="A5939" s="1">
        <v>5933</v>
      </c>
      <c r="B5939" s="1">
        <v>75</v>
      </c>
      <c r="D5939" s="1">
        <v>5933</v>
      </c>
      <c r="E5939" s="1">
        <v>11</v>
      </c>
    </row>
    <row r="5940" spans="1:5" x14ac:dyDescent="0.25">
      <c r="A5940" s="1">
        <v>5934</v>
      </c>
      <c r="B5940" s="1">
        <v>75</v>
      </c>
      <c r="D5940" s="1">
        <v>5934</v>
      </c>
      <c r="E5940" s="1">
        <v>11</v>
      </c>
    </row>
    <row r="5941" spans="1:5" x14ac:dyDescent="0.25">
      <c r="A5941" s="1">
        <v>5935</v>
      </c>
      <c r="B5941" s="1">
        <v>75</v>
      </c>
      <c r="D5941" s="1">
        <v>5935</v>
      </c>
      <c r="E5941" s="1">
        <v>11</v>
      </c>
    </row>
    <row r="5942" spans="1:5" x14ac:dyDescent="0.25">
      <c r="A5942" s="1">
        <v>5936</v>
      </c>
      <c r="B5942" s="1">
        <v>75</v>
      </c>
      <c r="D5942" s="1">
        <v>5936</v>
      </c>
      <c r="E5942" s="1">
        <v>11</v>
      </c>
    </row>
    <row r="5943" spans="1:5" x14ac:dyDescent="0.25">
      <c r="A5943" s="1">
        <v>5937</v>
      </c>
      <c r="B5943" s="1">
        <v>75</v>
      </c>
      <c r="D5943" s="1">
        <v>5937</v>
      </c>
      <c r="E5943" s="1">
        <v>11</v>
      </c>
    </row>
    <row r="5944" spans="1:5" x14ac:dyDescent="0.25">
      <c r="A5944" s="1">
        <v>5938</v>
      </c>
      <c r="B5944" s="1">
        <v>75</v>
      </c>
      <c r="D5944" s="1">
        <v>5938</v>
      </c>
      <c r="E5944" s="1">
        <v>11</v>
      </c>
    </row>
    <row r="5945" spans="1:5" x14ac:dyDescent="0.25">
      <c r="A5945" s="1">
        <v>5939</v>
      </c>
      <c r="B5945" s="1">
        <v>75</v>
      </c>
      <c r="D5945" s="1">
        <v>5939</v>
      </c>
      <c r="E5945" s="1">
        <v>11</v>
      </c>
    </row>
    <row r="5946" spans="1:5" x14ac:dyDescent="0.25">
      <c r="A5946" s="1">
        <v>5940</v>
      </c>
      <c r="B5946" s="1">
        <v>75</v>
      </c>
      <c r="D5946" s="1">
        <v>5940</v>
      </c>
      <c r="E5946" s="1">
        <v>11</v>
      </c>
    </row>
    <row r="5947" spans="1:5" x14ac:dyDescent="0.25">
      <c r="A5947" s="1">
        <v>5941</v>
      </c>
      <c r="B5947" s="1">
        <v>75</v>
      </c>
      <c r="D5947" s="1">
        <v>5941</v>
      </c>
      <c r="E5947" s="1">
        <v>11</v>
      </c>
    </row>
    <row r="5948" spans="1:5" x14ac:dyDescent="0.25">
      <c r="A5948" s="1">
        <v>5942</v>
      </c>
      <c r="B5948" s="1">
        <v>75</v>
      </c>
      <c r="D5948" s="1">
        <v>5942</v>
      </c>
      <c r="E5948" s="1">
        <v>11</v>
      </c>
    </row>
    <row r="5949" spans="1:5" x14ac:dyDescent="0.25">
      <c r="A5949" s="1">
        <v>5943</v>
      </c>
      <c r="B5949" s="1">
        <v>75</v>
      </c>
      <c r="D5949" s="1">
        <v>5943</v>
      </c>
      <c r="E5949" s="1">
        <v>11</v>
      </c>
    </row>
    <row r="5950" spans="1:5" x14ac:dyDescent="0.25">
      <c r="A5950" s="1">
        <v>5944</v>
      </c>
      <c r="B5950" s="1">
        <v>75</v>
      </c>
      <c r="D5950" s="1">
        <v>5944</v>
      </c>
      <c r="E5950" s="1">
        <v>11</v>
      </c>
    </row>
    <row r="5951" spans="1:5" x14ac:dyDescent="0.25">
      <c r="A5951" s="1">
        <v>5945</v>
      </c>
      <c r="B5951" s="1">
        <v>75</v>
      </c>
      <c r="D5951" s="1">
        <v>5945</v>
      </c>
      <c r="E5951" s="1">
        <v>11</v>
      </c>
    </row>
    <row r="5952" spans="1:5" x14ac:dyDescent="0.25">
      <c r="A5952" s="1">
        <v>5946</v>
      </c>
      <c r="B5952" s="1">
        <v>75</v>
      </c>
      <c r="D5952" s="1">
        <v>5946</v>
      </c>
      <c r="E5952" s="1">
        <v>11</v>
      </c>
    </row>
    <row r="5953" spans="1:5" x14ac:dyDescent="0.25">
      <c r="A5953" s="1">
        <v>5947</v>
      </c>
      <c r="B5953" s="1">
        <v>75</v>
      </c>
      <c r="D5953" s="1">
        <v>5947</v>
      </c>
      <c r="E5953" s="1">
        <v>11</v>
      </c>
    </row>
    <row r="5954" spans="1:5" x14ac:dyDescent="0.25">
      <c r="A5954" s="1">
        <v>5948</v>
      </c>
      <c r="B5954" s="1">
        <v>75</v>
      </c>
      <c r="D5954" s="1">
        <v>5948</v>
      </c>
      <c r="E5954" s="1">
        <v>11</v>
      </c>
    </row>
    <row r="5955" spans="1:5" x14ac:dyDescent="0.25">
      <c r="A5955" s="1">
        <v>5949</v>
      </c>
      <c r="B5955" s="1">
        <v>75</v>
      </c>
      <c r="D5955" s="1">
        <v>5949</v>
      </c>
      <c r="E5955" s="1">
        <v>11</v>
      </c>
    </row>
    <row r="5956" spans="1:5" x14ac:dyDescent="0.25">
      <c r="A5956" s="1">
        <v>5950</v>
      </c>
      <c r="B5956" s="1">
        <v>75</v>
      </c>
      <c r="D5956" s="1">
        <v>5950</v>
      </c>
      <c r="E5956" s="1">
        <v>11</v>
      </c>
    </row>
    <row r="5957" spans="1:5" x14ac:dyDescent="0.25">
      <c r="A5957" s="1">
        <v>5951</v>
      </c>
      <c r="B5957" s="1">
        <v>75</v>
      </c>
      <c r="D5957" s="1">
        <v>5951</v>
      </c>
      <c r="E5957" s="1">
        <v>11</v>
      </c>
    </row>
    <row r="5958" spans="1:5" x14ac:dyDescent="0.25">
      <c r="A5958" s="1">
        <v>5952</v>
      </c>
      <c r="B5958" s="1">
        <v>75</v>
      </c>
      <c r="D5958" s="1">
        <v>5952</v>
      </c>
      <c r="E5958" s="1">
        <v>11</v>
      </c>
    </row>
    <row r="5959" spans="1:5" x14ac:dyDescent="0.25">
      <c r="A5959" s="1">
        <v>5953</v>
      </c>
      <c r="B5959" s="1">
        <v>75</v>
      </c>
      <c r="D5959" s="1">
        <v>5953</v>
      </c>
      <c r="E5959" s="1">
        <v>11</v>
      </c>
    </row>
    <row r="5960" spans="1:5" x14ac:dyDescent="0.25">
      <c r="A5960" s="1">
        <v>5954</v>
      </c>
      <c r="B5960" s="1">
        <v>75</v>
      </c>
      <c r="D5960" s="1">
        <v>5954</v>
      </c>
      <c r="E5960" s="1">
        <v>11</v>
      </c>
    </row>
    <row r="5961" spans="1:5" x14ac:dyDescent="0.25">
      <c r="A5961" s="1">
        <v>5955</v>
      </c>
      <c r="B5961" s="1">
        <v>75</v>
      </c>
      <c r="D5961" s="1">
        <v>5955</v>
      </c>
      <c r="E5961" s="1">
        <v>11</v>
      </c>
    </row>
    <row r="5962" spans="1:5" x14ac:dyDescent="0.25">
      <c r="A5962" s="1">
        <v>5956</v>
      </c>
      <c r="B5962" s="1">
        <v>75</v>
      </c>
      <c r="D5962" s="1">
        <v>5956</v>
      </c>
      <c r="E5962" s="1">
        <v>11</v>
      </c>
    </row>
    <row r="5963" spans="1:5" x14ac:dyDescent="0.25">
      <c r="A5963" s="1">
        <v>5957</v>
      </c>
      <c r="B5963" s="1">
        <v>75</v>
      </c>
      <c r="D5963" s="1">
        <v>5957</v>
      </c>
      <c r="E5963" s="1">
        <v>11</v>
      </c>
    </row>
    <row r="5964" spans="1:5" x14ac:dyDescent="0.25">
      <c r="A5964" s="1">
        <v>5958</v>
      </c>
      <c r="B5964" s="1">
        <v>75</v>
      </c>
      <c r="D5964" s="1">
        <v>5958</v>
      </c>
      <c r="E5964" s="1">
        <v>11</v>
      </c>
    </row>
    <row r="5965" spans="1:5" x14ac:dyDescent="0.25">
      <c r="A5965" s="1">
        <v>5959</v>
      </c>
      <c r="B5965" s="1">
        <v>75</v>
      </c>
      <c r="D5965" s="1">
        <v>5959</v>
      </c>
      <c r="E5965" s="1">
        <v>11</v>
      </c>
    </row>
    <row r="5966" spans="1:5" x14ac:dyDescent="0.25">
      <c r="A5966" s="1">
        <v>5960</v>
      </c>
      <c r="B5966" s="1">
        <v>75</v>
      </c>
      <c r="D5966" s="1">
        <v>5960</v>
      </c>
      <c r="E5966" s="1">
        <v>11</v>
      </c>
    </row>
    <row r="5967" spans="1:5" x14ac:dyDescent="0.25">
      <c r="A5967" s="1">
        <v>5961</v>
      </c>
      <c r="B5967" s="1">
        <v>75</v>
      </c>
      <c r="D5967" s="1">
        <v>5961</v>
      </c>
      <c r="E5967" s="1">
        <v>11</v>
      </c>
    </row>
    <row r="5968" spans="1:5" x14ac:dyDescent="0.25">
      <c r="A5968" s="1">
        <v>5962</v>
      </c>
      <c r="B5968" s="1">
        <v>75</v>
      </c>
      <c r="D5968" s="1">
        <v>5962</v>
      </c>
      <c r="E5968" s="1">
        <v>11</v>
      </c>
    </row>
    <row r="5969" spans="1:5" x14ac:dyDescent="0.25">
      <c r="A5969" s="1">
        <v>5963</v>
      </c>
      <c r="B5969" s="1">
        <v>75</v>
      </c>
      <c r="D5969" s="1">
        <v>5963</v>
      </c>
      <c r="E5969" s="1">
        <v>11</v>
      </c>
    </row>
    <row r="5970" spans="1:5" x14ac:dyDescent="0.25">
      <c r="A5970" s="1">
        <v>5964</v>
      </c>
      <c r="B5970" s="1">
        <v>75</v>
      </c>
      <c r="D5970" s="1">
        <v>5964</v>
      </c>
      <c r="E5970" s="1">
        <v>11</v>
      </c>
    </row>
    <row r="5971" spans="1:5" x14ac:dyDescent="0.25">
      <c r="A5971" s="1">
        <v>5965</v>
      </c>
      <c r="B5971" s="1">
        <v>75</v>
      </c>
      <c r="D5971" s="1">
        <v>5965</v>
      </c>
      <c r="E5971" s="1">
        <v>11</v>
      </c>
    </row>
    <row r="5972" spans="1:5" x14ac:dyDescent="0.25">
      <c r="A5972" s="1">
        <v>5966</v>
      </c>
      <c r="B5972" s="1">
        <v>75</v>
      </c>
      <c r="D5972" s="1">
        <v>5966</v>
      </c>
      <c r="E5972" s="1">
        <v>11</v>
      </c>
    </row>
    <row r="5973" spans="1:5" x14ac:dyDescent="0.25">
      <c r="A5973" s="1">
        <v>5967</v>
      </c>
      <c r="B5973" s="1">
        <v>75</v>
      </c>
      <c r="D5973" s="1">
        <v>5967</v>
      </c>
      <c r="E5973" s="1">
        <v>11</v>
      </c>
    </row>
    <row r="5974" spans="1:5" x14ac:dyDescent="0.25">
      <c r="A5974" s="1">
        <v>5968</v>
      </c>
      <c r="B5974" s="1">
        <v>75</v>
      </c>
      <c r="D5974" s="1">
        <v>5968</v>
      </c>
      <c r="E5974" s="1">
        <v>11</v>
      </c>
    </row>
    <row r="5975" spans="1:5" x14ac:dyDescent="0.25">
      <c r="A5975" s="1">
        <v>5969</v>
      </c>
      <c r="B5975" s="1">
        <v>75</v>
      </c>
      <c r="D5975" s="1">
        <v>5969</v>
      </c>
      <c r="E5975" s="1">
        <v>11</v>
      </c>
    </row>
    <row r="5976" spans="1:5" x14ac:dyDescent="0.25">
      <c r="A5976" s="1">
        <v>5970</v>
      </c>
      <c r="B5976" s="1">
        <v>75</v>
      </c>
      <c r="D5976" s="1">
        <v>5970</v>
      </c>
      <c r="E5976" s="1">
        <v>11</v>
      </c>
    </row>
    <row r="5977" spans="1:5" x14ac:dyDescent="0.25">
      <c r="A5977" s="1">
        <v>5971</v>
      </c>
      <c r="B5977" s="1">
        <v>75</v>
      </c>
      <c r="D5977" s="1">
        <v>5971</v>
      </c>
      <c r="E5977" s="1">
        <v>11</v>
      </c>
    </row>
    <row r="5978" spans="1:5" x14ac:dyDescent="0.25">
      <c r="A5978" s="1">
        <v>5972</v>
      </c>
      <c r="B5978" s="1">
        <v>75</v>
      </c>
      <c r="D5978" s="1">
        <v>5972</v>
      </c>
      <c r="E5978" s="1">
        <v>11</v>
      </c>
    </row>
    <row r="5979" spans="1:5" x14ac:dyDescent="0.25">
      <c r="A5979" s="1">
        <v>5973</v>
      </c>
      <c r="B5979" s="1">
        <v>75</v>
      </c>
      <c r="D5979" s="1">
        <v>5973</v>
      </c>
      <c r="E5979" s="1">
        <v>11</v>
      </c>
    </row>
    <row r="5980" spans="1:5" x14ac:dyDescent="0.25">
      <c r="A5980" s="1">
        <v>5974</v>
      </c>
      <c r="B5980" s="1">
        <v>75</v>
      </c>
      <c r="D5980" s="1">
        <v>5974</v>
      </c>
      <c r="E5980" s="1">
        <v>11</v>
      </c>
    </row>
    <row r="5981" spans="1:5" x14ac:dyDescent="0.25">
      <c r="A5981" s="1">
        <v>5975</v>
      </c>
      <c r="B5981" s="1">
        <v>75</v>
      </c>
      <c r="D5981" s="1">
        <v>5975</v>
      </c>
      <c r="E5981" s="1">
        <v>11</v>
      </c>
    </row>
    <row r="5982" spans="1:5" x14ac:dyDescent="0.25">
      <c r="A5982" s="1">
        <v>5976</v>
      </c>
      <c r="B5982" s="1">
        <v>75</v>
      </c>
      <c r="D5982" s="1">
        <v>5976</v>
      </c>
      <c r="E5982" s="1">
        <v>12</v>
      </c>
    </row>
    <row r="5983" spans="1:5" x14ac:dyDescent="0.25">
      <c r="A5983" s="1">
        <v>5977</v>
      </c>
      <c r="B5983" s="1">
        <v>75</v>
      </c>
      <c r="D5983" s="1">
        <v>5977</v>
      </c>
      <c r="E5983" s="1">
        <v>12</v>
      </c>
    </row>
    <row r="5984" spans="1:5" x14ac:dyDescent="0.25">
      <c r="A5984" s="1">
        <v>5978</v>
      </c>
      <c r="B5984" s="1">
        <v>75</v>
      </c>
      <c r="D5984" s="1">
        <v>5978</v>
      </c>
      <c r="E5984" s="1">
        <v>12</v>
      </c>
    </row>
    <row r="5985" spans="1:5" x14ac:dyDescent="0.25">
      <c r="A5985" s="1">
        <v>5979</v>
      </c>
      <c r="B5985" s="1">
        <v>75</v>
      </c>
      <c r="D5985" s="1">
        <v>5979</v>
      </c>
      <c r="E5985" s="1">
        <v>12</v>
      </c>
    </row>
    <row r="5986" spans="1:5" x14ac:dyDescent="0.25">
      <c r="A5986" s="1">
        <v>5980</v>
      </c>
      <c r="B5986" s="1">
        <v>75</v>
      </c>
      <c r="D5986" s="1">
        <v>5980</v>
      </c>
      <c r="E5986" s="1">
        <v>12</v>
      </c>
    </row>
    <row r="5987" spans="1:5" x14ac:dyDescent="0.25">
      <c r="A5987" s="1">
        <v>5981</v>
      </c>
      <c r="B5987" s="1">
        <v>75</v>
      </c>
      <c r="D5987" s="1">
        <v>5981</v>
      </c>
      <c r="E5987" s="1">
        <v>12</v>
      </c>
    </row>
    <row r="5988" spans="1:5" x14ac:dyDescent="0.25">
      <c r="A5988" s="1">
        <v>5982</v>
      </c>
      <c r="B5988" s="1">
        <v>75</v>
      </c>
      <c r="D5988" s="1">
        <v>5982</v>
      </c>
      <c r="E5988" s="1">
        <v>12</v>
      </c>
    </row>
    <row r="5989" spans="1:5" x14ac:dyDescent="0.25">
      <c r="A5989" s="1">
        <v>5983</v>
      </c>
      <c r="B5989" s="1">
        <v>75</v>
      </c>
      <c r="D5989" s="1">
        <v>5983</v>
      </c>
      <c r="E5989" s="1">
        <v>12</v>
      </c>
    </row>
    <row r="5990" spans="1:5" x14ac:dyDescent="0.25">
      <c r="A5990" s="1">
        <v>5984</v>
      </c>
      <c r="B5990" s="1">
        <v>75</v>
      </c>
      <c r="D5990" s="1">
        <v>5984</v>
      </c>
      <c r="E5990" s="1">
        <v>12</v>
      </c>
    </row>
    <row r="5991" spans="1:5" x14ac:dyDescent="0.25">
      <c r="A5991" s="1">
        <v>5985</v>
      </c>
      <c r="B5991" s="1">
        <v>75</v>
      </c>
      <c r="D5991" s="1">
        <v>5985</v>
      </c>
      <c r="E5991" s="1">
        <v>12</v>
      </c>
    </row>
    <row r="5992" spans="1:5" x14ac:dyDescent="0.25">
      <c r="A5992" s="1">
        <v>5986</v>
      </c>
      <c r="B5992" s="1">
        <v>75</v>
      </c>
      <c r="D5992" s="1">
        <v>5986</v>
      </c>
      <c r="E5992" s="1">
        <v>12</v>
      </c>
    </row>
    <row r="5993" spans="1:5" x14ac:dyDescent="0.25">
      <c r="A5993" s="1">
        <v>5987</v>
      </c>
      <c r="B5993" s="1">
        <v>75</v>
      </c>
      <c r="D5993" s="1">
        <v>5987</v>
      </c>
      <c r="E5993" s="1">
        <v>12</v>
      </c>
    </row>
    <row r="5994" spans="1:5" x14ac:dyDescent="0.25">
      <c r="A5994" s="1">
        <v>5988</v>
      </c>
      <c r="B5994" s="1">
        <v>75</v>
      </c>
      <c r="D5994" s="1">
        <v>5988</v>
      </c>
      <c r="E5994" s="1">
        <v>12</v>
      </c>
    </row>
    <row r="5995" spans="1:5" x14ac:dyDescent="0.25">
      <c r="A5995" s="1">
        <v>5989</v>
      </c>
      <c r="B5995" s="1">
        <v>75</v>
      </c>
      <c r="D5995" s="1">
        <v>5989</v>
      </c>
      <c r="E5995" s="1">
        <v>12</v>
      </c>
    </row>
    <row r="5996" spans="1:5" x14ac:dyDescent="0.25">
      <c r="A5996" s="1">
        <v>5990</v>
      </c>
      <c r="B5996" s="1">
        <v>75</v>
      </c>
      <c r="D5996" s="1">
        <v>5990</v>
      </c>
      <c r="E5996" s="1">
        <v>12</v>
      </c>
    </row>
    <row r="5997" spans="1:5" x14ac:dyDescent="0.25">
      <c r="A5997" s="1">
        <v>5991</v>
      </c>
      <c r="B5997" s="1">
        <v>75</v>
      </c>
      <c r="D5997" s="1">
        <v>5991</v>
      </c>
      <c r="E5997" s="1">
        <v>12</v>
      </c>
    </row>
    <row r="5998" spans="1:5" x14ac:dyDescent="0.25">
      <c r="A5998" s="1">
        <v>5992</v>
      </c>
      <c r="B5998" s="1">
        <v>75</v>
      </c>
      <c r="D5998" s="1">
        <v>5992</v>
      </c>
      <c r="E5998" s="1">
        <v>12</v>
      </c>
    </row>
    <row r="5999" spans="1:5" x14ac:dyDescent="0.25">
      <c r="A5999" s="1">
        <v>5993</v>
      </c>
      <c r="B5999" s="1">
        <v>75</v>
      </c>
      <c r="D5999" s="1">
        <v>5993</v>
      </c>
      <c r="E5999" s="1">
        <v>12</v>
      </c>
    </row>
    <row r="6000" spans="1:5" x14ac:dyDescent="0.25">
      <c r="A6000" s="1">
        <v>5994</v>
      </c>
      <c r="B6000" s="1">
        <v>75</v>
      </c>
      <c r="D6000" s="1">
        <v>5994</v>
      </c>
      <c r="E6000" s="1">
        <v>12</v>
      </c>
    </row>
    <row r="6001" spans="1:5" x14ac:dyDescent="0.25">
      <c r="A6001" s="1">
        <v>5995</v>
      </c>
      <c r="B6001" s="1">
        <v>75</v>
      </c>
      <c r="D6001" s="1">
        <v>5995</v>
      </c>
      <c r="E6001" s="1">
        <v>12</v>
      </c>
    </row>
    <row r="6002" spans="1:5" x14ac:dyDescent="0.25">
      <c r="A6002" s="1">
        <v>5996</v>
      </c>
      <c r="B6002" s="1">
        <v>75</v>
      </c>
      <c r="D6002" s="1">
        <v>5996</v>
      </c>
      <c r="E6002" s="1">
        <v>12</v>
      </c>
    </row>
    <row r="6003" spans="1:5" x14ac:dyDescent="0.25">
      <c r="A6003" s="1">
        <v>5997</v>
      </c>
      <c r="B6003" s="1">
        <v>75</v>
      </c>
      <c r="D6003" s="1">
        <v>5997</v>
      </c>
      <c r="E6003" s="1">
        <v>12</v>
      </c>
    </row>
    <row r="6004" spans="1:5" x14ac:dyDescent="0.25">
      <c r="A6004" s="1">
        <v>5998</v>
      </c>
      <c r="B6004" s="1">
        <v>75</v>
      </c>
      <c r="D6004" s="1">
        <v>5998</v>
      </c>
      <c r="E6004" s="1">
        <v>12</v>
      </c>
    </row>
    <row r="6005" spans="1:5" x14ac:dyDescent="0.25">
      <c r="A6005" s="1">
        <v>5999</v>
      </c>
      <c r="B6005" s="1">
        <v>75</v>
      </c>
      <c r="D6005" s="1">
        <v>5999</v>
      </c>
      <c r="E6005" s="1">
        <v>12</v>
      </c>
    </row>
    <row r="6006" spans="1:5" x14ac:dyDescent="0.25">
      <c r="A6006" s="1">
        <v>6000</v>
      </c>
      <c r="B6006" s="1">
        <v>75</v>
      </c>
      <c r="D6006" s="1">
        <v>6000</v>
      </c>
      <c r="E6006" s="1">
        <v>12</v>
      </c>
    </row>
    <row r="6007" spans="1:5" x14ac:dyDescent="0.25">
      <c r="A6007" s="1">
        <v>6001</v>
      </c>
      <c r="B6007" s="1">
        <v>76</v>
      </c>
      <c r="D6007" s="1">
        <v>6001</v>
      </c>
      <c r="E6007" s="1">
        <v>12</v>
      </c>
    </row>
    <row r="6008" spans="1:5" x14ac:dyDescent="0.25">
      <c r="A6008" s="1">
        <v>6002</v>
      </c>
      <c r="B6008" s="1">
        <v>76</v>
      </c>
      <c r="D6008" s="1">
        <v>6002</v>
      </c>
      <c r="E6008" s="1">
        <v>12</v>
      </c>
    </row>
    <row r="6009" spans="1:5" x14ac:dyDescent="0.25">
      <c r="A6009" s="1">
        <v>6003</v>
      </c>
      <c r="B6009" s="1">
        <v>76</v>
      </c>
      <c r="D6009" s="1">
        <v>6003</v>
      </c>
      <c r="E6009" s="1">
        <v>12</v>
      </c>
    </row>
    <row r="6010" spans="1:5" x14ac:dyDescent="0.25">
      <c r="A6010" s="1">
        <v>6004</v>
      </c>
      <c r="B6010" s="1">
        <v>76</v>
      </c>
      <c r="D6010" s="1">
        <v>6004</v>
      </c>
      <c r="E6010" s="1">
        <v>12</v>
      </c>
    </row>
    <row r="6011" spans="1:5" x14ac:dyDescent="0.25">
      <c r="A6011" s="1">
        <v>6005</v>
      </c>
      <c r="B6011" s="1">
        <v>76</v>
      </c>
      <c r="D6011" s="1">
        <v>6005</v>
      </c>
      <c r="E6011" s="1">
        <v>12</v>
      </c>
    </row>
    <row r="6012" spans="1:5" x14ac:dyDescent="0.25">
      <c r="A6012" s="1">
        <v>6006</v>
      </c>
      <c r="B6012" s="1">
        <v>76</v>
      </c>
      <c r="D6012" s="1">
        <v>6006</v>
      </c>
      <c r="E6012" s="1">
        <v>12</v>
      </c>
    </row>
    <row r="6013" spans="1:5" x14ac:dyDescent="0.25">
      <c r="A6013" s="1">
        <v>6007</v>
      </c>
      <c r="B6013" s="1">
        <v>76</v>
      </c>
      <c r="D6013" s="1">
        <v>6007</v>
      </c>
      <c r="E6013" s="1">
        <v>12</v>
      </c>
    </row>
    <row r="6014" spans="1:5" x14ac:dyDescent="0.25">
      <c r="A6014" s="1">
        <v>6008</v>
      </c>
      <c r="B6014" s="1">
        <v>76</v>
      </c>
      <c r="D6014" s="1">
        <v>6008</v>
      </c>
      <c r="E6014" s="1">
        <v>12</v>
      </c>
    </row>
    <row r="6015" spans="1:5" x14ac:dyDescent="0.25">
      <c r="A6015" s="1">
        <v>6009</v>
      </c>
      <c r="B6015" s="1">
        <v>76</v>
      </c>
      <c r="D6015" s="1">
        <v>6009</v>
      </c>
      <c r="E6015" s="1">
        <v>12</v>
      </c>
    </row>
    <row r="6016" spans="1:5" x14ac:dyDescent="0.25">
      <c r="A6016" s="1">
        <v>6010</v>
      </c>
      <c r="B6016" s="1">
        <v>76</v>
      </c>
      <c r="D6016" s="1">
        <v>6010</v>
      </c>
      <c r="E6016" s="1">
        <v>12</v>
      </c>
    </row>
    <row r="6017" spans="1:5" x14ac:dyDescent="0.25">
      <c r="A6017" s="1">
        <v>6011</v>
      </c>
      <c r="B6017" s="1">
        <v>76</v>
      </c>
      <c r="D6017" s="1">
        <v>6011</v>
      </c>
      <c r="E6017" s="1">
        <v>12</v>
      </c>
    </row>
    <row r="6018" spans="1:5" x14ac:dyDescent="0.25">
      <c r="A6018" s="1">
        <v>6012</v>
      </c>
      <c r="B6018" s="1">
        <v>76</v>
      </c>
      <c r="D6018" s="1">
        <v>6012</v>
      </c>
      <c r="E6018" s="1">
        <v>12</v>
      </c>
    </row>
    <row r="6019" spans="1:5" x14ac:dyDescent="0.25">
      <c r="A6019" s="1">
        <v>6013</v>
      </c>
      <c r="B6019" s="1">
        <v>76</v>
      </c>
      <c r="D6019" s="1">
        <v>6013</v>
      </c>
      <c r="E6019" s="1">
        <v>12</v>
      </c>
    </row>
    <row r="6020" spans="1:5" x14ac:dyDescent="0.25">
      <c r="A6020" s="1">
        <v>6014</v>
      </c>
      <c r="B6020" s="1">
        <v>76</v>
      </c>
      <c r="D6020" s="1">
        <v>6014</v>
      </c>
      <c r="E6020" s="1">
        <v>12</v>
      </c>
    </row>
    <row r="6021" spans="1:5" x14ac:dyDescent="0.25">
      <c r="A6021" s="1">
        <v>6015</v>
      </c>
      <c r="B6021" s="1">
        <v>76</v>
      </c>
      <c r="D6021" s="1">
        <v>6015</v>
      </c>
      <c r="E6021" s="1">
        <v>12</v>
      </c>
    </row>
    <row r="6022" spans="1:5" x14ac:dyDescent="0.25">
      <c r="A6022" s="1">
        <v>6016</v>
      </c>
      <c r="B6022" s="1">
        <v>76</v>
      </c>
      <c r="D6022" s="1">
        <v>6016</v>
      </c>
      <c r="E6022" s="1">
        <v>12</v>
      </c>
    </row>
    <row r="6023" spans="1:5" x14ac:dyDescent="0.25">
      <c r="A6023" s="1">
        <v>6017</v>
      </c>
      <c r="B6023" s="1">
        <v>76</v>
      </c>
      <c r="D6023" s="1">
        <v>6017</v>
      </c>
      <c r="E6023" s="1">
        <v>12</v>
      </c>
    </row>
    <row r="6024" spans="1:5" x14ac:dyDescent="0.25">
      <c r="A6024" s="1">
        <v>6018</v>
      </c>
      <c r="B6024" s="1">
        <v>76</v>
      </c>
      <c r="D6024" s="1">
        <v>6018</v>
      </c>
      <c r="E6024" s="1">
        <v>12</v>
      </c>
    </row>
    <row r="6025" spans="1:5" x14ac:dyDescent="0.25">
      <c r="A6025" s="1">
        <v>6019</v>
      </c>
      <c r="B6025" s="1">
        <v>76</v>
      </c>
      <c r="D6025" s="1">
        <v>6019</v>
      </c>
      <c r="E6025" s="1">
        <v>12</v>
      </c>
    </row>
    <row r="6026" spans="1:5" x14ac:dyDescent="0.25">
      <c r="A6026" s="1">
        <v>6020</v>
      </c>
      <c r="B6026" s="1">
        <v>76</v>
      </c>
      <c r="D6026" s="1">
        <v>6020</v>
      </c>
      <c r="E6026" s="1">
        <v>12</v>
      </c>
    </row>
    <row r="6027" spans="1:5" x14ac:dyDescent="0.25">
      <c r="A6027" s="1">
        <v>6021</v>
      </c>
      <c r="B6027" s="1">
        <v>76</v>
      </c>
      <c r="D6027" s="1">
        <v>6021</v>
      </c>
      <c r="E6027" s="1">
        <v>12</v>
      </c>
    </row>
    <row r="6028" spans="1:5" x14ac:dyDescent="0.25">
      <c r="A6028" s="1">
        <v>6022</v>
      </c>
      <c r="B6028" s="1">
        <v>76</v>
      </c>
      <c r="D6028" s="1">
        <v>6022</v>
      </c>
      <c r="E6028" s="1">
        <v>12</v>
      </c>
    </row>
    <row r="6029" spans="1:5" x14ac:dyDescent="0.25">
      <c r="A6029" s="1">
        <v>6023</v>
      </c>
      <c r="B6029" s="1">
        <v>76</v>
      </c>
      <c r="D6029" s="1">
        <v>6023</v>
      </c>
      <c r="E6029" s="1">
        <v>12</v>
      </c>
    </row>
    <row r="6030" spans="1:5" x14ac:dyDescent="0.25">
      <c r="A6030" s="1">
        <v>6024</v>
      </c>
      <c r="B6030" s="1">
        <v>76</v>
      </c>
      <c r="D6030" s="1">
        <v>6024</v>
      </c>
      <c r="E6030" s="1">
        <v>12</v>
      </c>
    </row>
    <row r="6031" spans="1:5" x14ac:dyDescent="0.25">
      <c r="A6031" s="1">
        <v>6025</v>
      </c>
      <c r="B6031" s="1">
        <v>76</v>
      </c>
      <c r="D6031" s="1">
        <v>6025</v>
      </c>
      <c r="E6031" s="1">
        <v>12</v>
      </c>
    </row>
    <row r="6032" spans="1:5" x14ac:dyDescent="0.25">
      <c r="A6032" s="1">
        <v>6026</v>
      </c>
      <c r="B6032" s="1">
        <v>76</v>
      </c>
      <c r="D6032" s="1">
        <v>6026</v>
      </c>
      <c r="E6032" s="1">
        <v>12</v>
      </c>
    </row>
    <row r="6033" spans="1:5" x14ac:dyDescent="0.25">
      <c r="A6033" s="1">
        <v>6027</v>
      </c>
      <c r="B6033" s="1">
        <v>76</v>
      </c>
      <c r="D6033" s="1">
        <v>6027</v>
      </c>
      <c r="E6033" s="1">
        <v>12</v>
      </c>
    </row>
    <row r="6034" spans="1:5" x14ac:dyDescent="0.25">
      <c r="A6034" s="1">
        <v>6028</v>
      </c>
      <c r="B6034" s="1">
        <v>76</v>
      </c>
      <c r="D6034" s="1">
        <v>6028</v>
      </c>
      <c r="E6034" s="1">
        <v>12</v>
      </c>
    </row>
    <row r="6035" spans="1:5" x14ac:dyDescent="0.25">
      <c r="A6035" s="1">
        <v>6029</v>
      </c>
      <c r="B6035" s="1">
        <v>76</v>
      </c>
      <c r="D6035" s="1">
        <v>6029</v>
      </c>
      <c r="E6035" s="1">
        <v>12</v>
      </c>
    </row>
    <row r="6036" spans="1:5" x14ac:dyDescent="0.25">
      <c r="A6036" s="1">
        <v>6030</v>
      </c>
      <c r="B6036" s="1">
        <v>76</v>
      </c>
      <c r="D6036" s="1">
        <v>6030</v>
      </c>
      <c r="E6036" s="1">
        <v>12</v>
      </c>
    </row>
    <row r="6037" spans="1:5" x14ac:dyDescent="0.25">
      <c r="A6037" s="1">
        <v>6031</v>
      </c>
      <c r="B6037" s="1">
        <v>76</v>
      </c>
      <c r="D6037" s="1">
        <v>6031</v>
      </c>
      <c r="E6037" s="1">
        <v>12</v>
      </c>
    </row>
    <row r="6038" spans="1:5" x14ac:dyDescent="0.25">
      <c r="A6038" s="1">
        <v>6032</v>
      </c>
      <c r="B6038" s="1">
        <v>76</v>
      </c>
      <c r="D6038" s="1">
        <v>6032</v>
      </c>
      <c r="E6038" s="1">
        <v>12</v>
      </c>
    </row>
    <row r="6039" spans="1:5" x14ac:dyDescent="0.25">
      <c r="A6039" s="1">
        <v>6033</v>
      </c>
      <c r="B6039" s="1">
        <v>76</v>
      </c>
      <c r="D6039" s="1">
        <v>6033</v>
      </c>
      <c r="E6039" s="1">
        <v>12</v>
      </c>
    </row>
    <row r="6040" spans="1:5" x14ac:dyDescent="0.25">
      <c r="A6040" s="1">
        <v>6034</v>
      </c>
      <c r="B6040" s="1">
        <v>76</v>
      </c>
      <c r="D6040" s="1">
        <v>6034</v>
      </c>
      <c r="E6040" s="1">
        <v>12</v>
      </c>
    </row>
    <row r="6041" spans="1:5" x14ac:dyDescent="0.25">
      <c r="A6041" s="1">
        <v>6035</v>
      </c>
      <c r="B6041" s="1">
        <v>76</v>
      </c>
      <c r="D6041" s="1">
        <v>6035</v>
      </c>
      <c r="E6041" s="1">
        <v>12</v>
      </c>
    </row>
    <row r="6042" spans="1:5" x14ac:dyDescent="0.25">
      <c r="A6042" s="1">
        <v>6036</v>
      </c>
      <c r="B6042" s="1">
        <v>76</v>
      </c>
      <c r="D6042" s="1">
        <v>6036</v>
      </c>
      <c r="E6042" s="1">
        <v>12</v>
      </c>
    </row>
    <row r="6043" spans="1:5" x14ac:dyDescent="0.25">
      <c r="A6043" s="1">
        <v>6037</v>
      </c>
      <c r="B6043" s="1">
        <v>76</v>
      </c>
      <c r="D6043" s="1">
        <v>6037</v>
      </c>
      <c r="E6043" s="1">
        <v>12</v>
      </c>
    </row>
    <row r="6044" spans="1:5" x14ac:dyDescent="0.25">
      <c r="A6044" s="1">
        <v>6038</v>
      </c>
      <c r="B6044" s="1">
        <v>76</v>
      </c>
      <c r="D6044" s="1">
        <v>6038</v>
      </c>
      <c r="E6044" s="1">
        <v>12</v>
      </c>
    </row>
    <row r="6045" spans="1:5" x14ac:dyDescent="0.25">
      <c r="A6045" s="1">
        <v>6039</v>
      </c>
      <c r="B6045" s="1">
        <v>76</v>
      </c>
      <c r="D6045" s="1">
        <v>6039</v>
      </c>
      <c r="E6045" s="1">
        <v>12</v>
      </c>
    </row>
    <row r="6046" spans="1:5" x14ac:dyDescent="0.25">
      <c r="A6046" s="1">
        <v>6040</v>
      </c>
      <c r="B6046" s="1">
        <v>76</v>
      </c>
      <c r="D6046" s="1">
        <v>6040</v>
      </c>
      <c r="E6046" s="1">
        <v>12</v>
      </c>
    </row>
    <row r="6047" spans="1:5" x14ac:dyDescent="0.25">
      <c r="A6047" s="1">
        <v>6041</v>
      </c>
      <c r="B6047" s="1">
        <v>76</v>
      </c>
      <c r="D6047" s="1">
        <v>6041</v>
      </c>
      <c r="E6047" s="1">
        <v>12</v>
      </c>
    </row>
    <row r="6048" spans="1:5" x14ac:dyDescent="0.25">
      <c r="A6048" s="1">
        <v>6042</v>
      </c>
      <c r="B6048" s="1">
        <v>76</v>
      </c>
      <c r="D6048" s="1">
        <v>6042</v>
      </c>
      <c r="E6048" s="1">
        <v>12</v>
      </c>
    </row>
    <row r="6049" spans="1:5" x14ac:dyDescent="0.25">
      <c r="A6049" s="1">
        <v>6043</v>
      </c>
      <c r="B6049" s="1">
        <v>76</v>
      </c>
      <c r="D6049" s="1">
        <v>6043</v>
      </c>
      <c r="E6049" s="1">
        <v>12</v>
      </c>
    </row>
    <row r="6050" spans="1:5" x14ac:dyDescent="0.25">
      <c r="A6050" s="1">
        <v>6044</v>
      </c>
      <c r="B6050" s="1">
        <v>76</v>
      </c>
      <c r="D6050" s="1">
        <v>6044</v>
      </c>
      <c r="E6050" s="1">
        <v>12</v>
      </c>
    </row>
    <row r="6051" spans="1:5" x14ac:dyDescent="0.25">
      <c r="A6051" s="1">
        <v>6045</v>
      </c>
      <c r="B6051" s="1">
        <v>76</v>
      </c>
      <c r="D6051" s="1">
        <v>6045</v>
      </c>
      <c r="E6051" s="1">
        <v>12</v>
      </c>
    </row>
    <row r="6052" spans="1:5" x14ac:dyDescent="0.25">
      <c r="A6052" s="1">
        <v>6046</v>
      </c>
      <c r="B6052" s="1">
        <v>76</v>
      </c>
      <c r="D6052" s="1">
        <v>6046</v>
      </c>
      <c r="E6052" s="1">
        <v>12</v>
      </c>
    </row>
    <row r="6053" spans="1:5" x14ac:dyDescent="0.25">
      <c r="A6053" s="1">
        <v>6047</v>
      </c>
      <c r="B6053" s="1">
        <v>76</v>
      </c>
      <c r="D6053" s="1">
        <v>6047</v>
      </c>
      <c r="E6053" s="1">
        <v>12</v>
      </c>
    </row>
    <row r="6054" spans="1:5" x14ac:dyDescent="0.25">
      <c r="A6054" s="1">
        <v>6048</v>
      </c>
      <c r="B6054" s="1">
        <v>76</v>
      </c>
      <c r="D6054" s="1">
        <v>6048</v>
      </c>
      <c r="E6054" s="1">
        <v>12</v>
      </c>
    </row>
    <row r="6055" spans="1:5" x14ac:dyDescent="0.25">
      <c r="A6055" s="1">
        <v>6049</v>
      </c>
      <c r="B6055" s="1">
        <v>76</v>
      </c>
      <c r="D6055" s="1">
        <v>6049</v>
      </c>
      <c r="E6055" s="1">
        <v>12</v>
      </c>
    </row>
    <row r="6056" spans="1:5" x14ac:dyDescent="0.25">
      <c r="A6056" s="1">
        <v>6050</v>
      </c>
      <c r="B6056" s="1">
        <v>76</v>
      </c>
      <c r="D6056" s="1">
        <v>6050</v>
      </c>
      <c r="E6056" s="1">
        <v>12</v>
      </c>
    </row>
    <row r="6057" spans="1:5" x14ac:dyDescent="0.25">
      <c r="A6057" s="1">
        <v>6051</v>
      </c>
      <c r="B6057" s="1">
        <v>76</v>
      </c>
      <c r="D6057" s="1">
        <v>6051</v>
      </c>
      <c r="E6057" s="1">
        <v>12</v>
      </c>
    </row>
    <row r="6058" spans="1:5" x14ac:dyDescent="0.25">
      <c r="A6058" s="1">
        <v>6052</v>
      </c>
      <c r="B6058" s="1">
        <v>76</v>
      </c>
      <c r="D6058" s="1">
        <v>6052</v>
      </c>
      <c r="E6058" s="1">
        <v>12</v>
      </c>
    </row>
    <row r="6059" spans="1:5" x14ac:dyDescent="0.25">
      <c r="A6059" s="1">
        <v>6053</v>
      </c>
      <c r="B6059" s="1">
        <v>76</v>
      </c>
      <c r="D6059" s="1">
        <v>6053</v>
      </c>
      <c r="E6059" s="1">
        <v>12</v>
      </c>
    </row>
    <row r="6060" spans="1:5" x14ac:dyDescent="0.25">
      <c r="A6060" s="1">
        <v>6054</v>
      </c>
      <c r="B6060" s="1">
        <v>76</v>
      </c>
      <c r="D6060" s="1">
        <v>6054</v>
      </c>
      <c r="E6060" s="1">
        <v>12</v>
      </c>
    </row>
    <row r="6061" spans="1:5" x14ac:dyDescent="0.25">
      <c r="A6061" s="1">
        <v>6055</v>
      </c>
      <c r="B6061" s="1">
        <v>76</v>
      </c>
      <c r="D6061" s="1">
        <v>6055</v>
      </c>
      <c r="E6061" s="1">
        <v>12</v>
      </c>
    </row>
    <row r="6062" spans="1:5" x14ac:dyDescent="0.25">
      <c r="A6062" s="1">
        <v>6056</v>
      </c>
      <c r="B6062" s="1">
        <v>76</v>
      </c>
      <c r="D6062" s="1">
        <v>6056</v>
      </c>
      <c r="E6062" s="1">
        <v>12</v>
      </c>
    </row>
    <row r="6063" spans="1:5" x14ac:dyDescent="0.25">
      <c r="A6063" s="1">
        <v>6057</v>
      </c>
      <c r="B6063" s="1">
        <v>76</v>
      </c>
      <c r="D6063" s="1">
        <v>6057</v>
      </c>
      <c r="E6063" s="1">
        <v>12</v>
      </c>
    </row>
    <row r="6064" spans="1:5" x14ac:dyDescent="0.25">
      <c r="A6064" s="1">
        <v>6058</v>
      </c>
      <c r="B6064" s="1">
        <v>76</v>
      </c>
      <c r="D6064" s="1">
        <v>6058</v>
      </c>
      <c r="E6064" s="1">
        <v>12</v>
      </c>
    </row>
    <row r="6065" spans="1:5" x14ac:dyDescent="0.25">
      <c r="A6065" s="1">
        <v>6059</v>
      </c>
      <c r="B6065" s="1">
        <v>76</v>
      </c>
      <c r="D6065" s="1">
        <v>6059</v>
      </c>
      <c r="E6065" s="1">
        <v>12</v>
      </c>
    </row>
    <row r="6066" spans="1:5" x14ac:dyDescent="0.25">
      <c r="A6066" s="1">
        <v>6060</v>
      </c>
      <c r="B6066" s="1">
        <v>76</v>
      </c>
      <c r="D6066" s="1">
        <v>6060</v>
      </c>
      <c r="E6066" s="1">
        <v>12</v>
      </c>
    </row>
    <row r="6067" spans="1:5" x14ac:dyDescent="0.25">
      <c r="A6067" s="1">
        <v>6061</v>
      </c>
      <c r="B6067" s="1">
        <v>76</v>
      </c>
      <c r="D6067" s="1">
        <v>6061</v>
      </c>
      <c r="E6067" s="1">
        <v>12</v>
      </c>
    </row>
    <row r="6068" spans="1:5" x14ac:dyDescent="0.25">
      <c r="A6068" s="1">
        <v>6062</v>
      </c>
      <c r="B6068" s="1">
        <v>76</v>
      </c>
      <c r="D6068" s="1">
        <v>6062</v>
      </c>
      <c r="E6068" s="1">
        <v>12</v>
      </c>
    </row>
    <row r="6069" spans="1:5" x14ac:dyDescent="0.25">
      <c r="A6069" s="1">
        <v>6063</v>
      </c>
      <c r="B6069" s="1">
        <v>76</v>
      </c>
      <c r="D6069" s="1">
        <v>6063</v>
      </c>
      <c r="E6069" s="1">
        <v>12</v>
      </c>
    </row>
    <row r="6070" spans="1:5" x14ac:dyDescent="0.25">
      <c r="A6070" s="1">
        <v>6064</v>
      </c>
      <c r="B6070" s="1">
        <v>76</v>
      </c>
      <c r="D6070" s="1">
        <v>6064</v>
      </c>
      <c r="E6070" s="1">
        <v>12</v>
      </c>
    </row>
    <row r="6071" spans="1:5" x14ac:dyDescent="0.25">
      <c r="A6071" s="1">
        <v>6065</v>
      </c>
      <c r="B6071" s="1">
        <v>76</v>
      </c>
      <c r="D6071" s="1">
        <v>6065</v>
      </c>
      <c r="E6071" s="1">
        <v>12</v>
      </c>
    </row>
    <row r="6072" spans="1:5" x14ac:dyDescent="0.25">
      <c r="A6072" s="1">
        <v>6066</v>
      </c>
      <c r="B6072" s="1">
        <v>76</v>
      </c>
      <c r="D6072" s="1">
        <v>6066</v>
      </c>
      <c r="E6072" s="1">
        <v>12</v>
      </c>
    </row>
    <row r="6073" spans="1:5" x14ac:dyDescent="0.25">
      <c r="A6073" s="1">
        <v>6067</v>
      </c>
      <c r="B6073" s="1">
        <v>76</v>
      </c>
      <c r="D6073" s="1">
        <v>6067</v>
      </c>
      <c r="E6073" s="1">
        <v>12</v>
      </c>
    </row>
    <row r="6074" spans="1:5" x14ac:dyDescent="0.25">
      <c r="A6074" s="1">
        <v>6068</v>
      </c>
      <c r="B6074" s="1">
        <v>76</v>
      </c>
      <c r="D6074" s="1">
        <v>6068</v>
      </c>
      <c r="E6074" s="1">
        <v>12</v>
      </c>
    </row>
    <row r="6075" spans="1:5" x14ac:dyDescent="0.25">
      <c r="A6075" s="1">
        <v>6069</v>
      </c>
      <c r="B6075" s="1">
        <v>76</v>
      </c>
      <c r="D6075" s="1">
        <v>6069</v>
      </c>
      <c r="E6075" s="1">
        <v>12</v>
      </c>
    </row>
    <row r="6076" spans="1:5" x14ac:dyDescent="0.25">
      <c r="A6076" s="1">
        <v>6070</v>
      </c>
      <c r="B6076" s="1">
        <v>76</v>
      </c>
      <c r="D6076" s="1">
        <v>6070</v>
      </c>
      <c r="E6076" s="1">
        <v>12</v>
      </c>
    </row>
    <row r="6077" spans="1:5" x14ac:dyDescent="0.25">
      <c r="A6077" s="1">
        <v>6071</v>
      </c>
      <c r="B6077" s="1">
        <v>76</v>
      </c>
      <c r="D6077" s="1">
        <v>6071</v>
      </c>
      <c r="E6077" s="1">
        <v>12</v>
      </c>
    </row>
    <row r="6078" spans="1:5" x14ac:dyDescent="0.25">
      <c r="A6078" s="1">
        <v>6072</v>
      </c>
      <c r="B6078" s="1">
        <v>76</v>
      </c>
      <c r="D6078" s="1">
        <v>6072</v>
      </c>
      <c r="E6078" s="1">
        <v>12</v>
      </c>
    </row>
    <row r="6079" spans="1:5" x14ac:dyDescent="0.25">
      <c r="A6079" s="1">
        <v>6073</v>
      </c>
      <c r="B6079" s="1">
        <v>76</v>
      </c>
      <c r="D6079" s="1">
        <v>6073</v>
      </c>
      <c r="E6079" s="1">
        <v>12</v>
      </c>
    </row>
    <row r="6080" spans="1:5" x14ac:dyDescent="0.25">
      <c r="A6080" s="1">
        <v>6074</v>
      </c>
      <c r="B6080" s="1">
        <v>76</v>
      </c>
      <c r="D6080" s="1">
        <v>6074</v>
      </c>
      <c r="E6080" s="1">
        <v>12</v>
      </c>
    </row>
    <row r="6081" spans="1:5" x14ac:dyDescent="0.25">
      <c r="A6081" s="1">
        <v>6075</v>
      </c>
      <c r="B6081" s="1">
        <v>76</v>
      </c>
      <c r="D6081" s="1">
        <v>6075</v>
      </c>
      <c r="E6081" s="1">
        <v>12</v>
      </c>
    </row>
    <row r="6082" spans="1:5" x14ac:dyDescent="0.25">
      <c r="A6082" s="1">
        <v>6076</v>
      </c>
      <c r="B6082" s="1">
        <v>76</v>
      </c>
      <c r="D6082" s="1">
        <v>6076</v>
      </c>
      <c r="E6082" s="1">
        <v>12</v>
      </c>
    </row>
    <row r="6083" spans="1:5" x14ac:dyDescent="0.25">
      <c r="A6083" s="1">
        <v>6077</v>
      </c>
      <c r="B6083" s="1">
        <v>76</v>
      </c>
      <c r="D6083" s="1">
        <v>6077</v>
      </c>
      <c r="E6083" s="1">
        <v>12</v>
      </c>
    </row>
    <row r="6084" spans="1:5" x14ac:dyDescent="0.25">
      <c r="A6084" s="1">
        <v>6078</v>
      </c>
      <c r="B6084" s="1">
        <v>76</v>
      </c>
      <c r="D6084" s="1">
        <v>6078</v>
      </c>
      <c r="E6084" s="1">
        <v>12</v>
      </c>
    </row>
    <row r="6085" spans="1:5" x14ac:dyDescent="0.25">
      <c r="A6085" s="1">
        <v>6079</v>
      </c>
      <c r="B6085" s="1">
        <v>76</v>
      </c>
      <c r="D6085" s="1">
        <v>6079</v>
      </c>
      <c r="E6085" s="1">
        <v>12</v>
      </c>
    </row>
    <row r="6086" spans="1:5" x14ac:dyDescent="0.25">
      <c r="A6086" s="1">
        <v>6080</v>
      </c>
      <c r="B6086" s="1">
        <v>76</v>
      </c>
      <c r="D6086" s="1">
        <v>6080</v>
      </c>
      <c r="E6086" s="1">
        <v>12</v>
      </c>
    </row>
    <row r="6087" spans="1:5" x14ac:dyDescent="0.25">
      <c r="A6087" s="1">
        <v>6081</v>
      </c>
      <c r="B6087" s="1">
        <v>77</v>
      </c>
      <c r="D6087" s="1">
        <v>6081</v>
      </c>
      <c r="E6087" s="1">
        <v>12</v>
      </c>
    </row>
    <row r="6088" spans="1:5" x14ac:dyDescent="0.25">
      <c r="A6088" s="1">
        <v>6082</v>
      </c>
      <c r="B6088" s="1">
        <v>77</v>
      </c>
      <c r="D6088" s="1">
        <v>6082</v>
      </c>
      <c r="E6088" s="1">
        <v>12</v>
      </c>
    </row>
    <row r="6089" spans="1:5" x14ac:dyDescent="0.25">
      <c r="A6089" s="1">
        <v>6083</v>
      </c>
      <c r="B6089" s="1">
        <v>77</v>
      </c>
      <c r="D6089" s="1">
        <v>6083</v>
      </c>
      <c r="E6089" s="1">
        <v>12</v>
      </c>
    </row>
    <row r="6090" spans="1:5" x14ac:dyDescent="0.25">
      <c r="A6090" s="1">
        <v>6084</v>
      </c>
      <c r="B6090" s="1">
        <v>77</v>
      </c>
      <c r="D6090" s="1">
        <v>6084</v>
      </c>
      <c r="E6090" s="1">
        <v>12</v>
      </c>
    </row>
    <row r="6091" spans="1:5" x14ac:dyDescent="0.25">
      <c r="A6091" s="1">
        <v>6085</v>
      </c>
      <c r="B6091" s="1">
        <v>77</v>
      </c>
      <c r="D6091" s="1">
        <v>6085</v>
      </c>
      <c r="E6091" s="1">
        <v>12</v>
      </c>
    </row>
    <row r="6092" spans="1:5" x14ac:dyDescent="0.25">
      <c r="A6092" s="1">
        <v>6086</v>
      </c>
      <c r="B6092" s="1">
        <v>77</v>
      </c>
      <c r="D6092" s="1">
        <v>6086</v>
      </c>
      <c r="E6092" s="1">
        <v>12</v>
      </c>
    </row>
    <row r="6093" spans="1:5" x14ac:dyDescent="0.25">
      <c r="A6093" s="1">
        <v>6087</v>
      </c>
      <c r="B6093" s="1">
        <v>77</v>
      </c>
      <c r="D6093" s="1">
        <v>6087</v>
      </c>
      <c r="E6093" s="1">
        <v>12</v>
      </c>
    </row>
    <row r="6094" spans="1:5" x14ac:dyDescent="0.25">
      <c r="A6094" s="1">
        <v>6088</v>
      </c>
      <c r="B6094" s="1">
        <v>77</v>
      </c>
      <c r="D6094" s="1">
        <v>6088</v>
      </c>
      <c r="E6094" s="1">
        <v>12</v>
      </c>
    </row>
    <row r="6095" spans="1:5" x14ac:dyDescent="0.25">
      <c r="A6095" s="1">
        <v>6089</v>
      </c>
      <c r="B6095" s="1">
        <v>77</v>
      </c>
      <c r="D6095" s="1">
        <v>6089</v>
      </c>
      <c r="E6095" s="1">
        <v>12</v>
      </c>
    </row>
    <row r="6096" spans="1:5" x14ac:dyDescent="0.25">
      <c r="A6096" s="1">
        <v>6090</v>
      </c>
      <c r="B6096" s="1">
        <v>77</v>
      </c>
      <c r="D6096" s="1">
        <v>6090</v>
      </c>
      <c r="E6096" s="1">
        <v>12</v>
      </c>
    </row>
    <row r="6097" spans="1:5" x14ac:dyDescent="0.25">
      <c r="A6097" s="1">
        <v>6091</v>
      </c>
      <c r="B6097" s="1">
        <v>77</v>
      </c>
      <c r="D6097" s="1">
        <v>6091</v>
      </c>
      <c r="E6097" s="1">
        <v>12</v>
      </c>
    </row>
    <row r="6098" spans="1:5" x14ac:dyDescent="0.25">
      <c r="A6098" s="1">
        <v>6092</v>
      </c>
      <c r="B6098" s="1">
        <v>77</v>
      </c>
      <c r="D6098" s="1">
        <v>6092</v>
      </c>
      <c r="E6098" s="1">
        <v>12</v>
      </c>
    </row>
    <row r="6099" spans="1:5" x14ac:dyDescent="0.25">
      <c r="A6099" s="1">
        <v>6093</v>
      </c>
      <c r="B6099" s="1">
        <v>77</v>
      </c>
      <c r="D6099" s="1">
        <v>6093</v>
      </c>
      <c r="E6099" s="1">
        <v>12</v>
      </c>
    </row>
    <row r="6100" spans="1:5" x14ac:dyDescent="0.25">
      <c r="A6100" s="1">
        <v>6094</v>
      </c>
      <c r="B6100" s="1">
        <v>77</v>
      </c>
      <c r="D6100" s="1">
        <v>6094</v>
      </c>
      <c r="E6100" s="1">
        <v>12</v>
      </c>
    </row>
    <row r="6101" spans="1:5" x14ac:dyDescent="0.25">
      <c r="A6101" s="1">
        <v>6095</v>
      </c>
      <c r="B6101" s="1">
        <v>77</v>
      </c>
      <c r="D6101" s="1">
        <v>6095</v>
      </c>
      <c r="E6101" s="1">
        <v>12</v>
      </c>
    </row>
    <row r="6102" spans="1:5" x14ac:dyDescent="0.25">
      <c r="A6102" s="1">
        <v>6096</v>
      </c>
      <c r="B6102" s="1">
        <v>77</v>
      </c>
      <c r="D6102" s="1">
        <v>6096</v>
      </c>
      <c r="E6102" s="1">
        <v>12</v>
      </c>
    </row>
    <row r="6103" spans="1:5" x14ac:dyDescent="0.25">
      <c r="A6103" s="1">
        <v>6097</v>
      </c>
      <c r="B6103" s="1">
        <v>77</v>
      </c>
      <c r="D6103" s="1">
        <v>6097</v>
      </c>
      <c r="E6103" s="1">
        <v>12</v>
      </c>
    </row>
    <row r="6104" spans="1:5" x14ac:dyDescent="0.25">
      <c r="A6104" s="1">
        <v>6098</v>
      </c>
      <c r="B6104" s="1">
        <v>77</v>
      </c>
      <c r="D6104" s="1">
        <v>6098</v>
      </c>
      <c r="E6104" s="1">
        <v>12</v>
      </c>
    </row>
    <row r="6105" spans="1:5" x14ac:dyDescent="0.25">
      <c r="A6105" s="1">
        <v>6099</v>
      </c>
      <c r="B6105" s="1">
        <v>77</v>
      </c>
      <c r="D6105" s="1">
        <v>6099</v>
      </c>
      <c r="E6105" s="1">
        <v>12</v>
      </c>
    </row>
    <row r="6106" spans="1:5" x14ac:dyDescent="0.25">
      <c r="A6106" s="1">
        <v>6100</v>
      </c>
      <c r="B6106" s="1">
        <v>77</v>
      </c>
      <c r="D6106" s="1">
        <v>6100</v>
      </c>
      <c r="E6106" s="1">
        <v>12</v>
      </c>
    </row>
    <row r="6107" spans="1:5" x14ac:dyDescent="0.25">
      <c r="A6107" s="1">
        <v>6101</v>
      </c>
      <c r="B6107" s="1">
        <v>77</v>
      </c>
      <c r="D6107" s="1">
        <v>6101</v>
      </c>
      <c r="E6107" s="1">
        <v>12</v>
      </c>
    </row>
    <row r="6108" spans="1:5" x14ac:dyDescent="0.25">
      <c r="A6108" s="1">
        <v>6102</v>
      </c>
      <c r="B6108" s="1">
        <v>77</v>
      </c>
      <c r="D6108" s="1">
        <v>6102</v>
      </c>
      <c r="E6108" s="1">
        <v>12</v>
      </c>
    </row>
    <row r="6109" spans="1:5" x14ac:dyDescent="0.25">
      <c r="A6109" s="1">
        <v>6103</v>
      </c>
      <c r="B6109" s="1">
        <v>77</v>
      </c>
      <c r="D6109" s="1">
        <v>6103</v>
      </c>
      <c r="E6109" s="1">
        <v>12</v>
      </c>
    </row>
    <row r="6110" spans="1:5" x14ac:dyDescent="0.25">
      <c r="A6110" s="1">
        <v>6104</v>
      </c>
      <c r="B6110" s="1">
        <v>77</v>
      </c>
      <c r="D6110" s="1">
        <v>6104</v>
      </c>
      <c r="E6110" s="1">
        <v>12</v>
      </c>
    </row>
    <row r="6111" spans="1:5" x14ac:dyDescent="0.25">
      <c r="A6111" s="1">
        <v>6105</v>
      </c>
      <c r="B6111" s="1">
        <v>77</v>
      </c>
      <c r="D6111" s="1">
        <v>6105</v>
      </c>
      <c r="E6111" s="1">
        <v>12</v>
      </c>
    </row>
    <row r="6112" spans="1:5" x14ac:dyDescent="0.25">
      <c r="A6112" s="1">
        <v>6106</v>
      </c>
      <c r="B6112" s="1">
        <v>77</v>
      </c>
      <c r="D6112" s="1">
        <v>6106</v>
      </c>
      <c r="E6112" s="1">
        <v>12</v>
      </c>
    </row>
    <row r="6113" spans="1:5" x14ac:dyDescent="0.25">
      <c r="A6113" s="1">
        <v>6107</v>
      </c>
      <c r="B6113" s="1">
        <v>77</v>
      </c>
      <c r="D6113" s="1">
        <v>6107</v>
      </c>
      <c r="E6113" s="1">
        <v>12</v>
      </c>
    </row>
    <row r="6114" spans="1:5" x14ac:dyDescent="0.25">
      <c r="A6114" s="1">
        <v>6108</v>
      </c>
      <c r="B6114" s="1">
        <v>77</v>
      </c>
      <c r="D6114" s="1">
        <v>6108</v>
      </c>
      <c r="E6114" s="1">
        <v>12</v>
      </c>
    </row>
    <row r="6115" spans="1:5" x14ac:dyDescent="0.25">
      <c r="A6115" s="1">
        <v>6109</v>
      </c>
      <c r="B6115" s="1">
        <v>77</v>
      </c>
      <c r="D6115" s="1">
        <v>6109</v>
      </c>
      <c r="E6115" s="1">
        <v>12</v>
      </c>
    </row>
    <row r="6116" spans="1:5" x14ac:dyDescent="0.25">
      <c r="A6116" s="1">
        <v>6110</v>
      </c>
      <c r="B6116" s="1">
        <v>77</v>
      </c>
      <c r="D6116" s="1">
        <v>6110</v>
      </c>
      <c r="E6116" s="1">
        <v>12</v>
      </c>
    </row>
    <row r="6117" spans="1:5" x14ac:dyDescent="0.25">
      <c r="A6117" s="1">
        <v>6111</v>
      </c>
      <c r="B6117" s="1">
        <v>77</v>
      </c>
      <c r="D6117" s="1">
        <v>6111</v>
      </c>
      <c r="E6117" s="1">
        <v>12</v>
      </c>
    </row>
    <row r="6118" spans="1:5" x14ac:dyDescent="0.25">
      <c r="A6118" s="1">
        <v>6112</v>
      </c>
      <c r="B6118" s="1">
        <v>77</v>
      </c>
      <c r="D6118" s="1">
        <v>6112</v>
      </c>
      <c r="E6118" s="1">
        <v>12</v>
      </c>
    </row>
    <row r="6119" spans="1:5" x14ac:dyDescent="0.25">
      <c r="A6119" s="1">
        <v>6113</v>
      </c>
      <c r="B6119" s="1">
        <v>77</v>
      </c>
      <c r="D6119" s="1">
        <v>6113</v>
      </c>
      <c r="E6119" s="1">
        <v>12</v>
      </c>
    </row>
    <row r="6120" spans="1:5" x14ac:dyDescent="0.25">
      <c r="A6120" s="1">
        <v>6114</v>
      </c>
      <c r="B6120" s="1">
        <v>77</v>
      </c>
      <c r="D6120" s="1">
        <v>6114</v>
      </c>
      <c r="E6120" s="1">
        <v>12</v>
      </c>
    </row>
    <row r="6121" spans="1:5" x14ac:dyDescent="0.25">
      <c r="A6121" s="1">
        <v>6115</v>
      </c>
      <c r="B6121" s="1">
        <v>77</v>
      </c>
      <c r="D6121" s="1">
        <v>6115</v>
      </c>
      <c r="E6121" s="1">
        <v>12</v>
      </c>
    </row>
    <row r="6122" spans="1:5" x14ac:dyDescent="0.25">
      <c r="A6122" s="1">
        <v>6116</v>
      </c>
      <c r="B6122" s="1">
        <v>77</v>
      </c>
      <c r="D6122" s="1">
        <v>6116</v>
      </c>
      <c r="E6122" s="1">
        <v>12</v>
      </c>
    </row>
    <row r="6123" spans="1:5" x14ac:dyDescent="0.25">
      <c r="A6123" s="1">
        <v>6117</v>
      </c>
      <c r="B6123" s="1">
        <v>77</v>
      </c>
      <c r="D6123" s="1">
        <v>6117</v>
      </c>
      <c r="E6123" s="1">
        <v>12</v>
      </c>
    </row>
    <row r="6124" spans="1:5" x14ac:dyDescent="0.25">
      <c r="A6124" s="1">
        <v>6118</v>
      </c>
      <c r="B6124" s="1">
        <v>77</v>
      </c>
      <c r="D6124" s="1">
        <v>6118</v>
      </c>
      <c r="E6124" s="1">
        <v>12</v>
      </c>
    </row>
    <row r="6125" spans="1:5" x14ac:dyDescent="0.25">
      <c r="A6125" s="1">
        <v>6119</v>
      </c>
      <c r="B6125" s="1">
        <v>77</v>
      </c>
      <c r="D6125" s="1">
        <v>6119</v>
      </c>
      <c r="E6125" s="1">
        <v>12</v>
      </c>
    </row>
    <row r="6126" spans="1:5" x14ac:dyDescent="0.25">
      <c r="A6126" s="1">
        <v>6120</v>
      </c>
      <c r="B6126" s="1">
        <v>77</v>
      </c>
      <c r="D6126" s="1">
        <v>6120</v>
      </c>
      <c r="E6126" s="1">
        <v>12</v>
      </c>
    </row>
    <row r="6127" spans="1:5" x14ac:dyDescent="0.25">
      <c r="A6127" s="1">
        <v>6121</v>
      </c>
      <c r="B6127" s="1">
        <v>77</v>
      </c>
      <c r="D6127" s="1">
        <v>6121</v>
      </c>
      <c r="E6127" s="1">
        <v>12</v>
      </c>
    </row>
    <row r="6128" spans="1:5" x14ac:dyDescent="0.25">
      <c r="A6128" s="1">
        <v>6122</v>
      </c>
      <c r="B6128" s="1">
        <v>77</v>
      </c>
      <c r="D6128" s="1">
        <v>6122</v>
      </c>
      <c r="E6128" s="1">
        <v>12</v>
      </c>
    </row>
    <row r="6129" spans="1:5" x14ac:dyDescent="0.25">
      <c r="A6129" s="1">
        <v>6123</v>
      </c>
      <c r="B6129" s="1">
        <v>77</v>
      </c>
      <c r="D6129" s="1">
        <v>6123</v>
      </c>
      <c r="E6129" s="1">
        <v>12</v>
      </c>
    </row>
    <row r="6130" spans="1:5" x14ac:dyDescent="0.25">
      <c r="A6130" s="1">
        <v>6124</v>
      </c>
      <c r="B6130" s="1">
        <v>77</v>
      </c>
      <c r="D6130" s="1">
        <v>6124</v>
      </c>
      <c r="E6130" s="1">
        <v>12</v>
      </c>
    </row>
    <row r="6131" spans="1:5" x14ac:dyDescent="0.25">
      <c r="A6131" s="1">
        <v>6125</v>
      </c>
      <c r="B6131" s="1">
        <v>77</v>
      </c>
      <c r="D6131" s="1">
        <v>6125</v>
      </c>
      <c r="E6131" s="1">
        <v>12</v>
      </c>
    </row>
    <row r="6132" spans="1:5" x14ac:dyDescent="0.25">
      <c r="A6132" s="1">
        <v>6126</v>
      </c>
      <c r="B6132" s="1">
        <v>77</v>
      </c>
      <c r="D6132" s="1">
        <v>6126</v>
      </c>
      <c r="E6132" s="1">
        <v>12</v>
      </c>
    </row>
    <row r="6133" spans="1:5" x14ac:dyDescent="0.25">
      <c r="A6133" s="1">
        <v>6127</v>
      </c>
      <c r="B6133" s="1">
        <v>77</v>
      </c>
      <c r="D6133" s="1">
        <v>6127</v>
      </c>
      <c r="E6133" s="1">
        <v>12</v>
      </c>
    </row>
    <row r="6134" spans="1:5" x14ac:dyDescent="0.25">
      <c r="A6134" s="1">
        <v>6128</v>
      </c>
      <c r="B6134" s="1">
        <v>77</v>
      </c>
      <c r="D6134" s="1">
        <v>6128</v>
      </c>
      <c r="E6134" s="1">
        <v>12</v>
      </c>
    </row>
    <row r="6135" spans="1:5" x14ac:dyDescent="0.25">
      <c r="A6135" s="1">
        <v>6129</v>
      </c>
      <c r="B6135" s="1">
        <v>77</v>
      </c>
      <c r="D6135" s="1">
        <v>6129</v>
      </c>
      <c r="E6135" s="1">
        <v>12</v>
      </c>
    </row>
    <row r="6136" spans="1:5" x14ac:dyDescent="0.25">
      <c r="A6136" s="1">
        <v>6130</v>
      </c>
      <c r="B6136" s="1">
        <v>77</v>
      </c>
      <c r="D6136" s="1">
        <v>6130</v>
      </c>
      <c r="E6136" s="1">
        <v>12</v>
      </c>
    </row>
    <row r="6137" spans="1:5" x14ac:dyDescent="0.25">
      <c r="A6137" s="1">
        <v>6131</v>
      </c>
      <c r="B6137" s="1">
        <v>77</v>
      </c>
      <c r="D6137" s="1">
        <v>6131</v>
      </c>
      <c r="E6137" s="1">
        <v>12</v>
      </c>
    </row>
    <row r="6138" spans="1:5" x14ac:dyDescent="0.25">
      <c r="A6138" s="1">
        <v>6132</v>
      </c>
      <c r="B6138" s="1">
        <v>77</v>
      </c>
      <c r="D6138" s="1">
        <v>6132</v>
      </c>
      <c r="E6138" s="1">
        <v>12</v>
      </c>
    </row>
    <row r="6139" spans="1:5" x14ac:dyDescent="0.25">
      <c r="A6139" s="1">
        <v>6133</v>
      </c>
      <c r="B6139" s="1">
        <v>77</v>
      </c>
      <c r="D6139" s="1">
        <v>6133</v>
      </c>
      <c r="E6139" s="1">
        <v>12</v>
      </c>
    </row>
    <row r="6140" spans="1:5" x14ac:dyDescent="0.25">
      <c r="A6140" s="1">
        <v>6134</v>
      </c>
      <c r="B6140" s="1">
        <v>77</v>
      </c>
      <c r="D6140" s="1">
        <v>6134</v>
      </c>
      <c r="E6140" s="1">
        <v>12</v>
      </c>
    </row>
    <row r="6141" spans="1:5" x14ac:dyDescent="0.25">
      <c r="A6141" s="1">
        <v>6135</v>
      </c>
      <c r="B6141" s="1">
        <v>77</v>
      </c>
      <c r="D6141" s="1">
        <v>6135</v>
      </c>
      <c r="E6141" s="1">
        <v>12</v>
      </c>
    </row>
    <row r="6142" spans="1:5" x14ac:dyDescent="0.25">
      <c r="A6142" s="1">
        <v>6136</v>
      </c>
      <c r="B6142" s="1">
        <v>77</v>
      </c>
      <c r="D6142" s="1">
        <v>6136</v>
      </c>
      <c r="E6142" s="1">
        <v>12</v>
      </c>
    </row>
    <row r="6143" spans="1:5" x14ac:dyDescent="0.25">
      <c r="A6143" s="1">
        <v>6137</v>
      </c>
      <c r="B6143" s="1">
        <v>77</v>
      </c>
      <c r="D6143" s="1">
        <v>6137</v>
      </c>
      <c r="E6143" s="1">
        <v>12</v>
      </c>
    </row>
    <row r="6144" spans="1:5" x14ac:dyDescent="0.25">
      <c r="A6144" s="1">
        <v>6138</v>
      </c>
      <c r="B6144" s="1">
        <v>77</v>
      </c>
      <c r="D6144" s="1">
        <v>6138</v>
      </c>
      <c r="E6144" s="1">
        <v>12</v>
      </c>
    </row>
    <row r="6145" spans="1:5" x14ac:dyDescent="0.25">
      <c r="A6145" s="1">
        <v>6139</v>
      </c>
      <c r="B6145" s="1">
        <v>77</v>
      </c>
      <c r="D6145" s="1">
        <v>6139</v>
      </c>
      <c r="E6145" s="1">
        <v>12</v>
      </c>
    </row>
    <row r="6146" spans="1:5" x14ac:dyDescent="0.25">
      <c r="A6146" s="1">
        <v>6140</v>
      </c>
      <c r="B6146" s="1">
        <v>77</v>
      </c>
      <c r="D6146" s="1">
        <v>6140</v>
      </c>
      <c r="E6146" s="1">
        <v>12</v>
      </c>
    </row>
    <row r="6147" spans="1:5" x14ac:dyDescent="0.25">
      <c r="A6147" s="1">
        <v>6141</v>
      </c>
      <c r="B6147" s="1">
        <v>77</v>
      </c>
      <c r="D6147" s="1">
        <v>6141</v>
      </c>
      <c r="E6147" s="1">
        <v>12</v>
      </c>
    </row>
    <row r="6148" spans="1:5" x14ac:dyDescent="0.25">
      <c r="A6148" s="1">
        <v>6142</v>
      </c>
      <c r="B6148" s="1">
        <v>77</v>
      </c>
      <c r="D6148" s="1">
        <v>6142</v>
      </c>
      <c r="E6148" s="1">
        <v>12</v>
      </c>
    </row>
    <row r="6149" spans="1:5" x14ac:dyDescent="0.25">
      <c r="A6149" s="1">
        <v>6143</v>
      </c>
      <c r="B6149" s="1">
        <v>77</v>
      </c>
      <c r="D6149" s="1">
        <v>6143</v>
      </c>
      <c r="E6149" s="1">
        <v>12</v>
      </c>
    </row>
    <row r="6150" spans="1:5" x14ac:dyDescent="0.25">
      <c r="A6150" s="1">
        <v>6144</v>
      </c>
      <c r="B6150" s="1">
        <v>77</v>
      </c>
      <c r="D6150" s="1">
        <v>6144</v>
      </c>
      <c r="E6150" s="1">
        <v>12</v>
      </c>
    </row>
    <row r="6151" spans="1:5" x14ac:dyDescent="0.25">
      <c r="A6151" s="1">
        <v>6145</v>
      </c>
      <c r="B6151" s="1">
        <v>77</v>
      </c>
      <c r="D6151" s="1">
        <v>6145</v>
      </c>
      <c r="E6151" s="1">
        <v>12</v>
      </c>
    </row>
    <row r="6152" spans="1:5" x14ac:dyDescent="0.25">
      <c r="A6152" s="1">
        <v>6146</v>
      </c>
      <c r="B6152" s="1">
        <v>77</v>
      </c>
      <c r="D6152" s="1">
        <v>6146</v>
      </c>
      <c r="E6152" s="1">
        <v>12</v>
      </c>
    </row>
    <row r="6153" spans="1:5" x14ac:dyDescent="0.25">
      <c r="A6153" s="1">
        <v>6147</v>
      </c>
      <c r="B6153" s="1">
        <v>77</v>
      </c>
      <c r="D6153" s="1">
        <v>6147</v>
      </c>
      <c r="E6153" s="1">
        <v>12</v>
      </c>
    </row>
    <row r="6154" spans="1:5" x14ac:dyDescent="0.25">
      <c r="A6154" s="1">
        <v>6148</v>
      </c>
      <c r="B6154" s="1">
        <v>77</v>
      </c>
      <c r="D6154" s="1">
        <v>6148</v>
      </c>
      <c r="E6154" s="1">
        <v>12</v>
      </c>
    </row>
    <row r="6155" spans="1:5" x14ac:dyDescent="0.25">
      <c r="A6155" s="1">
        <v>6149</v>
      </c>
      <c r="B6155" s="1">
        <v>77</v>
      </c>
      <c r="D6155" s="1">
        <v>6149</v>
      </c>
      <c r="E6155" s="1">
        <v>12</v>
      </c>
    </row>
    <row r="6156" spans="1:5" x14ac:dyDescent="0.25">
      <c r="A6156" s="1">
        <v>6150</v>
      </c>
      <c r="B6156" s="1">
        <v>77</v>
      </c>
      <c r="D6156" s="1">
        <v>6150</v>
      </c>
      <c r="E6156" s="1">
        <v>12</v>
      </c>
    </row>
    <row r="6157" spans="1:5" x14ac:dyDescent="0.25">
      <c r="A6157" s="1">
        <v>6151</v>
      </c>
      <c r="B6157" s="1">
        <v>77</v>
      </c>
      <c r="D6157" s="1">
        <v>6151</v>
      </c>
      <c r="E6157" s="1">
        <v>12</v>
      </c>
    </row>
    <row r="6158" spans="1:5" x14ac:dyDescent="0.25">
      <c r="A6158" s="1">
        <v>6152</v>
      </c>
      <c r="B6158" s="1">
        <v>77</v>
      </c>
      <c r="D6158" s="1">
        <v>6152</v>
      </c>
      <c r="E6158" s="1">
        <v>12</v>
      </c>
    </row>
    <row r="6159" spans="1:5" x14ac:dyDescent="0.25">
      <c r="A6159" s="1">
        <v>6153</v>
      </c>
      <c r="B6159" s="1">
        <v>77</v>
      </c>
      <c r="D6159" s="1">
        <v>6153</v>
      </c>
      <c r="E6159" s="1">
        <v>12</v>
      </c>
    </row>
    <row r="6160" spans="1:5" x14ac:dyDescent="0.25">
      <c r="A6160" s="1">
        <v>6154</v>
      </c>
      <c r="B6160" s="1">
        <v>77</v>
      </c>
      <c r="D6160" s="1">
        <v>6154</v>
      </c>
      <c r="E6160" s="1">
        <v>12</v>
      </c>
    </row>
    <row r="6161" spans="1:5" x14ac:dyDescent="0.25">
      <c r="A6161" s="1">
        <v>6155</v>
      </c>
      <c r="B6161" s="1">
        <v>77</v>
      </c>
      <c r="D6161" s="1">
        <v>6155</v>
      </c>
      <c r="E6161" s="1">
        <v>12</v>
      </c>
    </row>
    <row r="6162" spans="1:5" x14ac:dyDescent="0.25">
      <c r="A6162" s="1">
        <v>6156</v>
      </c>
      <c r="B6162" s="1">
        <v>77</v>
      </c>
      <c r="D6162" s="1">
        <v>6156</v>
      </c>
      <c r="E6162" s="1">
        <v>12</v>
      </c>
    </row>
    <row r="6163" spans="1:5" x14ac:dyDescent="0.25">
      <c r="A6163" s="1">
        <v>6157</v>
      </c>
      <c r="B6163" s="1">
        <v>77</v>
      </c>
      <c r="D6163" s="1">
        <v>6157</v>
      </c>
      <c r="E6163" s="1">
        <v>12</v>
      </c>
    </row>
    <row r="6164" spans="1:5" x14ac:dyDescent="0.25">
      <c r="A6164" s="1">
        <v>6158</v>
      </c>
      <c r="B6164" s="1">
        <v>77</v>
      </c>
      <c r="D6164" s="1">
        <v>6158</v>
      </c>
      <c r="E6164" s="1">
        <v>12</v>
      </c>
    </row>
    <row r="6165" spans="1:5" x14ac:dyDescent="0.25">
      <c r="A6165" s="1">
        <v>6159</v>
      </c>
      <c r="B6165" s="1">
        <v>77</v>
      </c>
      <c r="D6165" s="1">
        <v>6159</v>
      </c>
      <c r="E6165" s="1">
        <v>12</v>
      </c>
    </row>
    <row r="6166" spans="1:5" x14ac:dyDescent="0.25">
      <c r="A6166" s="1">
        <v>6160</v>
      </c>
      <c r="B6166" s="1">
        <v>77</v>
      </c>
      <c r="D6166" s="1">
        <v>6160</v>
      </c>
      <c r="E6166" s="1">
        <v>12</v>
      </c>
    </row>
    <row r="6167" spans="1:5" x14ac:dyDescent="0.25">
      <c r="A6167" s="1">
        <v>6161</v>
      </c>
      <c r="B6167" s="1">
        <v>78</v>
      </c>
      <c r="D6167" s="1">
        <v>6161</v>
      </c>
      <c r="E6167" s="1">
        <v>12</v>
      </c>
    </row>
    <row r="6168" spans="1:5" x14ac:dyDescent="0.25">
      <c r="A6168" s="1">
        <v>6162</v>
      </c>
      <c r="B6168" s="1">
        <v>78</v>
      </c>
      <c r="D6168" s="1">
        <v>6162</v>
      </c>
      <c r="E6168" s="1">
        <v>12</v>
      </c>
    </row>
    <row r="6169" spans="1:5" x14ac:dyDescent="0.25">
      <c r="A6169" s="1">
        <v>6163</v>
      </c>
      <c r="B6169" s="1">
        <v>78</v>
      </c>
      <c r="D6169" s="1">
        <v>6163</v>
      </c>
      <c r="E6169" s="1">
        <v>12</v>
      </c>
    </row>
    <row r="6170" spans="1:5" x14ac:dyDescent="0.25">
      <c r="A6170" s="1">
        <v>6164</v>
      </c>
      <c r="B6170" s="1">
        <v>78</v>
      </c>
      <c r="D6170" s="1">
        <v>6164</v>
      </c>
      <c r="E6170" s="1">
        <v>12</v>
      </c>
    </row>
    <row r="6171" spans="1:5" x14ac:dyDescent="0.25">
      <c r="A6171" s="1">
        <v>6165</v>
      </c>
      <c r="B6171" s="1">
        <v>78</v>
      </c>
      <c r="D6171" s="1">
        <v>6165</v>
      </c>
      <c r="E6171" s="1">
        <v>12</v>
      </c>
    </row>
    <row r="6172" spans="1:5" x14ac:dyDescent="0.25">
      <c r="A6172" s="1">
        <v>6166</v>
      </c>
      <c r="B6172" s="1">
        <v>78</v>
      </c>
      <c r="D6172" s="1">
        <v>6166</v>
      </c>
      <c r="E6172" s="1">
        <v>12</v>
      </c>
    </row>
    <row r="6173" spans="1:5" x14ac:dyDescent="0.25">
      <c r="A6173" s="1">
        <v>6167</v>
      </c>
      <c r="B6173" s="1">
        <v>78</v>
      </c>
      <c r="D6173" s="1">
        <v>6167</v>
      </c>
      <c r="E6173" s="1">
        <v>12</v>
      </c>
    </row>
    <row r="6174" spans="1:5" x14ac:dyDescent="0.25">
      <c r="A6174" s="1">
        <v>6168</v>
      </c>
      <c r="B6174" s="1">
        <v>78</v>
      </c>
      <c r="D6174" s="1">
        <v>6168</v>
      </c>
      <c r="E6174" s="1">
        <v>12</v>
      </c>
    </row>
    <row r="6175" spans="1:5" x14ac:dyDescent="0.25">
      <c r="A6175" s="1">
        <v>6169</v>
      </c>
      <c r="B6175" s="1">
        <v>78</v>
      </c>
      <c r="D6175" s="1">
        <v>6169</v>
      </c>
      <c r="E6175" s="1">
        <v>12</v>
      </c>
    </row>
    <row r="6176" spans="1:5" x14ac:dyDescent="0.25">
      <c r="A6176" s="1">
        <v>6170</v>
      </c>
      <c r="B6176" s="1">
        <v>78</v>
      </c>
      <c r="D6176" s="1">
        <v>6170</v>
      </c>
      <c r="E6176" s="1">
        <v>12</v>
      </c>
    </row>
    <row r="6177" spans="1:5" x14ac:dyDescent="0.25">
      <c r="A6177" s="1">
        <v>6171</v>
      </c>
      <c r="B6177" s="1">
        <v>78</v>
      </c>
      <c r="D6177" s="1">
        <v>6171</v>
      </c>
      <c r="E6177" s="1">
        <v>12</v>
      </c>
    </row>
    <row r="6178" spans="1:5" x14ac:dyDescent="0.25">
      <c r="A6178" s="1">
        <v>6172</v>
      </c>
      <c r="B6178" s="1">
        <v>78</v>
      </c>
      <c r="D6178" s="1">
        <v>6172</v>
      </c>
      <c r="E6178" s="1">
        <v>12</v>
      </c>
    </row>
    <row r="6179" spans="1:5" x14ac:dyDescent="0.25">
      <c r="A6179" s="1">
        <v>6173</v>
      </c>
      <c r="B6179" s="1">
        <v>78</v>
      </c>
      <c r="D6179" s="1">
        <v>6173</v>
      </c>
      <c r="E6179" s="1">
        <v>12</v>
      </c>
    </row>
    <row r="6180" spans="1:5" x14ac:dyDescent="0.25">
      <c r="A6180" s="1">
        <v>6174</v>
      </c>
      <c r="B6180" s="1">
        <v>78</v>
      </c>
      <c r="D6180" s="1">
        <v>6174</v>
      </c>
      <c r="E6180" s="1">
        <v>12</v>
      </c>
    </row>
    <row r="6181" spans="1:5" x14ac:dyDescent="0.25">
      <c r="A6181" s="1">
        <v>6175</v>
      </c>
      <c r="B6181" s="1">
        <v>78</v>
      </c>
      <c r="D6181" s="1">
        <v>6175</v>
      </c>
      <c r="E6181" s="1">
        <v>12</v>
      </c>
    </row>
    <row r="6182" spans="1:5" x14ac:dyDescent="0.25">
      <c r="A6182" s="1">
        <v>6176</v>
      </c>
      <c r="B6182" s="1">
        <v>78</v>
      </c>
      <c r="D6182" s="1">
        <v>6176</v>
      </c>
      <c r="E6182" s="1">
        <v>12</v>
      </c>
    </row>
    <row r="6183" spans="1:5" x14ac:dyDescent="0.25">
      <c r="A6183" s="1">
        <v>6177</v>
      </c>
      <c r="B6183" s="1">
        <v>78</v>
      </c>
      <c r="D6183" s="1">
        <v>6177</v>
      </c>
      <c r="E6183" s="1">
        <v>12</v>
      </c>
    </row>
    <row r="6184" spans="1:5" x14ac:dyDescent="0.25">
      <c r="A6184" s="1">
        <v>6178</v>
      </c>
      <c r="B6184" s="1">
        <v>78</v>
      </c>
      <c r="D6184" s="1">
        <v>6178</v>
      </c>
      <c r="E6184" s="1">
        <v>12</v>
      </c>
    </row>
    <row r="6185" spans="1:5" x14ac:dyDescent="0.25">
      <c r="A6185" s="1">
        <v>6179</v>
      </c>
      <c r="B6185" s="1">
        <v>78</v>
      </c>
      <c r="D6185" s="1">
        <v>6179</v>
      </c>
      <c r="E6185" s="1">
        <v>12</v>
      </c>
    </row>
    <row r="6186" spans="1:5" x14ac:dyDescent="0.25">
      <c r="A6186" s="1">
        <v>6180</v>
      </c>
      <c r="B6186" s="1">
        <v>78</v>
      </c>
      <c r="D6186" s="1">
        <v>6180</v>
      </c>
      <c r="E6186" s="1">
        <v>12</v>
      </c>
    </row>
    <row r="6187" spans="1:5" x14ac:dyDescent="0.25">
      <c r="A6187" s="1">
        <v>6181</v>
      </c>
      <c r="B6187" s="1">
        <v>78</v>
      </c>
      <c r="D6187" s="1">
        <v>6181</v>
      </c>
      <c r="E6187" s="1">
        <v>12</v>
      </c>
    </row>
    <row r="6188" spans="1:5" x14ac:dyDescent="0.25">
      <c r="A6188" s="1">
        <v>6182</v>
      </c>
      <c r="B6188" s="1">
        <v>78</v>
      </c>
      <c r="D6188" s="1">
        <v>6182</v>
      </c>
      <c r="E6188" s="1">
        <v>12</v>
      </c>
    </row>
    <row r="6189" spans="1:5" x14ac:dyDescent="0.25">
      <c r="A6189" s="1">
        <v>6183</v>
      </c>
      <c r="B6189" s="1">
        <v>78</v>
      </c>
      <c r="D6189" s="1">
        <v>6183</v>
      </c>
      <c r="E6189" s="1">
        <v>12</v>
      </c>
    </row>
    <row r="6190" spans="1:5" x14ac:dyDescent="0.25">
      <c r="A6190" s="1">
        <v>6184</v>
      </c>
      <c r="B6190" s="1">
        <v>78</v>
      </c>
      <c r="D6190" s="1">
        <v>6184</v>
      </c>
      <c r="E6190" s="1">
        <v>12</v>
      </c>
    </row>
    <row r="6191" spans="1:5" x14ac:dyDescent="0.25">
      <c r="A6191" s="1">
        <v>6185</v>
      </c>
      <c r="B6191" s="1">
        <v>78</v>
      </c>
      <c r="D6191" s="1">
        <v>6185</v>
      </c>
      <c r="E6191" s="1">
        <v>12</v>
      </c>
    </row>
    <row r="6192" spans="1:5" x14ac:dyDescent="0.25">
      <c r="A6192" s="1">
        <v>6186</v>
      </c>
      <c r="B6192" s="1">
        <v>78</v>
      </c>
      <c r="D6192" s="1">
        <v>6186</v>
      </c>
      <c r="E6192" s="1">
        <v>12</v>
      </c>
    </row>
    <row r="6193" spans="1:5" x14ac:dyDescent="0.25">
      <c r="A6193" s="1">
        <v>6187</v>
      </c>
      <c r="B6193" s="1">
        <v>78</v>
      </c>
      <c r="D6193" s="1">
        <v>6187</v>
      </c>
      <c r="E6193" s="1">
        <v>12</v>
      </c>
    </row>
    <row r="6194" spans="1:5" x14ac:dyDescent="0.25">
      <c r="A6194" s="1">
        <v>6188</v>
      </c>
      <c r="B6194" s="1">
        <v>78</v>
      </c>
      <c r="D6194" s="1">
        <v>6188</v>
      </c>
      <c r="E6194" s="1">
        <v>12</v>
      </c>
    </row>
    <row r="6195" spans="1:5" x14ac:dyDescent="0.25">
      <c r="A6195" s="1">
        <v>6189</v>
      </c>
      <c r="B6195" s="1">
        <v>78</v>
      </c>
      <c r="D6195" s="1">
        <v>6189</v>
      </c>
      <c r="E6195" s="1">
        <v>12</v>
      </c>
    </row>
    <row r="6196" spans="1:5" x14ac:dyDescent="0.25">
      <c r="A6196" s="1">
        <v>6190</v>
      </c>
      <c r="B6196" s="1">
        <v>78</v>
      </c>
      <c r="D6196" s="1">
        <v>6190</v>
      </c>
      <c r="E6196" s="1">
        <v>12</v>
      </c>
    </row>
    <row r="6197" spans="1:5" x14ac:dyDescent="0.25">
      <c r="A6197" s="1">
        <v>6191</v>
      </c>
      <c r="B6197" s="1">
        <v>78</v>
      </c>
      <c r="D6197" s="1">
        <v>6191</v>
      </c>
      <c r="E6197" s="1">
        <v>12</v>
      </c>
    </row>
    <row r="6198" spans="1:5" x14ac:dyDescent="0.25">
      <c r="A6198" s="1">
        <v>6192</v>
      </c>
      <c r="B6198" s="1">
        <v>78</v>
      </c>
      <c r="D6198" s="1">
        <v>6192</v>
      </c>
      <c r="E6198" s="1">
        <v>12</v>
      </c>
    </row>
    <row r="6199" spans="1:5" x14ac:dyDescent="0.25">
      <c r="A6199" s="1">
        <v>6193</v>
      </c>
      <c r="B6199" s="1">
        <v>78</v>
      </c>
      <c r="D6199" s="1">
        <v>6193</v>
      </c>
      <c r="E6199" s="1">
        <v>12</v>
      </c>
    </row>
    <row r="6200" spans="1:5" x14ac:dyDescent="0.25">
      <c r="A6200" s="1">
        <v>6194</v>
      </c>
      <c r="B6200" s="1">
        <v>78</v>
      </c>
      <c r="D6200" s="1">
        <v>6194</v>
      </c>
      <c r="E6200" s="1">
        <v>12</v>
      </c>
    </row>
    <row r="6201" spans="1:5" x14ac:dyDescent="0.25">
      <c r="A6201" s="1">
        <v>6195</v>
      </c>
      <c r="B6201" s="1">
        <v>78</v>
      </c>
      <c r="D6201" s="1">
        <v>6195</v>
      </c>
      <c r="E6201" s="1">
        <v>12</v>
      </c>
    </row>
    <row r="6202" spans="1:5" x14ac:dyDescent="0.25">
      <c r="A6202" s="1">
        <v>6196</v>
      </c>
      <c r="B6202" s="1">
        <v>78</v>
      </c>
      <c r="D6202" s="1">
        <v>6196</v>
      </c>
      <c r="E6202" s="1">
        <v>12</v>
      </c>
    </row>
    <row r="6203" spans="1:5" x14ac:dyDescent="0.25">
      <c r="A6203" s="1">
        <v>6197</v>
      </c>
      <c r="B6203" s="1">
        <v>78</v>
      </c>
      <c r="D6203" s="1">
        <v>6197</v>
      </c>
      <c r="E6203" s="1">
        <v>12</v>
      </c>
    </row>
    <row r="6204" spans="1:5" x14ac:dyDescent="0.25">
      <c r="A6204" s="1">
        <v>6198</v>
      </c>
      <c r="B6204" s="1">
        <v>78</v>
      </c>
      <c r="D6204" s="1">
        <v>6198</v>
      </c>
      <c r="E6204" s="1">
        <v>12</v>
      </c>
    </row>
    <row r="6205" spans="1:5" x14ac:dyDescent="0.25">
      <c r="A6205" s="1">
        <v>6199</v>
      </c>
      <c r="B6205" s="1">
        <v>78</v>
      </c>
      <c r="D6205" s="1">
        <v>6199</v>
      </c>
      <c r="E6205" s="1">
        <v>12</v>
      </c>
    </row>
    <row r="6206" spans="1:5" x14ac:dyDescent="0.25">
      <c r="A6206" s="1">
        <v>6200</v>
      </c>
      <c r="B6206" s="1">
        <v>78</v>
      </c>
      <c r="D6206" s="1">
        <v>6200</v>
      </c>
      <c r="E6206" s="1">
        <v>12</v>
      </c>
    </row>
    <row r="6207" spans="1:5" x14ac:dyDescent="0.25">
      <c r="A6207" s="1">
        <v>6201</v>
      </c>
      <c r="B6207" s="1">
        <v>78</v>
      </c>
      <c r="D6207" s="1">
        <v>6201</v>
      </c>
      <c r="E6207" s="1">
        <v>12</v>
      </c>
    </row>
    <row r="6208" spans="1:5" x14ac:dyDescent="0.25">
      <c r="A6208" s="1">
        <v>6202</v>
      </c>
      <c r="B6208" s="1">
        <v>78</v>
      </c>
      <c r="D6208" s="1">
        <v>6202</v>
      </c>
      <c r="E6208" s="1">
        <v>12</v>
      </c>
    </row>
    <row r="6209" spans="1:5" x14ac:dyDescent="0.25">
      <c r="A6209" s="1">
        <v>6203</v>
      </c>
      <c r="B6209" s="1">
        <v>78</v>
      </c>
      <c r="D6209" s="1">
        <v>6203</v>
      </c>
      <c r="E6209" s="1">
        <v>12</v>
      </c>
    </row>
    <row r="6210" spans="1:5" x14ac:dyDescent="0.25">
      <c r="A6210" s="1">
        <v>6204</v>
      </c>
      <c r="B6210" s="1">
        <v>78</v>
      </c>
      <c r="D6210" s="1">
        <v>6204</v>
      </c>
      <c r="E6210" s="1">
        <v>12</v>
      </c>
    </row>
    <row r="6211" spans="1:5" x14ac:dyDescent="0.25">
      <c r="A6211" s="1">
        <v>6205</v>
      </c>
      <c r="B6211" s="1">
        <v>78</v>
      </c>
      <c r="D6211" s="1">
        <v>6205</v>
      </c>
      <c r="E6211" s="1">
        <v>12</v>
      </c>
    </row>
    <row r="6212" spans="1:5" x14ac:dyDescent="0.25">
      <c r="A6212" s="1">
        <v>6206</v>
      </c>
      <c r="B6212" s="1">
        <v>78</v>
      </c>
      <c r="D6212" s="1">
        <v>6206</v>
      </c>
      <c r="E6212" s="1">
        <v>12</v>
      </c>
    </row>
    <row r="6213" spans="1:5" x14ac:dyDescent="0.25">
      <c r="A6213" s="1">
        <v>6207</v>
      </c>
      <c r="B6213" s="1">
        <v>78</v>
      </c>
      <c r="D6213" s="1">
        <v>6207</v>
      </c>
      <c r="E6213" s="1">
        <v>12</v>
      </c>
    </row>
    <row r="6214" spans="1:5" x14ac:dyDescent="0.25">
      <c r="A6214" s="1">
        <v>6208</v>
      </c>
      <c r="B6214" s="1">
        <v>78</v>
      </c>
      <c r="D6214" s="1">
        <v>6208</v>
      </c>
      <c r="E6214" s="1">
        <v>12</v>
      </c>
    </row>
    <row r="6215" spans="1:5" x14ac:dyDescent="0.25">
      <c r="A6215" s="1">
        <v>6209</v>
      </c>
      <c r="B6215" s="1">
        <v>78</v>
      </c>
      <c r="D6215" s="1">
        <v>6209</v>
      </c>
      <c r="E6215" s="1">
        <v>12</v>
      </c>
    </row>
    <row r="6216" spans="1:5" x14ac:dyDescent="0.25">
      <c r="A6216" s="1">
        <v>6210</v>
      </c>
      <c r="B6216" s="1">
        <v>78</v>
      </c>
      <c r="D6216" s="1">
        <v>6210</v>
      </c>
      <c r="E6216" s="1">
        <v>12</v>
      </c>
    </row>
    <row r="6217" spans="1:5" x14ac:dyDescent="0.25">
      <c r="A6217" s="1">
        <v>6211</v>
      </c>
      <c r="B6217" s="1">
        <v>78</v>
      </c>
      <c r="D6217" s="1">
        <v>6211</v>
      </c>
      <c r="E6217" s="1">
        <v>12</v>
      </c>
    </row>
    <row r="6218" spans="1:5" x14ac:dyDescent="0.25">
      <c r="A6218" s="1">
        <v>6212</v>
      </c>
      <c r="B6218" s="1">
        <v>78</v>
      </c>
      <c r="D6218" s="1">
        <v>6212</v>
      </c>
      <c r="E6218" s="1">
        <v>12</v>
      </c>
    </row>
    <row r="6219" spans="1:5" x14ac:dyDescent="0.25">
      <c r="A6219" s="1">
        <v>6213</v>
      </c>
      <c r="B6219" s="1">
        <v>78</v>
      </c>
      <c r="D6219" s="1">
        <v>6213</v>
      </c>
      <c r="E6219" s="1">
        <v>12</v>
      </c>
    </row>
    <row r="6220" spans="1:5" x14ac:dyDescent="0.25">
      <c r="A6220" s="1">
        <v>6214</v>
      </c>
      <c r="B6220" s="1">
        <v>78</v>
      </c>
      <c r="D6220" s="1">
        <v>6214</v>
      </c>
      <c r="E6220" s="1">
        <v>12</v>
      </c>
    </row>
    <row r="6221" spans="1:5" x14ac:dyDescent="0.25">
      <c r="A6221" s="1">
        <v>6215</v>
      </c>
      <c r="B6221" s="1">
        <v>78</v>
      </c>
      <c r="D6221" s="1">
        <v>6215</v>
      </c>
      <c r="E6221" s="1">
        <v>12</v>
      </c>
    </row>
    <row r="6222" spans="1:5" x14ac:dyDescent="0.25">
      <c r="A6222" s="1">
        <v>6216</v>
      </c>
      <c r="B6222" s="1">
        <v>78</v>
      </c>
      <c r="D6222" s="1">
        <v>6216</v>
      </c>
      <c r="E6222" s="1">
        <v>12</v>
      </c>
    </row>
    <row r="6223" spans="1:5" x14ac:dyDescent="0.25">
      <c r="A6223" s="1">
        <v>6217</v>
      </c>
      <c r="B6223" s="1">
        <v>78</v>
      </c>
      <c r="D6223" s="1">
        <v>6217</v>
      </c>
      <c r="E6223" s="1">
        <v>12</v>
      </c>
    </row>
    <row r="6224" spans="1:5" x14ac:dyDescent="0.25">
      <c r="A6224" s="1">
        <v>6218</v>
      </c>
      <c r="B6224" s="1">
        <v>78</v>
      </c>
      <c r="D6224" s="1">
        <v>6218</v>
      </c>
      <c r="E6224" s="1">
        <v>12</v>
      </c>
    </row>
    <row r="6225" spans="1:5" x14ac:dyDescent="0.25">
      <c r="A6225" s="1">
        <v>6219</v>
      </c>
      <c r="B6225" s="1">
        <v>78</v>
      </c>
      <c r="D6225" s="1">
        <v>6219</v>
      </c>
      <c r="E6225" s="1">
        <v>12</v>
      </c>
    </row>
    <row r="6226" spans="1:5" x14ac:dyDescent="0.25">
      <c r="A6226" s="1">
        <v>6220</v>
      </c>
      <c r="B6226" s="1">
        <v>78</v>
      </c>
      <c r="D6226" s="1">
        <v>6220</v>
      </c>
      <c r="E6226" s="1">
        <v>12</v>
      </c>
    </row>
    <row r="6227" spans="1:5" x14ac:dyDescent="0.25">
      <c r="A6227" s="1">
        <v>6221</v>
      </c>
      <c r="B6227" s="1">
        <v>78</v>
      </c>
      <c r="D6227" s="1">
        <v>6221</v>
      </c>
      <c r="E6227" s="1">
        <v>12</v>
      </c>
    </row>
    <row r="6228" spans="1:5" x14ac:dyDescent="0.25">
      <c r="A6228" s="1">
        <v>6222</v>
      </c>
      <c r="B6228" s="1">
        <v>78</v>
      </c>
      <c r="D6228" s="1">
        <v>6222</v>
      </c>
      <c r="E6228" s="1">
        <v>12</v>
      </c>
    </row>
    <row r="6229" spans="1:5" x14ac:dyDescent="0.25">
      <c r="A6229" s="1">
        <v>6223</v>
      </c>
      <c r="B6229" s="1">
        <v>78</v>
      </c>
      <c r="D6229" s="1">
        <v>6223</v>
      </c>
      <c r="E6229" s="1">
        <v>12</v>
      </c>
    </row>
    <row r="6230" spans="1:5" x14ac:dyDescent="0.25">
      <c r="A6230" s="1">
        <v>6224</v>
      </c>
      <c r="B6230" s="1">
        <v>78</v>
      </c>
      <c r="D6230" s="1">
        <v>6224</v>
      </c>
      <c r="E6230" s="1">
        <v>12</v>
      </c>
    </row>
    <row r="6231" spans="1:5" x14ac:dyDescent="0.25">
      <c r="A6231" s="1">
        <v>6225</v>
      </c>
      <c r="B6231" s="1">
        <v>78</v>
      </c>
      <c r="D6231" s="1">
        <v>6225</v>
      </c>
      <c r="E6231" s="1">
        <v>12</v>
      </c>
    </row>
    <row r="6232" spans="1:5" x14ac:dyDescent="0.25">
      <c r="A6232" s="1">
        <v>6226</v>
      </c>
      <c r="B6232" s="1">
        <v>78</v>
      </c>
      <c r="D6232" s="1">
        <v>6226</v>
      </c>
      <c r="E6232" s="1">
        <v>12</v>
      </c>
    </row>
    <row r="6233" spans="1:5" x14ac:dyDescent="0.25">
      <c r="A6233" s="1">
        <v>6227</v>
      </c>
      <c r="B6233" s="1">
        <v>78</v>
      </c>
      <c r="D6233" s="1">
        <v>6227</v>
      </c>
      <c r="E6233" s="1">
        <v>12</v>
      </c>
    </row>
    <row r="6234" spans="1:5" x14ac:dyDescent="0.25">
      <c r="A6234" s="1">
        <v>6228</v>
      </c>
      <c r="B6234" s="1">
        <v>78</v>
      </c>
      <c r="D6234" s="1">
        <v>6228</v>
      </c>
      <c r="E6234" s="1">
        <v>12</v>
      </c>
    </row>
    <row r="6235" spans="1:5" x14ac:dyDescent="0.25">
      <c r="A6235" s="1">
        <v>6229</v>
      </c>
      <c r="B6235" s="1">
        <v>78</v>
      </c>
      <c r="D6235" s="1">
        <v>6229</v>
      </c>
      <c r="E6235" s="1">
        <v>12</v>
      </c>
    </row>
    <row r="6236" spans="1:5" x14ac:dyDescent="0.25">
      <c r="A6236" s="1">
        <v>6230</v>
      </c>
      <c r="B6236" s="1">
        <v>78</v>
      </c>
      <c r="D6236" s="1">
        <v>6230</v>
      </c>
      <c r="E6236" s="1">
        <v>12</v>
      </c>
    </row>
    <row r="6237" spans="1:5" x14ac:dyDescent="0.25">
      <c r="A6237" s="1">
        <v>6231</v>
      </c>
      <c r="B6237" s="1">
        <v>78</v>
      </c>
      <c r="D6237" s="1">
        <v>6231</v>
      </c>
      <c r="E6237" s="1">
        <v>12</v>
      </c>
    </row>
    <row r="6238" spans="1:5" x14ac:dyDescent="0.25">
      <c r="A6238" s="1">
        <v>6232</v>
      </c>
      <c r="B6238" s="1">
        <v>78</v>
      </c>
      <c r="D6238" s="1">
        <v>6232</v>
      </c>
      <c r="E6238" s="1">
        <v>12</v>
      </c>
    </row>
    <row r="6239" spans="1:5" x14ac:dyDescent="0.25">
      <c r="A6239" s="1">
        <v>6233</v>
      </c>
      <c r="B6239" s="1">
        <v>78</v>
      </c>
      <c r="D6239" s="1">
        <v>6233</v>
      </c>
      <c r="E6239" s="1">
        <v>12</v>
      </c>
    </row>
    <row r="6240" spans="1:5" x14ac:dyDescent="0.25">
      <c r="A6240" s="1">
        <v>6234</v>
      </c>
      <c r="B6240" s="1">
        <v>78</v>
      </c>
      <c r="D6240" s="1">
        <v>6234</v>
      </c>
      <c r="E6240" s="1">
        <v>12</v>
      </c>
    </row>
    <row r="6241" spans="1:5" x14ac:dyDescent="0.25">
      <c r="A6241" s="1">
        <v>6235</v>
      </c>
      <c r="B6241" s="1">
        <v>78</v>
      </c>
      <c r="D6241" s="1">
        <v>6235</v>
      </c>
      <c r="E6241" s="1">
        <v>12</v>
      </c>
    </row>
    <row r="6242" spans="1:5" x14ac:dyDescent="0.25">
      <c r="A6242" s="1">
        <v>6236</v>
      </c>
      <c r="B6242" s="1">
        <v>78</v>
      </c>
      <c r="D6242" s="1">
        <v>6236</v>
      </c>
      <c r="E6242" s="1">
        <v>12</v>
      </c>
    </row>
    <row r="6243" spans="1:5" x14ac:dyDescent="0.25">
      <c r="A6243" s="1">
        <v>6237</v>
      </c>
      <c r="B6243" s="1">
        <v>78</v>
      </c>
      <c r="D6243" s="1">
        <v>6237</v>
      </c>
      <c r="E6243" s="1">
        <v>12</v>
      </c>
    </row>
    <row r="6244" spans="1:5" x14ac:dyDescent="0.25">
      <c r="A6244" s="1">
        <v>6238</v>
      </c>
      <c r="B6244" s="1">
        <v>78</v>
      </c>
      <c r="D6244" s="1">
        <v>6238</v>
      </c>
      <c r="E6244" s="1">
        <v>12</v>
      </c>
    </row>
    <row r="6245" spans="1:5" x14ac:dyDescent="0.25">
      <c r="A6245" s="1">
        <v>6239</v>
      </c>
      <c r="B6245" s="1">
        <v>78</v>
      </c>
      <c r="D6245" s="1">
        <v>6239</v>
      </c>
      <c r="E6245" s="1">
        <v>12</v>
      </c>
    </row>
    <row r="6246" spans="1:5" x14ac:dyDescent="0.25">
      <c r="A6246" s="1">
        <v>6240</v>
      </c>
      <c r="B6246" s="1">
        <v>78</v>
      </c>
      <c r="D6246" s="1">
        <v>6240</v>
      </c>
      <c r="E6246" s="1">
        <v>12</v>
      </c>
    </row>
    <row r="6247" spans="1:5" x14ac:dyDescent="0.25">
      <c r="A6247" s="1">
        <v>6241</v>
      </c>
      <c r="B6247" s="1">
        <v>79</v>
      </c>
      <c r="D6247" s="1">
        <v>6241</v>
      </c>
      <c r="E6247" s="1">
        <v>12</v>
      </c>
    </row>
    <row r="6248" spans="1:5" x14ac:dyDescent="0.25">
      <c r="A6248" s="1">
        <v>6242</v>
      </c>
      <c r="B6248" s="1">
        <v>79</v>
      </c>
      <c r="D6248" s="1">
        <v>6242</v>
      </c>
      <c r="E6248" s="1">
        <v>12</v>
      </c>
    </row>
    <row r="6249" spans="1:5" x14ac:dyDescent="0.25">
      <c r="A6249" s="1">
        <v>6243</v>
      </c>
      <c r="B6249" s="1">
        <v>79</v>
      </c>
      <c r="D6249" s="1">
        <v>6243</v>
      </c>
      <c r="E6249" s="1">
        <v>12</v>
      </c>
    </row>
    <row r="6250" spans="1:5" x14ac:dyDescent="0.25">
      <c r="A6250" s="1">
        <v>6244</v>
      </c>
      <c r="B6250" s="1">
        <v>79</v>
      </c>
      <c r="D6250" s="1">
        <v>6244</v>
      </c>
      <c r="E6250" s="1">
        <v>12</v>
      </c>
    </row>
    <row r="6251" spans="1:5" x14ac:dyDescent="0.25">
      <c r="A6251" s="1">
        <v>6245</v>
      </c>
      <c r="B6251" s="1">
        <v>79</v>
      </c>
      <c r="D6251" s="1">
        <v>6245</v>
      </c>
      <c r="E6251" s="1">
        <v>12</v>
      </c>
    </row>
    <row r="6252" spans="1:5" x14ac:dyDescent="0.25">
      <c r="A6252" s="1">
        <v>6246</v>
      </c>
      <c r="B6252" s="1">
        <v>79</v>
      </c>
      <c r="D6252" s="1">
        <v>6246</v>
      </c>
      <c r="E6252" s="1">
        <v>12</v>
      </c>
    </row>
    <row r="6253" spans="1:5" x14ac:dyDescent="0.25">
      <c r="A6253" s="1">
        <v>6247</v>
      </c>
      <c r="B6253" s="1">
        <v>79</v>
      </c>
      <c r="D6253" s="1">
        <v>6247</v>
      </c>
      <c r="E6253" s="1">
        <v>12</v>
      </c>
    </row>
    <row r="6254" spans="1:5" x14ac:dyDescent="0.25">
      <c r="A6254" s="1">
        <v>6248</v>
      </c>
      <c r="B6254" s="1">
        <v>79</v>
      </c>
      <c r="D6254" s="1">
        <v>6248</v>
      </c>
      <c r="E6254" s="1">
        <v>12</v>
      </c>
    </row>
    <row r="6255" spans="1:5" x14ac:dyDescent="0.25">
      <c r="A6255" s="1">
        <v>6249</v>
      </c>
      <c r="B6255" s="1">
        <v>79</v>
      </c>
      <c r="D6255" s="1">
        <v>6249</v>
      </c>
      <c r="E6255" s="1">
        <v>12</v>
      </c>
    </row>
    <row r="6256" spans="1:5" x14ac:dyDescent="0.25">
      <c r="A6256" s="1">
        <v>6250</v>
      </c>
      <c r="B6256" s="1">
        <v>79</v>
      </c>
      <c r="D6256" s="1">
        <v>6250</v>
      </c>
      <c r="E6256" s="1">
        <v>12</v>
      </c>
    </row>
    <row r="6257" spans="1:5" x14ac:dyDescent="0.25">
      <c r="A6257" s="1">
        <v>6251</v>
      </c>
      <c r="B6257" s="1">
        <v>79</v>
      </c>
      <c r="D6257" s="1">
        <v>6251</v>
      </c>
      <c r="E6257" s="1">
        <v>12</v>
      </c>
    </row>
    <row r="6258" spans="1:5" x14ac:dyDescent="0.25">
      <c r="A6258" s="1">
        <v>6252</v>
      </c>
      <c r="B6258" s="1">
        <v>79</v>
      </c>
      <c r="D6258" s="1">
        <v>6252</v>
      </c>
      <c r="E6258" s="1">
        <v>12</v>
      </c>
    </row>
    <row r="6259" spans="1:5" x14ac:dyDescent="0.25">
      <c r="A6259" s="1">
        <v>6253</v>
      </c>
      <c r="B6259" s="1">
        <v>79</v>
      </c>
      <c r="D6259" s="1">
        <v>6253</v>
      </c>
      <c r="E6259" s="1">
        <v>12</v>
      </c>
    </row>
    <row r="6260" spans="1:5" x14ac:dyDescent="0.25">
      <c r="A6260" s="1">
        <v>6254</v>
      </c>
      <c r="B6260" s="1">
        <v>79</v>
      </c>
      <c r="D6260" s="1">
        <v>6254</v>
      </c>
      <c r="E6260" s="1">
        <v>12</v>
      </c>
    </row>
    <row r="6261" spans="1:5" x14ac:dyDescent="0.25">
      <c r="A6261" s="1">
        <v>6255</v>
      </c>
      <c r="B6261" s="1">
        <v>79</v>
      </c>
      <c r="D6261" s="1">
        <v>6255</v>
      </c>
      <c r="E6261" s="1">
        <v>12</v>
      </c>
    </row>
    <row r="6262" spans="1:5" x14ac:dyDescent="0.25">
      <c r="A6262" s="1">
        <v>6256</v>
      </c>
      <c r="B6262" s="1">
        <v>79</v>
      </c>
      <c r="D6262" s="1">
        <v>6256</v>
      </c>
      <c r="E6262" s="1">
        <v>12</v>
      </c>
    </row>
    <row r="6263" spans="1:5" x14ac:dyDescent="0.25">
      <c r="A6263" s="1">
        <v>6257</v>
      </c>
      <c r="B6263" s="1">
        <v>79</v>
      </c>
      <c r="D6263" s="1">
        <v>6257</v>
      </c>
      <c r="E6263" s="1">
        <v>12</v>
      </c>
    </row>
    <row r="6264" spans="1:5" x14ac:dyDescent="0.25">
      <c r="A6264" s="1">
        <v>6258</v>
      </c>
      <c r="B6264" s="1">
        <v>79</v>
      </c>
      <c r="D6264" s="1">
        <v>6258</v>
      </c>
      <c r="E6264" s="1">
        <v>12</v>
      </c>
    </row>
    <row r="6265" spans="1:5" x14ac:dyDescent="0.25">
      <c r="A6265" s="1">
        <v>6259</v>
      </c>
      <c r="B6265" s="1">
        <v>79</v>
      </c>
      <c r="D6265" s="1">
        <v>6259</v>
      </c>
      <c r="E6265" s="1">
        <v>12</v>
      </c>
    </row>
    <row r="6266" spans="1:5" x14ac:dyDescent="0.25">
      <c r="A6266" s="1">
        <v>6260</v>
      </c>
      <c r="B6266" s="1">
        <v>79</v>
      </c>
      <c r="D6266" s="1">
        <v>6260</v>
      </c>
      <c r="E6266" s="1">
        <v>12</v>
      </c>
    </row>
    <row r="6267" spans="1:5" x14ac:dyDescent="0.25">
      <c r="A6267" s="1">
        <v>6261</v>
      </c>
      <c r="B6267" s="1">
        <v>79</v>
      </c>
      <c r="D6267" s="1">
        <v>6261</v>
      </c>
      <c r="E6267" s="1">
        <v>12</v>
      </c>
    </row>
    <row r="6268" spans="1:5" x14ac:dyDescent="0.25">
      <c r="A6268" s="1">
        <v>6262</v>
      </c>
      <c r="B6268" s="1">
        <v>79</v>
      </c>
      <c r="D6268" s="1">
        <v>6262</v>
      </c>
      <c r="E6268" s="1">
        <v>12</v>
      </c>
    </row>
    <row r="6269" spans="1:5" x14ac:dyDescent="0.25">
      <c r="A6269" s="1">
        <v>6263</v>
      </c>
      <c r="B6269" s="1">
        <v>79</v>
      </c>
      <c r="D6269" s="1">
        <v>6263</v>
      </c>
      <c r="E6269" s="1">
        <v>12</v>
      </c>
    </row>
    <row r="6270" spans="1:5" x14ac:dyDescent="0.25">
      <c r="A6270" s="1">
        <v>6264</v>
      </c>
      <c r="B6270" s="1">
        <v>79</v>
      </c>
      <c r="D6270" s="1">
        <v>6264</v>
      </c>
      <c r="E6270" s="1">
        <v>12</v>
      </c>
    </row>
    <row r="6271" spans="1:5" x14ac:dyDescent="0.25">
      <c r="A6271" s="1">
        <v>6265</v>
      </c>
      <c r="B6271" s="1">
        <v>79</v>
      </c>
      <c r="D6271" s="1">
        <v>6265</v>
      </c>
      <c r="E6271" s="1">
        <v>12</v>
      </c>
    </row>
    <row r="6272" spans="1:5" x14ac:dyDescent="0.25">
      <c r="A6272" s="1">
        <v>6266</v>
      </c>
      <c r="B6272" s="1">
        <v>79</v>
      </c>
      <c r="D6272" s="1">
        <v>6266</v>
      </c>
      <c r="E6272" s="1">
        <v>12</v>
      </c>
    </row>
    <row r="6273" spans="1:5" x14ac:dyDescent="0.25">
      <c r="A6273" s="1">
        <v>6267</v>
      </c>
      <c r="B6273" s="1">
        <v>79</v>
      </c>
      <c r="D6273" s="1">
        <v>6267</v>
      </c>
      <c r="E6273" s="1">
        <v>12</v>
      </c>
    </row>
    <row r="6274" spans="1:5" x14ac:dyDescent="0.25">
      <c r="A6274" s="1">
        <v>6268</v>
      </c>
      <c r="B6274" s="1">
        <v>79</v>
      </c>
      <c r="D6274" s="1">
        <v>6268</v>
      </c>
      <c r="E6274" s="1">
        <v>12</v>
      </c>
    </row>
    <row r="6275" spans="1:5" x14ac:dyDescent="0.25">
      <c r="A6275" s="1">
        <v>6269</v>
      </c>
      <c r="B6275" s="1">
        <v>79</v>
      </c>
      <c r="D6275" s="1">
        <v>6269</v>
      </c>
      <c r="E6275" s="1">
        <v>12</v>
      </c>
    </row>
    <row r="6276" spans="1:5" x14ac:dyDescent="0.25">
      <c r="A6276" s="1">
        <v>6270</v>
      </c>
      <c r="B6276" s="1">
        <v>79</v>
      </c>
      <c r="D6276" s="1">
        <v>6270</v>
      </c>
      <c r="E6276" s="1">
        <v>12</v>
      </c>
    </row>
    <row r="6277" spans="1:5" x14ac:dyDescent="0.25">
      <c r="A6277" s="1">
        <v>6271</v>
      </c>
      <c r="B6277" s="1">
        <v>79</v>
      </c>
      <c r="D6277" s="1">
        <v>6271</v>
      </c>
      <c r="E6277" s="1">
        <v>12</v>
      </c>
    </row>
    <row r="6278" spans="1:5" x14ac:dyDescent="0.25">
      <c r="A6278" s="1">
        <v>6272</v>
      </c>
      <c r="B6278" s="1">
        <v>79</v>
      </c>
      <c r="D6278" s="1">
        <v>6272</v>
      </c>
      <c r="E6278" s="1">
        <v>12</v>
      </c>
    </row>
    <row r="6279" spans="1:5" x14ac:dyDescent="0.25">
      <c r="A6279" s="1">
        <v>6273</v>
      </c>
      <c r="B6279" s="1">
        <v>79</v>
      </c>
      <c r="D6279" s="1">
        <v>6273</v>
      </c>
      <c r="E6279" s="1">
        <v>12</v>
      </c>
    </row>
    <row r="6280" spans="1:5" x14ac:dyDescent="0.25">
      <c r="A6280" s="1">
        <v>6274</v>
      </c>
      <c r="B6280" s="1">
        <v>79</v>
      </c>
      <c r="D6280" s="1">
        <v>6274</v>
      </c>
      <c r="E6280" s="1">
        <v>12</v>
      </c>
    </row>
    <row r="6281" spans="1:5" x14ac:dyDescent="0.25">
      <c r="A6281" s="1">
        <v>6275</v>
      </c>
      <c r="B6281" s="1">
        <v>79</v>
      </c>
      <c r="D6281" s="1">
        <v>6275</v>
      </c>
      <c r="E6281" s="1">
        <v>12</v>
      </c>
    </row>
    <row r="6282" spans="1:5" x14ac:dyDescent="0.25">
      <c r="A6282" s="1">
        <v>6276</v>
      </c>
      <c r="B6282" s="1">
        <v>79</v>
      </c>
      <c r="D6282" s="1">
        <v>6276</v>
      </c>
      <c r="E6282" s="1">
        <v>12</v>
      </c>
    </row>
    <row r="6283" spans="1:5" x14ac:dyDescent="0.25">
      <c r="A6283" s="1">
        <v>6277</v>
      </c>
      <c r="B6283" s="1">
        <v>79</v>
      </c>
      <c r="D6283" s="1">
        <v>6277</v>
      </c>
      <c r="E6283" s="1">
        <v>12</v>
      </c>
    </row>
    <row r="6284" spans="1:5" x14ac:dyDescent="0.25">
      <c r="A6284" s="1">
        <v>6278</v>
      </c>
      <c r="B6284" s="1">
        <v>79</v>
      </c>
      <c r="D6284" s="1">
        <v>6278</v>
      </c>
      <c r="E6284" s="1">
        <v>12</v>
      </c>
    </row>
    <row r="6285" spans="1:5" x14ac:dyDescent="0.25">
      <c r="A6285" s="1">
        <v>6279</v>
      </c>
      <c r="B6285" s="1">
        <v>79</v>
      </c>
      <c r="D6285" s="1">
        <v>6279</v>
      </c>
      <c r="E6285" s="1">
        <v>12</v>
      </c>
    </row>
    <row r="6286" spans="1:5" x14ac:dyDescent="0.25">
      <c r="A6286" s="1">
        <v>6280</v>
      </c>
      <c r="B6286" s="1">
        <v>79</v>
      </c>
      <c r="D6286" s="1">
        <v>6280</v>
      </c>
      <c r="E6286" s="1">
        <v>12</v>
      </c>
    </row>
    <row r="6287" spans="1:5" x14ac:dyDescent="0.25">
      <c r="A6287" s="1">
        <v>6281</v>
      </c>
      <c r="B6287" s="1">
        <v>79</v>
      </c>
      <c r="D6287" s="1">
        <v>6281</v>
      </c>
      <c r="E6287" s="1">
        <v>12</v>
      </c>
    </row>
    <row r="6288" spans="1:5" x14ac:dyDescent="0.25">
      <c r="A6288" s="1">
        <v>6282</v>
      </c>
      <c r="B6288" s="1">
        <v>79</v>
      </c>
      <c r="D6288" s="1">
        <v>6282</v>
      </c>
      <c r="E6288" s="1">
        <v>12</v>
      </c>
    </row>
    <row r="6289" spans="1:5" x14ac:dyDescent="0.25">
      <c r="A6289" s="1">
        <v>6283</v>
      </c>
      <c r="B6289" s="1">
        <v>79</v>
      </c>
      <c r="D6289" s="1">
        <v>6283</v>
      </c>
      <c r="E6289" s="1">
        <v>12</v>
      </c>
    </row>
    <row r="6290" spans="1:5" x14ac:dyDescent="0.25">
      <c r="A6290" s="1">
        <v>6284</v>
      </c>
      <c r="B6290" s="1">
        <v>79</v>
      </c>
      <c r="D6290" s="1">
        <v>6284</v>
      </c>
      <c r="E6290" s="1">
        <v>12</v>
      </c>
    </row>
    <row r="6291" spans="1:5" x14ac:dyDescent="0.25">
      <c r="A6291" s="1">
        <v>6285</v>
      </c>
      <c r="B6291" s="1">
        <v>79</v>
      </c>
      <c r="D6291" s="1">
        <v>6285</v>
      </c>
      <c r="E6291" s="1">
        <v>12</v>
      </c>
    </row>
    <row r="6292" spans="1:5" x14ac:dyDescent="0.25">
      <c r="A6292" s="1">
        <v>6286</v>
      </c>
      <c r="B6292" s="1">
        <v>79</v>
      </c>
      <c r="D6292" s="1">
        <v>6286</v>
      </c>
      <c r="E6292" s="1">
        <v>12</v>
      </c>
    </row>
    <row r="6293" spans="1:5" x14ac:dyDescent="0.25">
      <c r="A6293" s="1">
        <v>6287</v>
      </c>
      <c r="B6293" s="1">
        <v>79</v>
      </c>
      <c r="D6293" s="1">
        <v>6287</v>
      </c>
      <c r="E6293" s="1">
        <v>12</v>
      </c>
    </row>
    <row r="6294" spans="1:5" x14ac:dyDescent="0.25">
      <c r="A6294" s="1">
        <v>6288</v>
      </c>
      <c r="B6294" s="1">
        <v>79</v>
      </c>
      <c r="D6294" s="1">
        <v>6288</v>
      </c>
      <c r="E6294" s="1">
        <v>12</v>
      </c>
    </row>
    <row r="6295" spans="1:5" x14ac:dyDescent="0.25">
      <c r="A6295" s="1">
        <v>6289</v>
      </c>
      <c r="B6295" s="1">
        <v>79</v>
      </c>
      <c r="D6295" s="1">
        <v>6289</v>
      </c>
      <c r="E6295" s="1">
        <v>12</v>
      </c>
    </row>
    <row r="6296" spans="1:5" x14ac:dyDescent="0.25">
      <c r="A6296" s="1">
        <v>6290</v>
      </c>
      <c r="B6296" s="1">
        <v>79</v>
      </c>
      <c r="D6296" s="1">
        <v>6290</v>
      </c>
      <c r="E6296" s="1">
        <v>12</v>
      </c>
    </row>
    <row r="6297" spans="1:5" x14ac:dyDescent="0.25">
      <c r="A6297" s="1">
        <v>6291</v>
      </c>
      <c r="B6297" s="1">
        <v>79</v>
      </c>
      <c r="D6297" s="1">
        <v>6291</v>
      </c>
      <c r="E6297" s="1">
        <v>12</v>
      </c>
    </row>
    <row r="6298" spans="1:5" x14ac:dyDescent="0.25">
      <c r="A6298" s="1">
        <v>6292</v>
      </c>
      <c r="B6298" s="1">
        <v>79</v>
      </c>
      <c r="D6298" s="1">
        <v>6292</v>
      </c>
      <c r="E6298" s="1">
        <v>12</v>
      </c>
    </row>
    <row r="6299" spans="1:5" x14ac:dyDescent="0.25">
      <c r="A6299" s="1">
        <v>6293</v>
      </c>
      <c r="B6299" s="1">
        <v>79</v>
      </c>
      <c r="D6299" s="1">
        <v>6293</v>
      </c>
      <c r="E6299" s="1">
        <v>12</v>
      </c>
    </row>
    <row r="6300" spans="1:5" x14ac:dyDescent="0.25">
      <c r="A6300" s="1">
        <v>6294</v>
      </c>
      <c r="B6300" s="1">
        <v>79</v>
      </c>
      <c r="D6300" s="1">
        <v>6294</v>
      </c>
      <c r="E6300" s="1">
        <v>12</v>
      </c>
    </row>
    <row r="6301" spans="1:5" x14ac:dyDescent="0.25">
      <c r="A6301" s="1">
        <v>6295</v>
      </c>
      <c r="B6301" s="1">
        <v>79</v>
      </c>
      <c r="D6301" s="1">
        <v>6295</v>
      </c>
      <c r="E6301" s="1">
        <v>12</v>
      </c>
    </row>
    <row r="6302" spans="1:5" x14ac:dyDescent="0.25">
      <c r="A6302" s="1">
        <v>6296</v>
      </c>
      <c r="B6302" s="1">
        <v>79</v>
      </c>
      <c r="D6302" s="1">
        <v>6296</v>
      </c>
      <c r="E6302" s="1">
        <v>12</v>
      </c>
    </row>
    <row r="6303" spans="1:5" x14ac:dyDescent="0.25">
      <c r="A6303" s="1">
        <v>6297</v>
      </c>
      <c r="B6303" s="1">
        <v>79</v>
      </c>
      <c r="D6303" s="1">
        <v>6297</v>
      </c>
      <c r="E6303" s="1">
        <v>12</v>
      </c>
    </row>
    <row r="6304" spans="1:5" x14ac:dyDescent="0.25">
      <c r="A6304" s="1">
        <v>6298</v>
      </c>
      <c r="B6304" s="1">
        <v>79</v>
      </c>
      <c r="D6304" s="1">
        <v>6298</v>
      </c>
      <c r="E6304" s="1">
        <v>12</v>
      </c>
    </row>
    <row r="6305" spans="1:5" x14ac:dyDescent="0.25">
      <c r="A6305" s="1">
        <v>6299</v>
      </c>
      <c r="B6305" s="1">
        <v>79</v>
      </c>
      <c r="D6305" s="1">
        <v>6299</v>
      </c>
      <c r="E6305" s="1">
        <v>12</v>
      </c>
    </row>
    <row r="6306" spans="1:5" x14ac:dyDescent="0.25">
      <c r="A6306" s="1">
        <v>6300</v>
      </c>
      <c r="B6306" s="1">
        <v>79</v>
      </c>
      <c r="D6306" s="1">
        <v>6300</v>
      </c>
      <c r="E6306" s="1">
        <v>12</v>
      </c>
    </row>
    <row r="6307" spans="1:5" x14ac:dyDescent="0.25">
      <c r="A6307" s="1">
        <v>6301</v>
      </c>
      <c r="B6307" s="1">
        <v>79</v>
      </c>
      <c r="D6307" s="1">
        <v>6301</v>
      </c>
      <c r="E6307" s="1">
        <v>12</v>
      </c>
    </row>
    <row r="6308" spans="1:5" x14ac:dyDescent="0.25">
      <c r="A6308" s="1">
        <v>6302</v>
      </c>
      <c r="B6308" s="1">
        <v>79</v>
      </c>
      <c r="D6308" s="1">
        <v>6302</v>
      </c>
      <c r="E6308" s="1">
        <v>12</v>
      </c>
    </row>
    <row r="6309" spans="1:5" x14ac:dyDescent="0.25">
      <c r="A6309" s="1">
        <v>6303</v>
      </c>
      <c r="B6309" s="1">
        <v>79</v>
      </c>
      <c r="D6309" s="1">
        <v>6303</v>
      </c>
      <c r="E6309" s="1">
        <v>12</v>
      </c>
    </row>
    <row r="6310" spans="1:5" x14ac:dyDescent="0.25">
      <c r="A6310" s="1">
        <v>6304</v>
      </c>
      <c r="B6310" s="1">
        <v>79</v>
      </c>
      <c r="D6310" s="1">
        <v>6304</v>
      </c>
      <c r="E6310" s="1">
        <v>12</v>
      </c>
    </row>
    <row r="6311" spans="1:5" x14ac:dyDescent="0.25">
      <c r="A6311" s="1">
        <v>6305</v>
      </c>
      <c r="B6311" s="1">
        <v>79</v>
      </c>
      <c r="D6311" s="1">
        <v>6305</v>
      </c>
      <c r="E6311" s="1">
        <v>12</v>
      </c>
    </row>
    <row r="6312" spans="1:5" x14ac:dyDescent="0.25">
      <c r="A6312" s="1">
        <v>6306</v>
      </c>
      <c r="B6312" s="1">
        <v>79</v>
      </c>
      <c r="D6312" s="1">
        <v>6306</v>
      </c>
      <c r="E6312" s="1">
        <v>12</v>
      </c>
    </row>
    <row r="6313" spans="1:5" x14ac:dyDescent="0.25">
      <c r="A6313" s="1">
        <v>6307</v>
      </c>
      <c r="B6313" s="1">
        <v>79</v>
      </c>
      <c r="D6313" s="1">
        <v>6307</v>
      </c>
      <c r="E6313" s="1">
        <v>12</v>
      </c>
    </row>
    <row r="6314" spans="1:5" x14ac:dyDescent="0.25">
      <c r="A6314" s="1">
        <v>6308</v>
      </c>
      <c r="B6314" s="1">
        <v>79</v>
      </c>
      <c r="D6314" s="1">
        <v>6308</v>
      </c>
      <c r="E6314" s="1">
        <v>12</v>
      </c>
    </row>
    <row r="6315" spans="1:5" x14ac:dyDescent="0.25">
      <c r="A6315" s="1">
        <v>6309</v>
      </c>
      <c r="B6315" s="1">
        <v>79</v>
      </c>
      <c r="D6315" s="1">
        <v>6309</v>
      </c>
      <c r="E6315" s="1">
        <v>12</v>
      </c>
    </row>
    <row r="6316" spans="1:5" x14ac:dyDescent="0.25">
      <c r="A6316" s="1">
        <v>6310</v>
      </c>
      <c r="B6316" s="1">
        <v>79</v>
      </c>
      <c r="D6316" s="1">
        <v>6310</v>
      </c>
      <c r="E6316" s="1">
        <v>12</v>
      </c>
    </row>
    <row r="6317" spans="1:5" x14ac:dyDescent="0.25">
      <c r="A6317" s="1">
        <v>6311</v>
      </c>
      <c r="B6317" s="1">
        <v>79</v>
      </c>
      <c r="D6317" s="1">
        <v>6311</v>
      </c>
      <c r="E6317" s="1">
        <v>12</v>
      </c>
    </row>
    <row r="6318" spans="1:5" x14ac:dyDescent="0.25">
      <c r="A6318" s="1">
        <v>6312</v>
      </c>
      <c r="B6318" s="1">
        <v>79</v>
      </c>
      <c r="D6318" s="1">
        <v>6312</v>
      </c>
      <c r="E6318" s="1">
        <v>12</v>
      </c>
    </row>
    <row r="6319" spans="1:5" x14ac:dyDescent="0.25">
      <c r="A6319" s="1">
        <v>6313</v>
      </c>
      <c r="B6319" s="1">
        <v>79</v>
      </c>
      <c r="D6319" s="1">
        <v>6313</v>
      </c>
      <c r="E6319" s="1">
        <v>12</v>
      </c>
    </row>
    <row r="6320" spans="1:5" x14ac:dyDescent="0.25">
      <c r="A6320" s="1">
        <v>6314</v>
      </c>
      <c r="B6320" s="1">
        <v>79</v>
      </c>
      <c r="D6320" s="1">
        <v>6314</v>
      </c>
      <c r="E6320" s="1">
        <v>12</v>
      </c>
    </row>
    <row r="6321" spans="1:5" x14ac:dyDescent="0.25">
      <c r="A6321" s="1">
        <v>6315</v>
      </c>
      <c r="B6321" s="1">
        <v>79</v>
      </c>
      <c r="D6321" s="1">
        <v>6315</v>
      </c>
      <c r="E6321" s="1">
        <v>12</v>
      </c>
    </row>
    <row r="6322" spans="1:5" x14ac:dyDescent="0.25">
      <c r="A6322" s="1">
        <v>6316</v>
      </c>
      <c r="B6322" s="1">
        <v>79</v>
      </c>
      <c r="D6322" s="1">
        <v>6316</v>
      </c>
      <c r="E6322" s="1">
        <v>12</v>
      </c>
    </row>
    <row r="6323" spans="1:5" x14ac:dyDescent="0.25">
      <c r="A6323" s="1">
        <v>6317</v>
      </c>
      <c r="B6323" s="1">
        <v>79</v>
      </c>
      <c r="D6323" s="1">
        <v>6317</v>
      </c>
      <c r="E6323" s="1">
        <v>12</v>
      </c>
    </row>
    <row r="6324" spans="1:5" x14ac:dyDescent="0.25">
      <c r="A6324" s="1">
        <v>6318</v>
      </c>
      <c r="B6324" s="1">
        <v>79</v>
      </c>
      <c r="D6324" s="1">
        <v>6318</v>
      </c>
      <c r="E6324" s="1">
        <v>12</v>
      </c>
    </row>
    <row r="6325" spans="1:5" x14ac:dyDescent="0.25">
      <c r="A6325" s="1">
        <v>6319</v>
      </c>
      <c r="B6325" s="1">
        <v>79</v>
      </c>
      <c r="D6325" s="1">
        <v>6319</v>
      </c>
      <c r="E6325" s="1">
        <v>12</v>
      </c>
    </row>
    <row r="6326" spans="1:5" x14ac:dyDescent="0.25">
      <c r="A6326" s="1">
        <v>6320</v>
      </c>
      <c r="B6326" s="1">
        <v>79</v>
      </c>
      <c r="D6326" s="1">
        <v>6320</v>
      </c>
      <c r="E6326" s="1">
        <v>12</v>
      </c>
    </row>
    <row r="6327" spans="1:5" x14ac:dyDescent="0.25">
      <c r="A6327" s="1">
        <v>6321</v>
      </c>
      <c r="B6327" s="1">
        <v>80</v>
      </c>
      <c r="D6327" s="1">
        <v>6321</v>
      </c>
      <c r="E6327" s="1">
        <v>12</v>
      </c>
    </row>
    <row r="6328" spans="1:5" x14ac:dyDescent="0.25">
      <c r="A6328" s="1">
        <v>6322</v>
      </c>
      <c r="B6328" s="1">
        <v>80</v>
      </c>
      <c r="D6328" s="1">
        <v>6322</v>
      </c>
      <c r="E6328" s="1">
        <v>12</v>
      </c>
    </row>
    <row r="6329" spans="1:5" x14ac:dyDescent="0.25">
      <c r="A6329" s="1">
        <v>6323</v>
      </c>
      <c r="B6329" s="1">
        <v>80</v>
      </c>
      <c r="D6329" s="1">
        <v>6323</v>
      </c>
      <c r="E6329" s="1">
        <v>12</v>
      </c>
    </row>
    <row r="6330" spans="1:5" x14ac:dyDescent="0.25">
      <c r="A6330" s="1">
        <v>6324</v>
      </c>
      <c r="B6330" s="1">
        <v>80</v>
      </c>
      <c r="D6330" s="1">
        <v>6324</v>
      </c>
      <c r="E6330" s="1">
        <v>12</v>
      </c>
    </row>
    <row r="6331" spans="1:5" x14ac:dyDescent="0.25">
      <c r="A6331" s="1">
        <v>6325</v>
      </c>
      <c r="B6331" s="1">
        <v>80</v>
      </c>
      <c r="D6331" s="1">
        <v>6325</v>
      </c>
      <c r="E6331" s="1">
        <v>12</v>
      </c>
    </row>
    <row r="6332" spans="1:5" x14ac:dyDescent="0.25">
      <c r="A6332" s="1">
        <v>6326</v>
      </c>
      <c r="B6332" s="1">
        <v>80</v>
      </c>
      <c r="D6332" s="1">
        <v>6326</v>
      </c>
      <c r="E6332" s="1">
        <v>12</v>
      </c>
    </row>
    <row r="6333" spans="1:5" x14ac:dyDescent="0.25">
      <c r="A6333" s="1">
        <v>6327</v>
      </c>
      <c r="B6333" s="1">
        <v>80</v>
      </c>
      <c r="D6333" s="1">
        <v>6327</v>
      </c>
      <c r="E6333" s="1">
        <v>12</v>
      </c>
    </row>
    <row r="6334" spans="1:5" x14ac:dyDescent="0.25">
      <c r="A6334" s="1">
        <v>6328</v>
      </c>
      <c r="B6334" s="1">
        <v>80</v>
      </c>
      <c r="D6334" s="1">
        <v>6328</v>
      </c>
      <c r="E6334" s="1">
        <v>12</v>
      </c>
    </row>
    <row r="6335" spans="1:5" x14ac:dyDescent="0.25">
      <c r="A6335" s="1">
        <v>6329</v>
      </c>
      <c r="B6335" s="1">
        <v>80</v>
      </c>
      <c r="D6335" s="1">
        <v>6329</v>
      </c>
      <c r="E6335" s="1">
        <v>12</v>
      </c>
    </row>
    <row r="6336" spans="1:5" x14ac:dyDescent="0.25">
      <c r="A6336" s="1">
        <v>6330</v>
      </c>
      <c r="B6336" s="1">
        <v>80</v>
      </c>
      <c r="D6336" s="1">
        <v>6330</v>
      </c>
      <c r="E6336" s="1">
        <v>12</v>
      </c>
    </row>
    <row r="6337" spans="1:5" x14ac:dyDescent="0.25">
      <c r="A6337" s="1">
        <v>6331</v>
      </c>
      <c r="B6337" s="1">
        <v>80</v>
      </c>
      <c r="D6337" s="1">
        <v>6331</v>
      </c>
      <c r="E6337" s="1">
        <v>12</v>
      </c>
    </row>
    <row r="6338" spans="1:5" x14ac:dyDescent="0.25">
      <c r="A6338" s="1">
        <v>6332</v>
      </c>
      <c r="B6338" s="1">
        <v>80</v>
      </c>
      <c r="D6338" s="1">
        <v>6332</v>
      </c>
      <c r="E6338" s="1">
        <v>12</v>
      </c>
    </row>
    <row r="6339" spans="1:5" x14ac:dyDescent="0.25">
      <c r="A6339" s="1">
        <v>6333</v>
      </c>
      <c r="B6339" s="1">
        <v>80</v>
      </c>
      <c r="D6339" s="1">
        <v>6333</v>
      </c>
      <c r="E6339" s="1">
        <v>12</v>
      </c>
    </row>
    <row r="6340" spans="1:5" x14ac:dyDescent="0.25">
      <c r="A6340" s="1">
        <v>6334</v>
      </c>
      <c r="B6340" s="1">
        <v>80</v>
      </c>
      <c r="D6340" s="1">
        <v>6334</v>
      </c>
      <c r="E6340" s="1">
        <v>12</v>
      </c>
    </row>
    <row r="6341" spans="1:5" x14ac:dyDescent="0.25">
      <c r="A6341" s="1">
        <v>6335</v>
      </c>
      <c r="B6341" s="1">
        <v>80</v>
      </c>
      <c r="D6341" s="1">
        <v>6335</v>
      </c>
      <c r="E6341" s="1">
        <v>12</v>
      </c>
    </row>
    <row r="6342" spans="1:5" x14ac:dyDescent="0.25">
      <c r="A6342" s="1">
        <v>6336</v>
      </c>
      <c r="B6342" s="1">
        <v>80</v>
      </c>
      <c r="D6342" s="1">
        <v>6336</v>
      </c>
      <c r="E6342" s="1">
        <v>12</v>
      </c>
    </row>
    <row r="6343" spans="1:5" x14ac:dyDescent="0.25">
      <c r="A6343" s="1">
        <v>6337</v>
      </c>
      <c r="B6343" s="1">
        <v>80</v>
      </c>
      <c r="D6343" s="1">
        <v>6337</v>
      </c>
      <c r="E6343" s="1">
        <v>12</v>
      </c>
    </row>
    <row r="6344" spans="1:5" x14ac:dyDescent="0.25">
      <c r="A6344" s="1">
        <v>6338</v>
      </c>
      <c r="B6344" s="1">
        <v>80</v>
      </c>
      <c r="D6344" s="1">
        <v>6338</v>
      </c>
      <c r="E6344" s="1">
        <v>12</v>
      </c>
    </row>
    <row r="6345" spans="1:5" x14ac:dyDescent="0.25">
      <c r="A6345" s="1">
        <v>6339</v>
      </c>
      <c r="B6345" s="1">
        <v>80</v>
      </c>
      <c r="D6345" s="1">
        <v>6339</v>
      </c>
      <c r="E6345" s="1">
        <v>12</v>
      </c>
    </row>
    <row r="6346" spans="1:5" x14ac:dyDescent="0.25">
      <c r="A6346" s="1">
        <v>6340</v>
      </c>
      <c r="B6346" s="1">
        <v>80</v>
      </c>
      <c r="D6346" s="1">
        <v>6340</v>
      </c>
      <c r="E6346" s="1">
        <v>12</v>
      </c>
    </row>
    <row r="6347" spans="1:5" x14ac:dyDescent="0.25">
      <c r="A6347" s="1">
        <v>6341</v>
      </c>
      <c r="B6347" s="1">
        <v>80</v>
      </c>
      <c r="D6347" s="1">
        <v>6341</v>
      </c>
      <c r="E6347" s="1">
        <v>12</v>
      </c>
    </row>
    <row r="6348" spans="1:5" x14ac:dyDescent="0.25">
      <c r="A6348" s="1">
        <v>6342</v>
      </c>
      <c r="B6348" s="1">
        <v>80</v>
      </c>
      <c r="D6348" s="1">
        <v>6342</v>
      </c>
      <c r="E6348" s="1">
        <v>12</v>
      </c>
    </row>
    <row r="6349" spans="1:5" x14ac:dyDescent="0.25">
      <c r="A6349" s="1">
        <v>6343</v>
      </c>
      <c r="B6349" s="1">
        <v>80</v>
      </c>
      <c r="D6349" s="1">
        <v>6343</v>
      </c>
      <c r="E6349" s="1">
        <v>12</v>
      </c>
    </row>
    <row r="6350" spans="1:5" x14ac:dyDescent="0.25">
      <c r="A6350" s="1">
        <v>6344</v>
      </c>
      <c r="B6350" s="1">
        <v>80</v>
      </c>
      <c r="D6350" s="1">
        <v>6344</v>
      </c>
      <c r="E6350" s="1">
        <v>12</v>
      </c>
    </row>
    <row r="6351" spans="1:5" x14ac:dyDescent="0.25">
      <c r="A6351" s="1">
        <v>6345</v>
      </c>
      <c r="B6351" s="1">
        <v>80</v>
      </c>
      <c r="D6351" s="1">
        <v>6345</v>
      </c>
      <c r="E6351" s="1">
        <v>12</v>
      </c>
    </row>
    <row r="6352" spans="1:5" x14ac:dyDescent="0.25">
      <c r="A6352" s="1">
        <v>6346</v>
      </c>
      <c r="B6352" s="1">
        <v>80</v>
      </c>
      <c r="D6352" s="1">
        <v>6346</v>
      </c>
      <c r="E6352" s="1">
        <v>12</v>
      </c>
    </row>
    <row r="6353" spans="1:5" x14ac:dyDescent="0.25">
      <c r="A6353" s="1">
        <v>6347</v>
      </c>
      <c r="B6353" s="1">
        <v>80</v>
      </c>
      <c r="D6353" s="1">
        <v>6347</v>
      </c>
      <c r="E6353" s="1">
        <v>12</v>
      </c>
    </row>
    <row r="6354" spans="1:5" x14ac:dyDescent="0.25">
      <c r="A6354" s="1">
        <v>6348</v>
      </c>
      <c r="B6354" s="1">
        <v>80</v>
      </c>
      <c r="D6354" s="1">
        <v>6348</v>
      </c>
      <c r="E6354" s="1">
        <v>12</v>
      </c>
    </row>
    <row r="6355" spans="1:5" x14ac:dyDescent="0.25">
      <c r="A6355" s="1">
        <v>6349</v>
      </c>
      <c r="B6355" s="1">
        <v>80</v>
      </c>
      <c r="D6355" s="1">
        <v>6349</v>
      </c>
      <c r="E6355" s="1">
        <v>12</v>
      </c>
    </row>
    <row r="6356" spans="1:5" x14ac:dyDescent="0.25">
      <c r="A6356" s="1">
        <v>6350</v>
      </c>
      <c r="B6356" s="1">
        <v>80</v>
      </c>
      <c r="D6356" s="1">
        <v>6350</v>
      </c>
      <c r="E6356" s="1">
        <v>12</v>
      </c>
    </row>
    <row r="6357" spans="1:5" x14ac:dyDescent="0.25">
      <c r="A6357" s="1">
        <v>6351</v>
      </c>
      <c r="B6357" s="1">
        <v>80</v>
      </c>
      <c r="D6357" s="1">
        <v>6351</v>
      </c>
      <c r="E6357" s="1">
        <v>12</v>
      </c>
    </row>
    <row r="6358" spans="1:5" x14ac:dyDescent="0.25">
      <c r="A6358" s="1">
        <v>6352</v>
      </c>
      <c r="B6358" s="1">
        <v>80</v>
      </c>
      <c r="D6358" s="1">
        <v>6352</v>
      </c>
      <c r="E6358" s="1">
        <v>12</v>
      </c>
    </row>
    <row r="6359" spans="1:5" x14ac:dyDescent="0.25">
      <c r="A6359" s="1">
        <v>6353</v>
      </c>
      <c r="B6359" s="1">
        <v>80</v>
      </c>
      <c r="D6359" s="1">
        <v>6353</v>
      </c>
      <c r="E6359" s="1">
        <v>12</v>
      </c>
    </row>
    <row r="6360" spans="1:5" x14ac:dyDescent="0.25">
      <c r="A6360" s="1">
        <v>6354</v>
      </c>
      <c r="B6360" s="1">
        <v>80</v>
      </c>
      <c r="D6360" s="1">
        <v>6354</v>
      </c>
      <c r="E6360" s="1">
        <v>12</v>
      </c>
    </row>
    <row r="6361" spans="1:5" x14ac:dyDescent="0.25">
      <c r="A6361" s="1">
        <v>6355</v>
      </c>
      <c r="B6361" s="1">
        <v>80</v>
      </c>
      <c r="D6361" s="1">
        <v>6355</v>
      </c>
      <c r="E6361" s="1">
        <v>12</v>
      </c>
    </row>
    <row r="6362" spans="1:5" x14ac:dyDescent="0.25">
      <c r="A6362" s="1">
        <v>6356</v>
      </c>
      <c r="B6362" s="1">
        <v>80</v>
      </c>
      <c r="D6362" s="1">
        <v>6356</v>
      </c>
      <c r="E6362" s="1">
        <v>12</v>
      </c>
    </row>
    <row r="6363" spans="1:5" x14ac:dyDescent="0.25">
      <c r="A6363" s="1">
        <v>6357</v>
      </c>
      <c r="B6363" s="1">
        <v>80</v>
      </c>
      <c r="D6363" s="1">
        <v>6357</v>
      </c>
      <c r="E6363" s="1">
        <v>12</v>
      </c>
    </row>
    <row r="6364" spans="1:5" x14ac:dyDescent="0.25">
      <c r="A6364" s="1">
        <v>6358</v>
      </c>
      <c r="B6364" s="1">
        <v>80</v>
      </c>
      <c r="D6364" s="1">
        <v>6358</v>
      </c>
      <c r="E6364" s="1">
        <v>12</v>
      </c>
    </row>
    <row r="6365" spans="1:5" x14ac:dyDescent="0.25">
      <c r="A6365" s="1">
        <v>6359</v>
      </c>
      <c r="B6365" s="1">
        <v>80</v>
      </c>
      <c r="D6365" s="1">
        <v>6359</v>
      </c>
      <c r="E6365" s="1">
        <v>12</v>
      </c>
    </row>
    <row r="6366" spans="1:5" x14ac:dyDescent="0.25">
      <c r="A6366" s="1">
        <v>6360</v>
      </c>
      <c r="B6366" s="1">
        <v>80</v>
      </c>
      <c r="D6366" s="1">
        <v>6360</v>
      </c>
      <c r="E6366" s="1">
        <v>12</v>
      </c>
    </row>
    <row r="6367" spans="1:5" x14ac:dyDescent="0.25">
      <c r="A6367" s="1">
        <v>6361</v>
      </c>
      <c r="B6367" s="1">
        <v>80</v>
      </c>
      <c r="D6367" s="1">
        <v>6361</v>
      </c>
      <c r="E6367" s="1">
        <v>12</v>
      </c>
    </row>
    <row r="6368" spans="1:5" x14ac:dyDescent="0.25">
      <c r="A6368" s="1">
        <v>6362</v>
      </c>
      <c r="B6368" s="1">
        <v>80</v>
      </c>
      <c r="D6368" s="1">
        <v>6362</v>
      </c>
      <c r="E6368" s="1">
        <v>12</v>
      </c>
    </row>
    <row r="6369" spans="1:5" x14ac:dyDescent="0.25">
      <c r="A6369" s="1">
        <v>6363</v>
      </c>
      <c r="B6369" s="1">
        <v>80</v>
      </c>
      <c r="D6369" s="1">
        <v>6363</v>
      </c>
      <c r="E6369" s="1">
        <v>12</v>
      </c>
    </row>
    <row r="6370" spans="1:5" x14ac:dyDescent="0.25">
      <c r="A6370" s="1">
        <v>6364</v>
      </c>
      <c r="B6370" s="1">
        <v>80</v>
      </c>
      <c r="D6370" s="1">
        <v>6364</v>
      </c>
      <c r="E6370" s="1">
        <v>12</v>
      </c>
    </row>
    <row r="6371" spans="1:5" x14ac:dyDescent="0.25">
      <c r="A6371" s="1">
        <v>6365</v>
      </c>
      <c r="B6371" s="1">
        <v>80</v>
      </c>
      <c r="D6371" s="1">
        <v>6365</v>
      </c>
      <c r="E6371" s="1">
        <v>12</v>
      </c>
    </row>
    <row r="6372" spans="1:5" x14ac:dyDescent="0.25">
      <c r="A6372" s="1">
        <v>6366</v>
      </c>
      <c r="B6372" s="1">
        <v>80</v>
      </c>
      <c r="D6372" s="1">
        <v>6366</v>
      </c>
      <c r="E6372" s="1">
        <v>12</v>
      </c>
    </row>
    <row r="6373" spans="1:5" x14ac:dyDescent="0.25">
      <c r="A6373" s="1">
        <v>6367</v>
      </c>
      <c r="B6373" s="1">
        <v>80</v>
      </c>
      <c r="D6373" s="1">
        <v>6367</v>
      </c>
      <c r="E6373" s="1">
        <v>12</v>
      </c>
    </row>
    <row r="6374" spans="1:5" x14ac:dyDescent="0.25">
      <c r="A6374" s="1">
        <v>6368</v>
      </c>
      <c r="B6374" s="1">
        <v>80</v>
      </c>
      <c r="D6374" s="1">
        <v>6368</v>
      </c>
      <c r="E6374" s="1">
        <v>12</v>
      </c>
    </row>
    <row r="6375" spans="1:5" x14ac:dyDescent="0.25">
      <c r="A6375" s="1">
        <v>6369</v>
      </c>
      <c r="B6375" s="1">
        <v>80</v>
      </c>
      <c r="D6375" s="1">
        <v>6369</v>
      </c>
      <c r="E6375" s="1">
        <v>12</v>
      </c>
    </row>
    <row r="6376" spans="1:5" x14ac:dyDescent="0.25">
      <c r="A6376" s="1">
        <v>6370</v>
      </c>
      <c r="B6376" s="1">
        <v>80</v>
      </c>
      <c r="D6376" s="1">
        <v>6370</v>
      </c>
      <c r="E6376" s="1">
        <v>12</v>
      </c>
    </row>
    <row r="6377" spans="1:5" x14ac:dyDescent="0.25">
      <c r="A6377" s="1">
        <v>6371</v>
      </c>
      <c r="B6377" s="1">
        <v>80</v>
      </c>
      <c r="D6377" s="1">
        <v>6371</v>
      </c>
      <c r="E6377" s="1">
        <v>12</v>
      </c>
    </row>
    <row r="6378" spans="1:5" x14ac:dyDescent="0.25">
      <c r="A6378" s="1">
        <v>6372</v>
      </c>
      <c r="B6378" s="1">
        <v>80</v>
      </c>
      <c r="D6378" s="1">
        <v>6372</v>
      </c>
      <c r="E6378" s="1">
        <v>12</v>
      </c>
    </row>
    <row r="6379" spans="1:5" x14ac:dyDescent="0.25">
      <c r="A6379" s="1">
        <v>6373</v>
      </c>
      <c r="B6379" s="1">
        <v>80</v>
      </c>
      <c r="D6379" s="1">
        <v>6373</v>
      </c>
      <c r="E6379" s="1">
        <v>12</v>
      </c>
    </row>
    <row r="6380" spans="1:5" x14ac:dyDescent="0.25">
      <c r="A6380" s="1">
        <v>6374</v>
      </c>
      <c r="B6380" s="1">
        <v>80</v>
      </c>
      <c r="D6380" s="1">
        <v>6374</v>
      </c>
      <c r="E6380" s="1">
        <v>12</v>
      </c>
    </row>
    <row r="6381" spans="1:5" x14ac:dyDescent="0.25">
      <c r="A6381" s="1">
        <v>6375</v>
      </c>
      <c r="B6381" s="1">
        <v>80</v>
      </c>
      <c r="D6381" s="1">
        <v>6375</v>
      </c>
      <c r="E6381" s="1">
        <v>12</v>
      </c>
    </row>
    <row r="6382" spans="1:5" x14ac:dyDescent="0.25">
      <c r="A6382" s="1">
        <v>6376</v>
      </c>
      <c r="B6382" s="1">
        <v>80</v>
      </c>
      <c r="D6382" s="1">
        <v>6376</v>
      </c>
      <c r="E6382" s="1">
        <v>12</v>
      </c>
    </row>
    <row r="6383" spans="1:5" x14ac:dyDescent="0.25">
      <c r="A6383" s="1">
        <v>6377</v>
      </c>
      <c r="B6383" s="1">
        <v>80</v>
      </c>
      <c r="D6383" s="1">
        <v>6377</v>
      </c>
      <c r="E6383" s="1">
        <v>12</v>
      </c>
    </row>
    <row r="6384" spans="1:5" x14ac:dyDescent="0.25">
      <c r="A6384" s="1">
        <v>6378</v>
      </c>
      <c r="B6384" s="1">
        <v>80</v>
      </c>
      <c r="D6384" s="1">
        <v>6378</v>
      </c>
      <c r="E6384" s="1">
        <v>12</v>
      </c>
    </row>
    <row r="6385" spans="1:5" x14ac:dyDescent="0.25">
      <c r="A6385" s="1">
        <v>6379</v>
      </c>
      <c r="B6385" s="1">
        <v>80</v>
      </c>
      <c r="D6385" s="1">
        <v>6379</v>
      </c>
      <c r="E6385" s="1">
        <v>12</v>
      </c>
    </row>
    <row r="6386" spans="1:5" x14ac:dyDescent="0.25">
      <c r="A6386" s="1">
        <v>6380</v>
      </c>
      <c r="B6386" s="1">
        <v>80</v>
      </c>
      <c r="D6386" s="1">
        <v>6380</v>
      </c>
      <c r="E6386" s="1">
        <v>12</v>
      </c>
    </row>
    <row r="6387" spans="1:5" x14ac:dyDescent="0.25">
      <c r="A6387" s="1">
        <v>6381</v>
      </c>
      <c r="B6387" s="1">
        <v>80</v>
      </c>
      <c r="D6387" s="1">
        <v>6381</v>
      </c>
      <c r="E6387" s="1">
        <v>12</v>
      </c>
    </row>
    <row r="6388" spans="1:5" x14ac:dyDescent="0.25">
      <c r="A6388" s="1">
        <v>6382</v>
      </c>
      <c r="B6388" s="1">
        <v>80</v>
      </c>
      <c r="D6388" s="1">
        <v>6382</v>
      </c>
      <c r="E6388" s="1">
        <v>12</v>
      </c>
    </row>
    <row r="6389" spans="1:5" x14ac:dyDescent="0.25">
      <c r="A6389" s="1">
        <v>6383</v>
      </c>
      <c r="B6389" s="1">
        <v>80</v>
      </c>
      <c r="D6389" s="1">
        <v>6383</v>
      </c>
      <c r="E6389" s="1">
        <v>12</v>
      </c>
    </row>
    <row r="6390" spans="1:5" x14ac:dyDescent="0.25">
      <c r="A6390" s="1">
        <v>6384</v>
      </c>
      <c r="B6390" s="1">
        <v>80</v>
      </c>
      <c r="D6390" s="1">
        <v>6384</v>
      </c>
      <c r="E6390" s="1">
        <v>12</v>
      </c>
    </row>
    <row r="6391" spans="1:5" x14ac:dyDescent="0.25">
      <c r="A6391" s="1">
        <v>6385</v>
      </c>
      <c r="B6391" s="1">
        <v>80</v>
      </c>
      <c r="D6391" s="1">
        <v>6385</v>
      </c>
      <c r="E6391" s="1">
        <v>12</v>
      </c>
    </row>
    <row r="6392" spans="1:5" x14ac:dyDescent="0.25">
      <c r="A6392" s="1">
        <v>6386</v>
      </c>
      <c r="B6392" s="1">
        <v>80</v>
      </c>
      <c r="D6392" s="1">
        <v>6386</v>
      </c>
      <c r="E6392" s="1">
        <v>12</v>
      </c>
    </row>
    <row r="6393" spans="1:5" x14ac:dyDescent="0.25">
      <c r="A6393" s="1">
        <v>6387</v>
      </c>
      <c r="B6393" s="1">
        <v>80</v>
      </c>
      <c r="D6393" s="1">
        <v>6387</v>
      </c>
      <c r="E6393" s="1">
        <v>12</v>
      </c>
    </row>
    <row r="6394" spans="1:5" x14ac:dyDescent="0.25">
      <c r="A6394" s="1">
        <v>6388</v>
      </c>
      <c r="B6394" s="1">
        <v>80</v>
      </c>
      <c r="D6394" s="1">
        <v>6388</v>
      </c>
      <c r="E6394" s="1">
        <v>12</v>
      </c>
    </row>
    <row r="6395" spans="1:5" x14ac:dyDescent="0.25">
      <c r="A6395" s="1">
        <v>6389</v>
      </c>
      <c r="B6395" s="1">
        <v>80</v>
      </c>
      <c r="D6395" s="1">
        <v>6389</v>
      </c>
      <c r="E6395" s="1">
        <v>12</v>
      </c>
    </row>
    <row r="6396" spans="1:5" x14ac:dyDescent="0.25">
      <c r="A6396" s="1">
        <v>6390</v>
      </c>
      <c r="B6396" s="1">
        <v>80</v>
      </c>
      <c r="D6396" s="1">
        <v>6390</v>
      </c>
      <c r="E6396" s="1">
        <v>12</v>
      </c>
    </row>
    <row r="6397" spans="1:5" x14ac:dyDescent="0.25">
      <c r="A6397" s="1">
        <v>6391</v>
      </c>
      <c r="B6397" s="1">
        <v>80</v>
      </c>
      <c r="D6397" s="1">
        <v>6391</v>
      </c>
      <c r="E6397" s="1">
        <v>12</v>
      </c>
    </row>
    <row r="6398" spans="1:5" x14ac:dyDescent="0.25">
      <c r="A6398" s="1">
        <v>6392</v>
      </c>
      <c r="B6398" s="1">
        <v>80</v>
      </c>
      <c r="D6398" s="1">
        <v>6392</v>
      </c>
      <c r="E6398" s="1">
        <v>12</v>
      </c>
    </row>
    <row r="6399" spans="1:5" x14ac:dyDescent="0.25">
      <c r="A6399" s="1">
        <v>6393</v>
      </c>
      <c r="B6399" s="1">
        <v>80</v>
      </c>
      <c r="D6399" s="1">
        <v>6393</v>
      </c>
      <c r="E6399" s="1">
        <v>12</v>
      </c>
    </row>
    <row r="6400" spans="1:5" x14ac:dyDescent="0.25">
      <c r="A6400" s="1">
        <v>6394</v>
      </c>
      <c r="B6400" s="1">
        <v>80</v>
      </c>
      <c r="D6400" s="1">
        <v>6394</v>
      </c>
      <c r="E6400" s="1">
        <v>12</v>
      </c>
    </row>
    <row r="6401" spans="1:5" x14ac:dyDescent="0.25">
      <c r="A6401" s="1">
        <v>6395</v>
      </c>
      <c r="B6401" s="1">
        <v>80</v>
      </c>
      <c r="D6401" s="1">
        <v>6395</v>
      </c>
      <c r="E6401" s="1">
        <v>12</v>
      </c>
    </row>
    <row r="6402" spans="1:5" x14ac:dyDescent="0.25">
      <c r="A6402" s="1">
        <v>6396</v>
      </c>
      <c r="B6402" s="1">
        <v>80</v>
      </c>
      <c r="D6402" s="1">
        <v>6396</v>
      </c>
      <c r="E6402" s="1">
        <v>12</v>
      </c>
    </row>
    <row r="6403" spans="1:5" x14ac:dyDescent="0.25">
      <c r="A6403" s="1">
        <v>6397</v>
      </c>
      <c r="B6403" s="1">
        <v>80</v>
      </c>
      <c r="D6403" s="1">
        <v>6397</v>
      </c>
      <c r="E6403" s="1">
        <v>12</v>
      </c>
    </row>
    <row r="6404" spans="1:5" x14ac:dyDescent="0.25">
      <c r="A6404" s="1">
        <v>6398</v>
      </c>
      <c r="B6404" s="1">
        <v>80</v>
      </c>
      <c r="D6404" s="1">
        <v>6398</v>
      </c>
      <c r="E6404" s="1">
        <v>12</v>
      </c>
    </row>
    <row r="6405" spans="1:5" x14ac:dyDescent="0.25">
      <c r="A6405" s="1">
        <v>6399</v>
      </c>
      <c r="B6405" s="1">
        <v>80</v>
      </c>
      <c r="D6405" s="1">
        <v>6399</v>
      </c>
      <c r="E6405" s="1">
        <v>12</v>
      </c>
    </row>
    <row r="6406" spans="1:5" x14ac:dyDescent="0.25">
      <c r="A6406" s="1">
        <v>6400</v>
      </c>
      <c r="B6406" s="1">
        <v>80</v>
      </c>
      <c r="D6406" s="1">
        <v>6400</v>
      </c>
      <c r="E6406" s="1">
        <v>12</v>
      </c>
    </row>
    <row r="6407" spans="1:5" x14ac:dyDescent="0.25">
      <c r="A6407" s="1">
        <v>6401</v>
      </c>
      <c r="B6407" s="1">
        <v>81</v>
      </c>
      <c r="D6407" s="1">
        <v>6401</v>
      </c>
      <c r="E6407" s="1">
        <v>12</v>
      </c>
    </row>
    <row r="6408" spans="1:5" x14ac:dyDescent="0.25">
      <c r="A6408" s="1">
        <v>6402</v>
      </c>
      <c r="B6408" s="1">
        <v>81</v>
      </c>
      <c r="D6408" s="1">
        <v>6402</v>
      </c>
      <c r="E6408" s="1">
        <v>12</v>
      </c>
    </row>
    <row r="6409" spans="1:5" x14ac:dyDescent="0.25">
      <c r="A6409" s="1">
        <v>6403</v>
      </c>
      <c r="B6409" s="1">
        <v>81</v>
      </c>
      <c r="D6409" s="1">
        <v>6403</v>
      </c>
      <c r="E6409" s="1">
        <v>12</v>
      </c>
    </row>
    <row r="6410" spans="1:5" x14ac:dyDescent="0.25">
      <c r="A6410" s="1">
        <v>6404</v>
      </c>
      <c r="B6410" s="1">
        <v>81</v>
      </c>
      <c r="D6410" s="1">
        <v>6404</v>
      </c>
      <c r="E6410" s="1">
        <v>12</v>
      </c>
    </row>
    <row r="6411" spans="1:5" x14ac:dyDescent="0.25">
      <c r="A6411" s="1">
        <v>6405</v>
      </c>
      <c r="B6411" s="1">
        <v>81</v>
      </c>
      <c r="D6411" s="1">
        <v>6405</v>
      </c>
      <c r="E6411" s="1">
        <v>12</v>
      </c>
    </row>
    <row r="6412" spans="1:5" x14ac:dyDescent="0.25">
      <c r="A6412" s="1">
        <v>6406</v>
      </c>
      <c r="B6412" s="1">
        <v>81</v>
      </c>
      <c r="D6412" s="1">
        <v>6406</v>
      </c>
      <c r="E6412" s="1">
        <v>12</v>
      </c>
    </row>
    <row r="6413" spans="1:5" x14ac:dyDescent="0.25">
      <c r="A6413" s="1">
        <v>6407</v>
      </c>
      <c r="B6413" s="1">
        <v>81</v>
      </c>
      <c r="D6413" s="1">
        <v>6407</v>
      </c>
      <c r="E6413" s="1">
        <v>12</v>
      </c>
    </row>
    <row r="6414" spans="1:5" x14ac:dyDescent="0.25">
      <c r="A6414" s="1">
        <v>6408</v>
      </c>
      <c r="B6414" s="1">
        <v>81</v>
      </c>
      <c r="D6414" s="1">
        <v>6408</v>
      </c>
      <c r="E6414" s="1">
        <v>12</v>
      </c>
    </row>
    <row r="6415" spans="1:5" x14ac:dyDescent="0.25">
      <c r="A6415" s="1">
        <v>6409</v>
      </c>
      <c r="B6415" s="1">
        <v>81</v>
      </c>
      <c r="D6415" s="1">
        <v>6409</v>
      </c>
      <c r="E6415" s="1">
        <v>12</v>
      </c>
    </row>
    <row r="6416" spans="1:5" x14ac:dyDescent="0.25">
      <c r="A6416" s="1">
        <v>6410</v>
      </c>
      <c r="B6416" s="1">
        <v>81</v>
      </c>
      <c r="D6416" s="1">
        <v>6410</v>
      </c>
      <c r="E6416" s="1">
        <v>12</v>
      </c>
    </row>
    <row r="6417" spans="1:5" x14ac:dyDescent="0.25">
      <c r="A6417" s="1">
        <v>6411</v>
      </c>
      <c r="B6417" s="1">
        <v>81</v>
      </c>
      <c r="D6417" s="1">
        <v>6411</v>
      </c>
      <c r="E6417" s="1">
        <v>12</v>
      </c>
    </row>
    <row r="6418" spans="1:5" x14ac:dyDescent="0.25">
      <c r="A6418" s="1">
        <v>6412</v>
      </c>
      <c r="B6418" s="1">
        <v>81</v>
      </c>
      <c r="D6418" s="1">
        <v>6412</v>
      </c>
      <c r="E6418" s="1">
        <v>12</v>
      </c>
    </row>
    <row r="6419" spans="1:5" x14ac:dyDescent="0.25">
      <c r="A6419" s="1">
        <v>6413</v>
      </c>
      <c r="B6419" s="1">
        <v>81</v>
      </c>
      <c r="D6419" s="1">
        <v>6413</v>
      </c>
      <c r="E6419" s="1">
        <v>12</v>
      </c>
    </row>
    <row r="6420" spans="1:5" x14ac:dyDescent="0.25">
      <c r="A6420" s="1">
        <v>6414</v>
      </c>
      <c r="B6420" s="1">
        <v>81</v>
      </c>
      <c r="D6420" s="1">
        <v>6414</v>
      </c>
      <c r="E6420" s="1">
        <v>12</v>
      </c>
    </row>
    <row r="6421" spans="1:5" x14ac:dyDescent="0.25">
      <c r="A6421" s="1">
        <v>6415</v>
      </c>
      <c r="B6421" s="1">
        <v>81</v>
      </c>
      <c r="D6421" s="1">
        <v>6415</v>
      </c>
      <c r="E6421" s="1">
        <v>12</v>
      </c>
    </row>
    <row r="6422" spans="1:5" x14ac:dyDescent="0.25">
      <c r="A6422" s="1">
        <v>6416</v>
      </c>
      <c r="B6422" s="1">
        <v>81</v>
      </c>
      <c r="D6422" s="1">
        <v>6416</v>
      </c>
      <c r="E6422" s="1">
        <v>12</v>
      </c>
    </row>
    <row r="6423" spans="1:5" x14ac:dyDescent="0.25">
      <c r="A6423" s="1">
        <v>6417</v>
      </c>
      <c r="B6423" s="1">
        <v>81</v>
      </c>
      <c r="D6423" s="1">
        <v>6417</v>
      </c>
      <c r="E6423" s="1">
        <v>12</v>
      </c>
    </row>
    <row r="6424" spans="1:5" x14ac:dyDescent="0.25">
      <c r="A6424" s="1">
        <v>6418</v>
      </c>
      <c r="B6424" s="1">
        <v>81</v>
      </c>
      <c r="D6424" s="1">
        <v>6418</v>
      </c>
      <c r="E6424" s="1">
        <v>12</v>
      </c>
    </row>
    <row r="6425" spans="1:5" x14ac:dyDescent="0.25">
      <c r="A6425" s="1">
        <v>6419</v>
      </c>
      <c r="B6425" s="1">
        <v>81</v>
      </c>
      <c r="D6425" s="1">
        <v>6419</v>
      </c>
      <c r="E6425" s="1">
        <v>12</v>
      </c>
    </row>
    <row r="6426" spans="1:5" x14ac:dyDescent="0.25">
      <c r="A6426" s="1">
        <v>6420</v>
      </c>
      <c r="B6426" s="1">
        <v>81</v>
      </c>
      <c r="D6426" s="1">
        <v>6420</v>
      </c>
      <c r="E6426" s="1">
        <v>12</v>
      </c>
    </row>
    <row r="6427" spans="1:5" x14ac:dyDescent="0.25">
      <c r="A6427" s="1">
        <v>6421</v>
      </c>
      <c r="B6427" s="1">
        <v>81</v>
      </c>
      <c r="D6427" s="1">
        <v>6421</v>
      </c>
      <c r="E6427" s="1">
        <v>12</v>
      </c>
    </row>
    <row r="6428" spans="1:5" x14ac:dyDescent="0.25">
      <c r="A6428" s="1">
        <v>6422</v>
      </c>
      <c r="B6428" s="1">
        <v>81</v>
      </c>
      <c r="D6428" s="1">
        <v>6422</v>
      </c>
      <c r="E6428" s="1">
        <v>12</v>
      </c>
    </row>
    <row r="6429" spans="1:5" x14ac:dyDescent="0.25">
      <c r="A6429" s="1">
        <v>6423</v>
      </c>
      <c r="B6429" s="1">
        <v>81</v>
      </c>
      <c r="D6429" s="1">
        <v>6423</v>
      </c>
      <c r="E6429" s="1">
        <v>12</v>
      </c>
    </row>
    <row r="6430" spans="1:5" x14ac:dyDescent="0.25">
      <c r="A6430" s="1">
        <v>6424</v>
      </c>
      <c r="B6430" s="1">
        <v>81</v>
      </c>
      <c r="D6430" s="1">
        <v>6424</v>
      </c>
      <c r="E6430" s="1">
        <v>12</v>
      </c>
    </row>
    <row r="6431" spans="1:5" x14ac:dyDescent="0.25">
      <c r="A6431" s="1">
        <v>6425</v>
      </c>
      <c r="B6431" s="1">
        <v>81</v>
      </c>
      <c r="D6431" s="1">
        <v>6425</v>
      </c>
      <c r="E6431" s="1">
        <v>12</v>
      </c>
    </row>
    <row r="6432" spans="1:5" x14ac:dyDescent="0.25">
      <c r="A6432" s="1">
        <v>6426</v>
      </c>
      <c r="B6432" s="1">
        <v>81</v>
      </c>
      <c r="D6432" s="1">
        <v>6426</v>
      </c>
      <c r="E6432" s="1">
        <v>12</v>
      </c>
    </row>
    <row r="6433" spans="1:5" x14ac:dyDescent="0.25">
      <c r="A6433" s="1">
        <v>6427</v>
      </c>
      <c r="B6433" s="1">
        <v>81</v>
      </c>
      <c r="D6433" s="1">
        <v>6427</v>
      </c>
      <c r="E6433" s="1">
        <v>12</v>
      </c>
    </row>
    <row r="6434" spans="1:5" x14ac:dyDescent="0.25">
      <c r="A6434" s="1">
        <v>6428</v>
      </c>
      <c r="B6434" s="1">
        <v>81</v>
      </c>
      <c r="D6434" s="1">
        <v>6428</v>
      </c>
      <c r="E6434" s="1">
        <v>12</v>
      </c>
    </row>
    <row r="6435" spans="1:5" x14ac:dyDescent="0.25">
      <c r="A6435" s="1">
        <v>6429</v>
      </c>
      <c r="B6435" s="1">
        <v>81</v>
      </c>
      <c r="D6435" s="1">
        <v>6429</v>
      </c>
      <c r="E6435" s="1">
        <v>12</v>
      </c>
    </row>
    <row r="6436" spans="1:5" x14ac:dyDescent="0.25">
      <c r="A6436" s="1">
        <v>6430</v>
      </c>
      <c r="B6436" s="1">
        <v>81</v>
      </c>
      <c r="D6436" s="1">
        <v>6430</v>
      </c>
      <c r="E6436" s="1">
        <v>12</v>
      </c>
    </row>
    <row r="6437" spans="1:5" x14ac:dyDescent="0.25">
      <c r="A6437" s="1">
        <v>6431</v>
      </c>
      <c r="B6437" s="1">
        <v>81</v>
      </c>
      <c r="D6437" s="1">
        <v>6431</v>
      </c>
      <c r="E6437" s="1">
        <v>12</v>
      </c>
    </row>
    <row r="6438" spans="1:5" x14ac:dyDescent="0.25">
      <c r="A6438" s="1">
        <v>6432</v>
      </c>
      <c r="B6438" s="1">
        <v>81</v>
      </c>
      <c r="D6438" s="1">
        <v>6432</v>
      </c>
      <c r="E6438" s="1">
        <v>12</v>
      </c>
    </row>
    <row r="6439" spans="1:5" x14ac:dyDescent="0.25">
      <c r="A6439" s="1">
        <v>6433</v>
      </c>
      <c r="B6439" s="1">
        <v>81</v>
      </c>
      <c r="D6439" s="1">
        <v>6433</v>
      </c>
      <c r="E6439" s="1">
        <v>12</v>
      </c>
    </row>
    <row r="6440" spans="1:5" x14ac:dyDescent="0.25">
      <c r="A6440" s="1">
        <v>6434</v>
      </c>
      <c r="B6440" s="1">
        <v>81</v>
      </c>
      <c r="D6440" s="1">
        <v>6434</v>
      </c>
      <c r="E6440" s="1">
        <v>12</v>
      </c>
    </row>
    <row r="6441" spans="1:5" x14ac:dyDescent="0.25">
      <c r="A6441" s="1">
        <v>6435</v>
      </c>
      <c r="B6441" s="1">
        <v>81</v>
      </c>
      <c r="D6441" s="1">
        <v>6435</v>
      </c>
      <c r="E6441" s="1">
        <v>12</v>
      </c>
    </row>
    <row r="6442" spans="1:5" x14ac:dyDescent="0.25">
      <c r="A6442" s="1">
        <v>6436</v>
      </c>
      <c r="B6442" s="1">
        <v>81</v>
      </c>
      <c r="D6442" s="1">
        <v>6436</v>
      </c>
      <c r="E6442" s="1">
        <v>12</v>
      </c>
    </row>
    <row r="6443" spans="1:5" x14ac:dyDescent="0.25">
      <c r="A6443" s="1">
        <v>6437</v>
      </c>
      <c r="B6443" s="1">
        <v>81</v>
      </c>
      <c r="D6443" s="1">
        <v>6437</v>
      </c>
      <c r="E6443" s="1">
        <v>12</v>
      </c>
    </row>
    <row r="6444" spans="1:5" x14ac:dyDescent="0.25">
      <c r="A6444" s="1">
        <v>6438</v>
      </c>
      <c r="B6444" s="1">
        <v>81</v>
      </c>
      <c r="D6444" s="1">
        <v>6438</v>
      </c>
      <c r="E6444" s="1">
        <v>12</v>
      </c>
    </row>
    <row r="6445" spans="1:5" x14ac:dyDescent="0.25">
      <c r="A6445" s="1">
        <v>6439</v>
      </c>
      <c r="B6445" s="1">
        <v>81</v>
      </c>
      <c r="D6445" s="1">
        <v>6439</v>
      </c>
      <c r="E6445" s="1">
        <v>12</v>
      </c>
    </row>
    <row r="6446" spans="1:5" x14ac:dyDescent="0.25">
      <c r="A6446" s="1">
        <v>6440</v>
      </c>
      <c r="B6446" s="1">
        <v>81</v>
      </c>
      <c r="D6446" s="1">
        <v>6440</v>
      </c>
      <c r="E6446" s="1">
        <v>12</v>
      </c>
    </row>
    <row r="6447" spans="1:5" x14ac:dyDescent="0.25">
      <c r="A6447" s="1">
        <v>6441</v>
      </c>
      <c r="B6447" s="1">
        <v>81</v>
      </c>
      <c r="D6447" s="1">
        <v>6441</v>
      </c>
      <c r="E6447" s="1">
        <v>12</v>
      </c>
    </row>
    <row r="6448" spans="1:5" x14ac:dyDescent="0.25">
      <c r="A6448" s="1">
        <v>6442</v>
      </c>
      <c r="B6448" s="1">
        <v>81</v>
      </c>
      <c r="D6448" s="1">
        <v>6442</v>
      </c>
      <c r="E6448" s="1">
        <v>12</v>
      </c>
    </row>
    <row r="6449" spans="1:5" x14ac:dyDescent="0.25">
      <c r="A6449" s="1">
        <v>6443</v>
      </c>
      <c r="B6449" s="1">
        <v>81</v>
      </c>
      <c r="D6449" s="1">
        <v>6443</v>
      </c>
      <c r="E6449" s="1">
        <v>12</v>
      </c>
    </row>
    <row r="6450" spans="1:5" x14ac:dyDescent="0.25">
      <c r="A6450" s="1">
        <v>6444</v>
      </c>
      <c r="B6450" s="1">
        <v>81</v>
      </c>
      <c r="D6450" s="1">
        <v>6444</v>
      </c>
      <c r="E6450" s="1">
        <v>12</v>
      </c>
    </row>
    <row r="6451" spans="1:5" x14ac:dyDescent="0.25">
      <c r="A6451" s="1">
        <v>6445</v>
      </c>
      <c r="B6451" s="1">
        <v>81</v>
      </c>
      <c r="D6451" s="1">
        <v>6445</v>
      </c>
      <c r="E6451" s="1">
        <v>12</v>
      </c>
    </row>
    <row r="6452" spans="1:5" x14ac:dyDescent="0.25">
      <c r="A6452" s="1">
        <v>6446</v>
      </c>
      <c r="B6452" s="1">
        <v>81</v>
      </c>
      <c r="D6452" s="1">
        <v>6446</v>
      </c>
      <c r="E6452" s="1">
        <v>12</v>
      </c>
    </row>
    <row r="6453" spans="1:5" x14ac:dyDescent="0.25">
      <c r="A6453" s="1">
        <v>6447</v>
      </c>
      <c r="B6453" s="1">
        <v>81</v>
      </c>
      <c r="D6453" s="1">
        <v>6447</v>
      </c>
      <c r="E6453" s="1">
        <v>12</v>
      </c>
    </row>
    <row r="6454" spans="1:5" x14ac:dyDescent="0.25">
      <c r="A6454" s="1">
        <v>6448</v>
      </c>
      <c r="B6454" s="1">
        <v>81</v>
      </c>
      <c r="D6454" s="1">
        <v>6448</v>
      </c>
      <c r="E6454" s="1">
        <v>12</v>
      </c>
    </row>
    <row r="6455" spans="1:5" x14ac:dyDescent="0.25">
      <c r="A6455" s="1">
        <v>6449</v>
      </c>
      <c r="B6455" s="1">
        <v>81</v>
      </c>
      <c r="D6455" s="1">
        <v>6449</v>
      </c>
      <c r="E6455" s="1">
        <v>12</v>
      </c>
    </row>
    <row r="6456" spans="1:5" x14ac:dyDescent="0.25">
      <c r="A6456" s="1">
        <v>6450</v>
      </c>
      <c r="B6456" s="1">
        <v>81</v>
      </c>
      <c r="D6456" s="1">
        <v>6450</v>
      </c>
      <c r="E6456" s="1">
        <v>12</v>
      </c>
    </row>
    <row r="6457" spans="1:5" x14ac:dyDescent="0.25">
      <c r="A6457" s="1">
        <v>6451</v>
      </c>
      <c r="B6457" s="1">
        <v>81</v>
      </c>
      <c r="D6457" s="1">
        <v>6451</v>
      </c>
      <c r="E6457" s="1">
        <v>12</v>
      </c>
    </row>
    <row r="6458" spans="1:5" x14ac:dyDescent="0.25">
      <c r="A6458" s="1">
        <v>6452</v>
      </c>
      <c r="B6458" s="1">
        <v>81</v>
      </c>
      <c r="D6458" s="1">
        <v>6452</v>
      </c>
      <c r="E6458" s="1">
        <v>12</v>
      </c>
    </row>
    <row r="6459" spans="1:5" x14ac:dyDescent="0.25">
      <c r="A6459" s="1">
        <v>6453</v>
      </c>
      <c r="B6459" s="1">
        <v>81</v>
      </c>
      <c r="D6459" s="1">
        <v>6453</v>
      </c>
      <c r="E6459" s="1">
        <v>12</v>
      </c>
    </row>
    <row r="6460" spans="1:5" x14ac:dyDescent="0.25">
      <c r="A6460" s="1">
        <v>6454</v>
      </c>
      <c r="B6460" s="1">
        <v>81</v>
      </c>
      <c r="D6460" s="1">
        <v>6454</v>
      </c>
      <c r="E6460" s="1">
        <v>12</v>
      </c>
    </row>
    <row r="6461" spans="1:5" x14ac:dyDescent="0.25">
      <c r="A6461" s="1">
        <v>6455</v>
      </c>
      <c r="B6461" s="1">
        <v>81</v>
      </c>
      <c r="D6461" s="1">
        <v>6455</v>
      </c>
      <c r="E6461" s="1">
        <v>12</v>
      </c>
    </row>
    <row r="6462" spans="1:5" x14ac:dyDescent="0.25">
      <c r="A6462" s="1">
        <v>6456</v>
      </c>
      <c r="B6462" s="1">
        <v>81</v>
      </c>
      <c r="D6462" s="1">
        <v>6456</v>
      </c>
      <c r="E6462" s="1">
        <v>12</v>
      </c>
    </row>
    <row r="6463" spans="1:5" x14ac:dyDescent="0.25">
      <c r="A6463" s="1">
        <v>6457</v>
      </c>
      <c r="B6463" s="1">
        <v>81</v>
      </c>
      <c r="D6463" s="1">
        <v>6457</v>
      </c>
      <c r="E6463" s="1">
        <v>12</v>
      </c>
    </row>
    <row r="6464" spans="1:5" x14ac:dyDescent="0.25">
      <c r="A6464" s="1">
        <v>6458</v>
      </c>
      <c r="B6464" s="1">
        <v>81</v>
      </c>
      <c r="D6464" s="1">
        <v>6458</v>
      </c>
      <c r="E6464" s="1">
        <v>12</v>
      </c>
    </row>
    <row r="6465" spans="1:5" x14ac:dyDescent="0.25">
      <c r="A6465" s="1">
        <v>6459</v>
      </c>
      <c r="B6465" s="1">
        <v>81</v>
      </c>
      <c r="D6465" s="1">
        <v>6459</v>
      </c>
      <c r="E6465" s="1">
        <v>12</v>
      </c>
    </row>
    <row r="6466" spans="1:5" x14ac:dyDescent="0.25">
      <c r="A6466" s="1">
        <v>6460</v>
      </c>
      <c r="B6466" s="1">
        <v>81</v>
      </c>
      <c r="D6466" s="1">
        <v>6460</v>
      </c>
      <c r="E6466" s="1">
        <v>12</v>
      </c>
    </row>
    <row r="6467" spans="1:5" x14ac:dyDescent="0.25">
      <c r="A6467" s="1">
        <v>6461</v>
      </c>
      <c r="B6467" s="1">
        <v>81</v>
      </c>
      <c r="D6467" s="1">
        <v>6461</v>
      </c>
      <c r="E6467" s="1">
        <v>12</v>
      </c>
    </row>
    <row r="6468" spans="1:5" x14ac:dyDescent="0.25">
      <c r="A6468" s="1">
        <v>6462</v>
      </c>
      <c r="B6468" s="1">
        <v>81</v>
      </c>
      <c r="D6468" s="1">
        <v>6462</v>
      </c>
      <c r="E6468" s="1">
        <v>12</v>
      </c>
    </row>
    <row r="6469" spans="1:5" x14ac:dyDescent="0.25">
      <c r="A6469" s="1">
        <v>6463</v>
      </c>
      <c r="B6469" s="1">
        <v>81</v>
      </c>
      <c r="D6469" s="1">
        <v>6463</v>
      </c>
      <c r="E6469" s="1">
        <v>12</v>
      </c>
    </row>
    <row r="6470" spans="1:5" x14ac:dyDescent="0.25">
      <c r="A6470" s="1">
        <v>6464</v>
      </c>
      <c r="B6470" s="1">
        <v>81</v>
      </c>
      <c r="D6470" s="1">
        <v>6464</v>
      </c>
      <c r="E6470" s="1">
        <v>12</v>
      </c>
    </row>
    <row r="6471" spans="1:5" x14ac:dyDescent="0.25">
      <c r="A6471" s="1">
        <v>6465</v>
      </c>
      <c r="B6471" s="1">
        <v>81</v>
      </c>
      <c r="D6471" s="1">
        <v>6465</v>
      </c>
      <c r="E6471" s="1">
        <v>12</v>
      </c>
    </row>
    <row r="6472" spans="1:5" x14ac:dyDescent="0.25">
      <c r="A6472" s="1">
        <v>6466</v>
      </c>
      <c r="B6472" s="1">
        <v>81</v>
      </c>
      <c r="D6472" s="1">
        <v>6466</v>
      </c>
      <c r="E6472" s="1">
        <v>12</v>
      </c>
    </row>
    <row r="6473" spans="1:5" x14ac:dyDescent="0.25">
      <c r="A6473" s="1">
        <v>6467</v>
      </c>
      <c r="B6473" s="1">
        <v>81</v>
      </c>
      <c r="D6473" s="1">
        <v>6467</v>
      </c>
      <c r="E6473" s="1">
        <v>12</v>
      </c>
    </row>
    <row r="6474" spans="1:5" x14ac:dyDescent="0.25">
      <c r="A6474" s="1">
        <v>6468</v>
      </c>
      <c r="B6474" s="1">
        <v>81</v>
      </c>
      <c r="D6474" s="1">
        <v>6468</v>
      </c>
      <c r="E6474" s="1">
        <v>12</v>
      </c>
    </row>
    <row r="6475" spans="1:5" x14ac:dyDescent="0.25">
      <c r="A6475" s="1">
        <v>6469</v>
      </c>
      <c r="B6475" s="1">
        <v>81</v>
      </c>
      <c r="D6475" s="1">
        <v>6469</v>
      </c>
      <c r="E6475" s="1">
        <v>12</v>
      </c>
    </row>
    <row r="6476" spans="1:5" x14ac:dyDescent="0.25">
      <c r="A6476" s="1">
        <v>6470</v>
      </c>
      <c r="B6476" s="1">
        <v>81</v>
      </c>
      <c r="D6476" s="1">
        <v>6470</v>
      </c>
      <c r="E6476" s="1">
        <v>12</v>
      </c>
    </row>
    <row r="6477" spans="1:5" x14ac:dyDescent="0.25">
      <c r="A6477" s="1">
        <v>6471</v>
      </c>
      <c r="B6477" s="1">
        <v>81</v>
      </c>
      <c r="D6477" s="1">
        <v>6471</v>
      </c>
      <c r="E6477" s="1">
        <v>12</v>
      </c>
    </row>
    <row r="6478" spans="1:5" x14ac:dyDescent="0.25">
      <c r="A6478" s="1">
        <v>6472</v>
      </c>
      <c r="B6478" s="1">
        <v>81</v>
      </c>
      <c r="D6478" s="1">
        <v>6472</v>
      </c>
      <c r="E6478" s="1">
        <v>12</v>
      </c>
    </row>
    <row r="6479" spans="1:5" x14ac:dyDescent="0.25">
      <c r="A6479" s="1">
        <v>6473</v>
      </c>
      <c r="B6479" s="1">
        <v>81</v>
      </c>
      <c r="D6479" s="1">
        <v>6473</v>
      </c>
      <c r="E6479" s="1">
        <v>12</v>
      </c>
    </row>
    <row r="6480" spans="1:5" x14ac:dyDescent="0.25">
      <c r="A6480" s="1">
        <v>6474</v>
      </c>
      <c r="B6480" s="1">
        <v>81</v>
      </c>
      <c r="D6480" s="1">
        <v>6474</v>
      </c>
      <c r="E6480" s="1">
        <v>12</v>
      </c>
    </row>
    <row r="6481" spans="1:5" x14ac:dyDescent="0.25">
      <c r="A6481" s="1">
        <v>6475</v>
      </c>
      <c r="B6481" s="1">
        <v>81</v>
      </c>
      <c r="D6481" s="1">
        <v>6475</v>
      </c>
      <c r="E6481" s="1">
        <v>12</v>
      </c>
    </row>
    <row r="6482" spans="1:5" x14ac:dyDescent="0.25">
      <c r="A6482" s="1">
        <v>6476</v>
      </c>
      <c r="B6482" s="1">
        <v>81</v>
      </c>
      <c r="D6482" s="1">
        <v>6476</v>
      </c>
      <c r="E6482" s="1">
        <v>13</v>
      </c>
    </row>
    <row r="6483" spans="1:5" x14ac:dyDescent="0.25">
      <c r="A6483" s="1">
        <v>6477</v>
      </c>
      <c r="B6483" s="1">
        <v>81</v>
      </c>
      <c r="D6483" s="1">
        <v>6477</v>
      </c>
      <c r="E6483" s="1">
        <v>13</v>
      </c>
    </row>
    <row r="6484" spans="1:5" x14ac:dyDescent="0.25">
      <c r="A6484" s="1">
        <v>6478</v>
      </c>
      <c r="B6484" s="1">
        <v>81</v>
      </c>
      <c r="D6484" s="1">
        <v>6478</v>
      </c>
      <c r="E6484" s="1">
        <v>13</v>
      </c>
    </row>
    <row r="6485" spans="1:5" x14ac:dyDescent="0.25">
      <c r="A6485" s="1">
        <v>6479</v>
      </c>
      <c r="B6485" s="1">
        <v>81</v>
      </c>
      <c r="D6485" s="1">
        <v>6479</v>
      </c>
      <c r="E6485" s="1">
        <v>13</v>
      </c>
    </row>
    <row r="6486" spans="1:5" x14ac:dyDescent="0.25">
      <c r="A6486" s="1">
        <v>6480</v>
      </c>
      <c r="B6486" s="1">
        <v>81</v>
      </c>
      <c r="D6486" s="1">
        <v>6480</v>
      </c>
      <c r="E6486" s="1">
        <v>13</v>
      </c>
    </row>
    <row r="6487" spans="1:5" x14ac:dyDescent="0.25">
      <c r="A6487" s="1">
        <v>6481</v>
      </c>
      <c r="B6487" s="1">
        <v>82</v>
      </c>
      <c r="D6487" s="1">
        <v>6481</v>
      </c>
      <c r="E6487" s="1">
        <v>13</v>
      </c>
    </row>
    <row r="6488" spans="1:5" x14ac:dyDescent="0.25">
      <c r="A6488" s="1">
        <v>6482</v>
      </c>
      <c r="B6488" s="1">
        <v>82</v>
      </c>
      <c r="D6488" s="1">
        <v>6482</v>
      </c>
      <c r="E6488" s="1">
        <v>13</v>
      </c>
    </row>
    <row r="6489" spans="1:5" x14ac:dyDescent="0.25">
      <c r="A6489" s="1">
        <v>6483</v>
      </c>
      <c r="B6489" s="1">
        <v>82</v>
      </c>
      <c r="D6489" s="1">
        <v>6483</v>
      </c>
      <c r="E6489" s="1">
        <v>13</v>
      </c>
    </row>
    <row r="6490" spans="1:5" x14ac:dyDescent="0.25">
      <c r="A6490" s="1">
        <v>6484</v>
      </c>
      <c r="B6490" s="1">
        <v>82</v>
      </c>
      <c r="D6490" s="1">
        <v>6484</v>
      </c>
      <c r="E6490" s="1">
        <v>13</v>
      </c>
    </row>
    <row r="6491" spans="1:5" x14ac:dyDescent="0.25">
      <c r="A6491" s="1">
        <v>6485</v>
      </c>
      <c r="B6491" s="1">
        <v>82</v>
      </c>
      <c r="D6491" s="1">
        <v>6485</v>
      </c>
      <c r="E6491" s="1">
        <v>13</v>
      </c>
    </row>
    <row r="6492" spans="1:5" x14ac:dyDescent="0.25">
      <c r="A6492" s="1">
        <v>6486</v>
      </c>
      <c r="B6492" s="1">
        <v>82</v>
      </c>
      <c r="D6492" s="1">
        <v>6486</v>
      </c>
      <c r="E6492" s="1">
        <v>13</v>
      </c>
    </row>
    <row r="6493" spans="1:5" x14ac:dyDescent="0.25">
      <c r="A6493" s="1">
        <v>6487</v>
      </c>
      <c r="B6493" s="1">
        <v>82</v>
      </c>
      <c r="D6493" s="1">
        <v>6487</v>
      </c>
      <c r="E6493" s="1">
        <v>13</v>
      </c>
    </row>
    <row r="6494" spans="1:5" x14ac:dyDescent="0.25">
      <c r="A6494" s="1">
        <v>6488</v>
      </c>
      <c r="B6494" s="1">
        <v>82</v>
      </c>
      <c r="D6494" s="1">
        <v>6488</v>
      </c>
      <c r="E6494" s="1">
        <v>13</v>
      </c>
    </row>
    <row r="6495" spans="1:5" x14ac:dyDescent="0.25">
      <c r="A6495" s="1">
        <v>6489</v>
      </c>
      <c r="B6495" s="1">
        <v>82</v>
      </c>
      <c r="D6495" s="1">
        <v>6489</v>
      </c>
      <c r="E6495" s="1">
        <v>13</v>
      </c>
    </row>
    <row r="6496" spans="1:5" x14ac:dyDescent="0.25">
      <c r="A6496" s="1">
        <v>6490</v>
      </c>
      <c r="B6496" s="1">
        <v>82</v>
      </c>
      <c r="D6496" s="1">
        <v>6490</v>
      </c>
      <c r="E6496" s="1">
        <v>13</v>
      </c>
    </row>
    <row r="6497" spans="1:5" x14ac:dyDescent="0.25">
      <c r="A6497" s="1">
        <v>6491</v>
      </c>
      <c r="B6497" s="1">
        <v>82</v>
      </c>
      <c r="D6497" s="1">
        <v>6491</v>
      </c>
      <c r="E6497" s="1">
        <v>13</v>
      </c>
    </row>
    <row r="6498" spans="1:5" x14ac:dyDescent="0.25">
      <c r="A6498" s="1">
        <v>6492</v>
      </c>
      <c r="B6498" s="1">
        <v>82</v>
      </c>
      <c r="D6498" s="1">
        <v>6492</v>
      </c>
      <c r="E6498" s="1">
        <v>13</v>
      </c>
    </row>
    <row r="6499" spans="1:5" x14ac:dyDescent="0.25">
      <c r="A6499" s="1">
        <v>6493</v>
      </c>
      <c r="B6499" s="1">
        <v>82</v>
      </c>
      <c r="D6499" s="1">
        <v>6493</v>
      </c>
      <c r="E6499" s="1">
        <v>13</v>
      </c>
    </row>
    <row r="6500" spans="1:5" x14ac:dyDescent="0.25">
      <c r="A6500" s="1">
        <v>6494</v>
      </c>
      <c r="B6500" s="1">
        <v>82</v>
      </c>
      <c r="D6500" s="1">
        <v>6494</v>
      </c>
      <c r="E6500" s="1">
        <v>13</v>
      </c>
    </row>
    <row r="6501" spans="1:5" x14ac:dyDescent="0.25">
      <c r="A6501" s="1">
        <v>6495</v>
      </c>
      <c r="B6501" s="1">
        <v>82</v>
      </c>
      <c r="D6501" s="1">
        <v>6495</v>
      </c>
      <c r="E6501" s="1">
        <v>13</v>
      </c>
    </row>
    <row r="6502" spans="1:5" x14ac:dyDescent="0.25">
      <c r="A6502" s="1">
        <v>6496</v>
      </c>
      <c r="B6502" s="1">
        <v>82</v>
      </c>
      <c r="D6502" s="1">
        <v>6496</v>
      </c>
      <c r="E6502" s="1">
        <v>13</v>
      </c>
    </row>
    <row r="6503" spans="1:5" x14ac:dyDescent="0.25">
      <c r="A6503" s="1">
        <v>6497</v>
      </c>
      <c r="B6503" s="1">
        <v>82</v>
      </c>
      <c r="D6503" s="1">
        <v>6497</v>
      </c>
      <c r="E6503" s="1">
        <v>13</v>
      </c>
    </row>
    <row r="6504" spans="1:5" x14ac:dyDescent="0.25">
      <c r="A6504" s="1">
        <v>6498</v>
      </c>
      <c r="B6504" s="1">
        <v>82</v>
      </c>
      <c r="D6504" s="1">
        <v>6498</v>
      </c>
      <c r="E6504" s="1">
        <v>13</v>
      </c>
    </row>
    <row r="6505" spans="1:5" x14ac:dyDescent="0.25">
      <c r="A6505" s="1">
        <v>6499</v>
      </c>
      <c r="B6505" s="1">
        <v>82</v>
      </c>
      <c r="D6505" s="1">
        <v>6499</v>
      </c>
      <c r="E6505" s="1">
        <v>13</v>
      </c>
    </row>
    <row r="6506" spans="1:5" x14ac:dyDescent="0.25">
      <c r="A6506" s="1">
        <v>6500</v>
      </c>
      <c r="B6506" s="1">
        <v>82</v>
      </c>
      <c r="D6506" s="1">
        <v>6500</v>
      </c>
      <c r="E6506" s="1">
        <v>13</v>
      </c>
    </row>
    <row r="6507" spans="1:5" x14ac:dyDescent="0.25">
      <c r="A6507" s="1">
        <v>6501</v>
      </c>
      <c r="B6507" s="1">
        <v>82</v>
      </c>
      <c r="D6507" s="1">
        <v>6501</v>
      </c>
      <c r="E6507" s="1">
        <v>13</v>
      </c>
    </row>
    <row r="6508" spans="1:5" x14ac:dyDescent="0.25">
      <c r="A6508" s="1">
        <v>6502</v>
      </c>
      <c r="B6508" s="1">
        <v>82</v>
      </c>
      <c r="D6508" s="1">
        <v>6502</v>
      </c>
      <c r="E6508" s="1">
        <v>13</v>
      </c>
    </row>
    <row r="6509" spans="1:5" x14ac:dyDescent="0.25">
      <c r="A6509" s="1">
        <v>6503</v>
      </c>
      <c r="B6509" s="1">
        <v>82</v>
      </c>
      <c r="D6509" s="1">
        <v>6503</v>
      </c>
      <c r="E6509" s="1">
        <v>13</v>
      </c>
    </row>
    <row r="6510" spans="1:5" x14ac:dyDescent="0.25">
      <c r="A6510" s="1">
        <v>6504</v>
      </c>
      <c r="B6510" s="1">
        <v>82</v>
      </c>
      <c r="D6510" s="1">
        <v>6504</v>
      </c>
      <c r="E6510" s="1">
        <v>13</v>
      </c>
    </row>
    <row r="6511" spans="1:5" x14ac:dyDescent="0.25">
      <c r="A6511" s="1">
        <v>6505</v>
      </c>
      <c r="B6511" s="1">
        <v>82</v>
      </c>
      <c r="D6511" s="1">
        <v>6505</v>
      </c>
      <c r="E6511" s="1">
        <v>13</v>
      </c>
    </row>
    <row r="6512" spans="1:5" x14ac:dyDescent="0.25">
      <c r="A6512" s="1">
        <v>6506</v>
      </c>
      <c r="B6512" s="1">
        <v>82</v>
      </c>
      <c r="D6512" s="1">
        <v>6506</v>
      </c>
      <c r="E6512" s="1">
        <v>13</v>
      </c>
    </row>
    <row r="6513" spans="1:5" x14ac:dyDescent="0.25">
      <c r="A6513" s="1">
        <v>6507</v>
      </c>
      <c r="B6513" s="1">
        <v>82</v>
      </c>
      <c r="D6513" s="1">
        <v>6507</v>
      </c>
      <c r="E6513" s="1">
        <v>13</v>
      </c>
    </row>
    <row r="6514" spans="1:5" x14ac:dyDescent="0.25">
      <c r="A6514" s="1">
        <v>6508</v>
      </c>
      <c r="B6514" s="1">
        <v>82</v>
      </c>
      <c r="D6514" s="1">
        <v>6508</v>
      </c>
      <c r="E6514" s="1">
        <v>13</v>
      </c>
    </row>
    <row r="6515" spans="1:5" x14ac:dyDescent="0.25">
      <c r="A6515" s="1">
        <v>6509</v>
      </c>
      <c r="B6515" s="1">
        <v>82</v>
      </c>
      <c r="D6515" s="1">
        <v>6509</v>
      </c>
      <c r="E6515" s="1">
        <v>13</v>
      </c>
    </row>
    <row r="6516" spans="1:5" x14ac:dyDescent="0.25">
      <c r="A6516" s="1">
        <v>6510</v>
      </c>
      <c r="B6516" s="1">
        <v>82</v>
      </c>
      <c r="D6516" s="1">
        <v>6510</v>
      </c>
      <c r="E6516" s="1">
        <v>13</v>
      </c>
    </row>
    <row r="6517" spans="1:5" x14ac:dyDescent="0.25">
      <c r="A6517" s="1">
        <v>6511</v>
      </c>
      <c r="B6517" s="1">
        <v>82</v>
      </c>
      <c r="D6517" s="1">
        <v>6511</v>
      </c>
      <c r="E6517" s="1">
        <v>13</v>
      </c>
    </row>
    <row r="6518" spans="1:5" x14ac:dyDescent="0.25">
      <c r="A6518" s="1">
        <v>6512</v>
      </c>
      <c r="B6518" s="1">
        <v>82</v>
      </c>
      <c r="D6518" s="1">
        <v>6512</v>
      </c>
      <c r="E6518" s="1">
        <v>13</v>
      </c>
    </row>
    <row r="6519" spans="1:5" x14ac:dyDescent="0.25">
      <c r="A6519" s="1">
        <v>6513</v>
      </c>
      <c r="B6519" s="1">
        <v>82</v>
      </c>
      <c r="D6519" s="1">
        <v>6513</v>
      </c>
      <c r="E6519" s="1">
        <v>13</v>
      </c>
    </row>
    <row r="6520" spans="1:5" x14ac:dyDescent="0.25">
      <c r="A6520" s="1">
        <v>6514</v>
      </c>
      <c r="B6520" s="1">
        <v>82</v>
      </c>
      <c r="D6520" s="1">
        <v>6514</v>
      </c>
      <c r="E6520" s="1">
        <v>13</v>
      </c>
    </row>
    <row r="6521" spans="1:5" x14ac:dyDescent="0.25">
      <c r="A6521" s="1">
        <v>6515</v>
      </c>
      <c r="B6521" s="1">
        <v>82</v>
      </c>
      <c r="D6521" s="1">
        <v>6515</v>
      </c>
      <c r="E6521" s="1">
        <v>13</v>
      </c>
    </row>
    <row r="6522" spans="1:5" x14ac:dyDescent="0.25">
      <c r="A6522" s="1">
        <v>6516</v>
      </c>
      <c r="B6522" s="1">
        <v>82</v>
      </c>
      <c r="D6522" s="1">
        <v>6516</v>
      </c>
      <c r="E6522" s="1">
        <v>13</v>
      </c>
    </row>
    <row r="6523" spans="1:5" x14ac:dyDescent="0.25">
      <c r="A6523" s="1">
        <v>6517</v>
      </c>
      <c r="B6523" s="1">
        <v>82</v>
      </c>
      <c r="D6523" s="1">
        <v>6517</v>
      </c>
      <c r="E6523" s="1">
        <v>13</v>
      </c>
    </row>
    <row r="6524" spans="1:5" x14ac:dyDescent="0.25">
      <c r="A6524" s="1">
        <v>6518</v>
      </c>
      <c r="B6524" s="1">
        <v>82</v>
      </c>
      <c r="D6524" s="1">
        <v>6518</v>
      </c>
      <c r="E6524" s="1">
        <v>13</v>
      </c>
    </row>
    <row r="6525" spans="1:5" x14ac:dyDescent="0.25">
      <c r="A6525" s="1">
        <v>6519</v>
      </c>
      <c r="B6525" s="1">
        <v>82</v>
      </c>
      <c r="D6525" s="1">
        <v>6519</v>
      </c>
      <c r="E6525" s="1">
        <v>13</v>
      </c>
    </row>
    <row r="6526" spans="1:5" x14ac:dyDescent="0.25">
      <c r="A6526" s="1">
        <v>6520</v>
      </c>
      <c r="B6526" s="1">
        <v>82</v>
      </c>
      <c r="D6526" s="1">
        <v>6520</v>
      </c>
      <c r="E6526" s="1">
        <v>13</v>
      </c>
    </row>
    <row r="6527" spans="1:5" x14ac:dyDescent="0.25">
      <c r="A6527" s="1">
        <v>6521</v>
      </c>
      <c r="B6527" s="1">
        <v>82</v>
      </c>
      <c r="D6527" s="1">
        <v>6521</v>
      </c>
      <c r="E6527" s="1">
        <v>13</v>
      </c>
    </row>
    <row r="6528" spans="1:5" x14ac:dyDescent="0.25">
      <c r="A6528" s="1">
        <v>6522</v>
      </c>
      <c r="B6528" s="1">
        <v>82</v>
      </c>
      <c r="D6528" s="1">
        <v>6522</v>
      </c>
      <c r="E6528" s="1">
        <v>13</v>
      </c>
    </row>
    <row r="6529" spans="1:5" x14ac:dyDescent="0.25">
      <c r="A6529" s="1">
        <v>6523</v>
      </c>
      <c r="B6529" s="1">
        <v>82</v>
      </c>
      <c r="D6529" s="1">
        <v>6523</v>
      </c>
      <c r="E6529" s="1">
        <v>13</v>
      </c>
    </row>
    <row r="6530" spans="1:5" x14ac:dyDescent="0.25">
      <c r="A6530" s="1">
        <v>6524</v>
      </c>
      <c r="B6530" s="1">
        <v>82</v>
      </c>
      <c r="D6530" s="1">
        <v>6524</v>
      </c>
      <c r="E6530" s="1">
        <v>13</v>
      </c>
    </row>
    <row r="6531" spans="1:5" x14ac:dyDescent="0.25">
      <c r="A6531" s="1">
        <v>6525</v>
      </c>
      <c r="B6531" s="1">
        <v>82</v>
      </c>
      <c r="D6531" s="1">
        <v>6525</v>
      </c>
      <c r="E6531" s="1">
        <v>13</v>
      </c>
    </row>
    <row r="6532" spans="1:5" x14ac:dyDescent="0.25">
      <c r="A6532" s="1">
        <v>6526</v>
      </c>
      <c r="B6532" s="1">
        <v>82</v>
      </c>
      <c r="D6532" s="1">
        <v>6526</v>
      </c>
      <c r="E6532" s="1">
        <v>13</v>
      </c>
    </row>
    <row r="6533" spans="1:5" x14ac:dyDescent="0.25">
      <c r="A6533" s="1">
        <v>6527</v>
      </c>
      <c r="B6533" s="1">
        <v>82</v>
      </c>
      <c r="D6533" s="1">
        <v>6527</v>
      </c>
      <c r="E6533" s="1">
        <v>13</v>
      </c>
    </row>
    <row r="6534" spans="1:5" x14ac:dyDescent="0.25">
      <c r="A6534" s="1">
        <v>6528</v>
      </c>
      <c r="B6534" s="1">
        <v>82</v>
      </c>
      <c r="D6534" s="1">
        <v>6528</v>
      </c>
      <c r="E6534" s="1">
        <v>13</v>
      </c>
    </row>
    <row r="6535" spans="1:5" x14ac:dyDescent="0.25">
      <c r="A6535" s="1">
        <v>6529</v>
      </c>
      <c r="B6535" s="1">
        <v>82</v>
      </c>
      <c r="D6535" s="1">
        <v>6529</v>
      </c>
      <c r="E6535" s="1">
        <v>13</v>
      </c>
    </row>
    <row r="6536" spans="1:5" x14ac:dyDescent="0.25">
      <c r="A6536" s="1">
        <v>6530</v>
      </c>
      <c r="B6536" s="1">
        <v>82</v>
      </c>
      <c r="D6536" s="1">
        <v>6530</v>
      </c>
      <c r="E6536" s="1">
        <v>13</v>
      </c>
    </row>
    <row r="6537" spans="1:5" x14ac:dyDescent="0.25">
      <c r="A6537" s="1">
        <v>6531</v>
      </c>
      <c r="B6537" s="1">
        <v>82</v>
      </c>
      <c r="D6537" s="1">
        <v>6531</v>
      </c>
      <c r="E6537" s="1">
        <v>13</v>
      </c>
    </row>
    <row r="6538" spans="1:5" x14ac:dyDescent="0.25">
      <c r="A6538" s="1">
        <v>6532</v>
      </c>
      <c r="B6538" s="1">
        <v>82</v>
      </c>
      <c r="D6538" s="1">
        <v>6532</v>
      </c>
      <c r="E6538" s="1">
        <v>13</v>
      </c>
    </row>
    <row r="6539" spans="1:5" x14ac:dyDescent="0.25">
      <c r="A6539" s="1">
        <v>6533</v>
      </c>
      <c r="B6539" s="1">
        <v>82</v>
      </c>
      <c r="D6539" s="1">
        <v>6533</v>
      </c>
      <c r="E6539" s="1">
        <v>13</v>
      </c>
    </row>
    <row r="6540" spans="1:5" x14ac:dyDescent="0.25">
      <c r="A6540" s="1">
        <v>6534</v>
      </c>
      <c r="B6540" s="1">
        <v>82</v>
      </c>
      <c r="D6540" s="1">
        <v>6534</v>
      </c>
      <c r="E6540" s="1">
        <v>13</v>
      </c>
    </row>
    <row r="6541" spans="1:5" x14ac:dyDescent="0.25">
      <c r="A6541" s="1">
        <v>6535</v>
      </c>
      <c r="B6541" s="1">
        <v>82</v>
      </c>
      <c r="D6541" s="1">
        <v>6535</v>
      </c>
      <c r="E6541" s="1">
        <v>13</v>
      </c>
    </row>
    <row r="6542" spans="1:5" x14ac:dyDescent="0.25">
      <c r="A6542" s="1">
        <v>6536</v>
      </c>
      <c r="B6542" s="1">
        <v>82</v>
      </c>
      <c r="D6542" s="1">
        <v>6536</v>
      </c>
      <c r="E6542" s="1">
        <v>13</v>
      </c>
    </row>
    <row r="6543" spans="1:5" x14ac:dyDescent="0.25">
      <c r="A6543" s="1">
        <v>6537</v>
      </c>
      <c r="B6543" s="1">
        <v>82</v>
      </c>
      <c r="D6543" s="1">
        <v>6537</v>
      </c>
      <c r="E6543" s="1">
        <v>13</v>
      </c>
    </row>
    <row r="6544" spans="1:5" x14ac:dyDescent="0.25">
      <c r="A6544" s="1">
        <v>6538</v>
      </c>
      <c r="B6544" s="1">
        <v>82</v>
      </c>
      <c r="D6544" s="1">
        <v>6538</v>
      </c>
      <c r="E6544" s="1">
        <v>13</v>
      </c>
    </row>
    <row r="6545" spans="1:5" x14ac:dyDescent="0.25">
      <c r="A6545" s="1">
        <v>6539</v>
      </c>
      <c r="B6545" s="1">
        <v>82</v>
      </c>
      <c r="D6545" s="1">
        <v>6539</v>
      </c>
      <c r="E6545" s="1">
        <v>13</v>
      </c>
    </row>
    <row r="6546" spans="1:5" x14ac:dyDescent="0.25">
      <c r="A6546" s="1">
        <v>6540</v>
      </c>
      <c r="B6546" s="1">
        <v>82</v>
      </c>
      <c r="D6546" s="1">
        <v>6540</v>
      </c>
      <c r="E6546" s="1">
        <v>13</v>
      </c>
    </row>
    <row r="6547" spans="1:5" x14ac:dyDescent="0.25">
      <c r="A6547" s="1">
        <v>6541</v>
      </c>
      <c r="B6547" s="1">
        <v>82</v>
      </c>
      <c r="D6547" s="1">
        <v>6541</v>
      </c>
      <c r="E6547" s="1">
        <v>13</v>
      </c>
    </row>
    <row r="6548" spans="1:5" x14ac:dyDescent="0.25">
      <c r="A6548" s="1">
        <v>6542</v>
      </c>
      <c r="B6548" s="1">
        <v>82</v>
      </c>
      <c r="D6548" s="1">
        <v>6542</v>
      </c>
      <c r="E6548" s="1">
        <v>13</v>
      </c>
    </row>
    <row r="6549" spans="1:5" x14ac:dyDescent="0.25">
      <c r="A6549" s="1">
        <v>6543</v>
      </c>
      <c r="B6549" s="1">
        <v>82</v>
      </c>
      <c r="D6549" s="1">
        <v>6543</v>
      </c>
      <c r="E6549" s="1">
        <v>13</v>
      </c>
    </row>
    <row r="6550" spans="1:5" x14ac:dyDescent="0.25">
      <c r="A6550" s="1">
        <v>6544</v>
      </c>
      <c r="B6550" s="1">
        <v>82</v>
      </c>
      <c r="D6550" s="1">
        <v>6544</v>
      </c>
      <c r="E6550" s="1">
        <v>13</v>
      </c>
    </row>
    <row r="6551" spans="1:5" x14ac:dyDescent="0.25">
      <c r="A6551" s="1">
        <v>6545</v>
      </c>
      <c r="B6551" s="1">
        <v>82</v>
      </c>
      <c r="D6551" s="1">
        <v>6545</v>
      </c>
      <c r="E6551" s="1">
        <v>13</v>
      </c>
    </row>
    <row r="6552" spans="1:5" x14ac:dyDescent="0.25">
      <c r="A6552" s="1">
        <v>6546</v>
      </c>
      <c r="B6552" s="1">
        <v>82</v>
      </c>
      <c r="D6552" s="1">
        <v>6546</v>
      </c>
      <c r="E6552" s="1">
        <v>13</v>
      </c>
    </row>
    <row r="6553" spans="1:5" x14ac:dyDescent="0.25">
      <c r="A6553" s="1">
        <v>6547</v>
      </c>
      <c r="B6553" s="1">
        <v>82</v>
      </c>
      <c r="D6553" s="1">
        <v>6547</v>
      </c>
      <c r="E6553" s="1">
        <v>13</v>
      </c>
    </row>
    <row r="6554" spans="1:5" x14ac:dyDescent="0.25">
      <c r="A6554" s="1">
        <v>6548</v>
      </c>
      <c r="B6554" s="1">
        <v>82</v>
      </c>
      <c r="D6554" s="1">
        <v>6548</v>
      </c>
      <c r="E6554" s="1">
        <v>13</v>
      </c>
    </row>
    <row r="6555" spans="1:5" x14ac:dyDescent="0.25">
      <c r="A6555" s="1">
        <v>6549</v>
      </c>
      <c r="B6555" s="1">
        <v>82</v>
      </c>
      <c r="D6555" s="1">
        <v>6549</v>
      </c>
      <c r="E6555" s="1">
        <v>13</v>
      </c>
    </row>
    <row r="6556" spans="1:5" x14ac:dyDescent="0.25">
      <c r="A6556" s="1">
        <v>6550</v>
      </c>
      <c r="B6556" s="1">
        <v>82</v>
      </c>
      <c r="D6556" s="1">
        <v>6550</v>
      </c>
      <c r="E6556" s="1">
        <v>13</v>
      </c>
    </row>
    <row r="6557" spans="1:5" x14ac:dyDescent="0.25">
      <c r="A6557" s="1">
        <v>6551</v>
      </c>
      <c r="B6557" s="1">
        <v>82</v>
      </c>
      <c r="D6557" s="1">
        <v>6551</v>
      </c>
      <c r="E6557" s="1">
        <v>13</v>
      </c>
    </row>
    <row r="6558" spans="1:5" x14ac:dyDescent="0.25">
      <c r="A6558" s="1">
        <v>6552</v>
      </c>
      <c r="B6558" s="1">
        <v>82</v>
      </c>
      <c r="D6558" s="1">
        <v>6552</v>
      </c>
      <c r="E6558" s="1">
        <v>13</v>
      </c>
    </row>
    <row r="6559" spans="1:5" x14ac:dyDescent="0.25">
      <c r="A6559" s="1">
        <v>6553</v>
      </c>
      <c r="B6559" s="1">
        <v>82</v>
      </c>
      <c r="D6559" s="1">
        <v>6553</v>
      </c>
      <c r="E6559" s="1">
        <v>13</v>
      </c>
    </row>
    <row r="6560" spans="1:5" x14ac:dyDescent="0.25">
      <c r="A6560" s="1">
        <v>6554</v>
      </c>
      <c r="B6560" s="1">
        <v>82</v>
      </c>
      <c r="D6560" s="1">
        <v>6554</v>
      </c>
      <c r="E6560" s="1">
        <v>13</v>
      </c>
    </row>
    <row r="6561" spans="1:5" x14ac:dyDescent="0.25">
      <c r="A6561" s="1">
        <v>6555</v>
      </c>
      <c r="B6561" s="1">
        <v>82</v>
      </c>
      <c r="D6561" s="1">
        <v>6555</v>
      </c>
      <c r="E6561" s="1">
        <v>13</v>
      </c>
    </row>
    <row r="6562" spans="1:5" x14ac:dyDescent="0.25">
      <c r="A6562" s="1">
        <v>6556</v>
      </c>
      <c r="B6562" s="1">
        <v>82</v>
      </c>
      <c r="D6562" s="1">
        <v>6556</v>
      </c>
      <c r="E6562" s="1">
        <v>13</v>
      </c>
    </row>
    <row r="6563" spans="1:5" x14ac:dyDescent="0.25">
      <c r="A6563" s="1">
        <v>6557</v>
      </c>
      <c r="B6563" s="1">
        <v>82</v>
      </c>
      <c r="D6563" s="1">
        <v>6557</v>
      </c>
      <c r="E6563" s="1">
        <v>13</v>
      </c>
    </row>
    <row r="6564" spans="1:5" x14ac:dyDescent="0.25">
      <c r="A6564" s="1">
        <v>6558</v>
      </c>
      <c r="B6564" s="1">
        <v>82</v>
      </c>
      <c r="D6564" s="1">
        <v>6558</v>
      </c>
      <c r="E6564" s="1">
        <v>13</v>
      </c>
    </row>
    <row r="6565" spans="1:5" x14ac:dyDescent="0.25">
      <c r="A6565" s="1">
        <v>6559</v>
      </c>
      <c r="B6565" s="1">
        <v>82</v>
      </c>
      <c r="D6565" s="1">
        <v>6559</v>
      </c>
      <c r="E6565" s="1">
        <v>13</v>
      </c>
    </row>
    <row r="6566" spans="1:5" x14ac:dyDescent="0.25">
      <c r="A6566" s="1">
        <v>6560</v>
      </c>
      <c r="B6566" s="1">
        <v>82</v>
      </c>
      <c r="D6566" s="1">
        <v>6560</v>
      </c>
      <c r="E6566" s="1">
        <v>13</v>
      </c>
    </row>
    <row r="6567" spans="1:5" x14ac:dyDescent="0.25">
      <c r="A6567" s="1">
        <v>6561</v>
      </c>
      <c r="B6567" s="1">
        <v>83</v>
      </c>
      <c r="D6567" s="1">
        <v>6561</v>
      </c>
      <c r="E6567" s="1">
        <v>13</v>
      </c>
    </row>
    <row r="6568" spans="1:5" x14ac:dyDescent="0.25">
      <c r="A6568" s="1">
        <v>6562</v>
      </c>
      <c r="B6568" s="1">
        <v>83</v>
      </c>
      <c r="D6568" s="1">
        <v>6562</v>
      </c>
      <c r="E6568" s="1">
        <v>13</v>
      </c>
    </row>
    <row r="6569" spans="1:5" x14ac:dyDescent="0.25">
      <c r="A6569" s="1">
        <v>6563</v>
      </c>
      <c r="B6569" s="1">
        <v>83</v>
      </c>
      <c r="D6569" s="1">
        <v>6563</v>
      </c>
      <c r="E6569" s="1">
        <v>13</v>
      </c>
    </row>
    <row r="6570" spans="1:5" x14ac:dyDescent="0.25">
      <c r="A6570" s="1">
        <v>6564</v>
      </c>
      <c r="B6570" s="1">
        <v>83</v>
      </c>
      <c r="D6570" s="1">
        <v>6564</v>
      </c>
      <c r="E6570" s="1">
        <v>13</v>
      </c>
    </row>
    <row r="6571" spans="1:5" x14ac:dyDescent="0.25">
      <c r="A6571" s="1">
        <v>6565</v>
      </c>
      <c r="B6571" s="1">
        <v>83</v>
      </c>
      <c r="D6571" s="1">
        <v>6565</v>
      </c>
      <c r="E6571" s="1">
        <v>13</v>
      </c>
    </row>
    <row r="6572" spans="1:5" x14ac:dyDescent="0.25">
      <c r="A6572" s="1">
        <v>6566</v>
      </c>
      <c r="B6572" s="1">
        <v>83</v>
      </c>
      <c r="D6572" s="1">
        <v>6566</v>
      </c>
      <c r="E6572" s="1">
        <v>13</v>
      </c>
    </row>
    <row r="6573" spans="1:5" x14ac:dyDescent="0.25">
      <c r="A6573" s="1">
        <v>6567</v>
      </c>
      <c r="B6573" s="1">
        <v>83</v>
      </c>
      <c r="D6573" s="1">
        <v>6567</v>
      </c>
      <c r="E6573" s="1">
        <v>13</v>
      </c>
    </row>
    <row r="6574" spans="1:5" x14ac:dyDescent="0.25">
      <c r="A6574" s="1">
        <v>6568</v>
      </c>
      <c r="B6574" s="1">
        <v>83</v>
      </c>
      <c r="D6574" s="1">
        <v>6568</v>
      </c>
      <c r="E6574" s="1">
        <v>13</v>
      </c>
    </row>
    <row r="6575" spans="1:5" x14ac:dyDescent="0.25">
      <c r="A6575" s="1">
        <v>6569</v>
      </c>
      <c r="B6575" s="1">
        <v>83</v>
      </c>
      <c r="D6575" s="1">
        <v>6569</v>
      </c>
      <c r="E6575" s="1">
        <v>13</v>
      </c>
    </row>
    <row r="6576" spans="1:5" x14ac:dyDescent="0.25">
      <c r="A6576" s="1">
        <v>6570</v>
      </c>
      <c r="B6576" s="1">
        <v>83</v>
      </c>
      <c r="D6576" s="1">
        <v>6570</v>
      </c>
      <c r="E6576" s="1">
        <v>13</v>
      </c>
    </row>
    <row r="6577" spans="1:5" x14ac:dyDescent="0.25">
      <c r="A6577" s="1">
        <v>6571</v>
      </c>
      <c r="B6577" s="1">
        <v>83</v>
      </c>
      <c r="D6577" s="1">
        <v>6571</v>
      </c>
      <c r="E6577" s="1">
        <v>13</v>
      </c>
    </row>
    <row r="6578" spans="1:5" x14ac:dyDescent="0.25">
      <c r="A6578" s="1">
        <v>6572</v>
      </c>
      <c r="B6578" s="1">
        <v>83</v>
      </c>
      <c r="D6578" s="1">
        <v>6572</v>
      </c>
      <c r="E6578" s="1">
        <v>13</v>
      </c>
    </row>
    <row r="6579" spans="1:5" x14ac:dyDescent="0.25">
      <c r="A6579" s="1">
        <v>6573</v>
      </c>
      <c r="B6579" s="1">
        <v>83</v>
      </c>
      <c r="D6579" s="1">
        <v>6573</v>
      </c>
      <c r="E6579" s="1">
        <v>13</v>
      </c>
    </row>
    <row r="6580" spans="1:5" x14ac:dyDescent="0.25">
      <c r="A6580" s="1">
        <v>6574</v>
      </c>
      <c r="B6580" s="1">
        <v>83</v>
      </c>
      <c r="D6580" s="1">
        <v>6574</v>
      </c>
      <c r="E6580" s="1">
        <v>13</v>
      </c>
    </row>
    <row r="6581" spans="1:5" x14ac:dyDescent="0.25">
      <c r="A6581" s="1">
        <v>6575</v>
      </c>
      <c r="B6581" s="1">
        <v>83</v>
      </c>
      <c r="D6581" s="1">
        <v>6575</v>
      </c>
      <c r="E6581" s="1">
        <v>13</v>
      </c>
    </row>
    <row r="6582" spans="1:5" x14ac:dyDescent="0.25">
      <c r="A6582" s="1">
        <v>6576</v>
      </c>
      <c r="B6582" s="1">
        <v>83</v>
      </c>
      <c r="D6582" s="1">
        <v>6576</v>
      </c>
      <c r="E6582" s="1">
        <v>13</v>
      </c>
    </row>
    <row r="6583" spans="1:5" x14ac:dyDescent="0.25">
      <c r="A6583" s="1">
        <v>6577</v>
      </c>
      <c r="B6583" s="1">
        <v>83</v>
      </c>
      <c r="D6583" s="1">
        <v>6577</v>
      </c>
      <c r="E6583" s="1">
        <v>13</v>
      </c>
    </row>
    <row r="6584" spans="1:5" x14ac:dyDescent="0.25">
      <c r="A6584" s="1">
        <v>6578</v>
      </c>
      <c r="B6584" s="1">
        <v>83</v>
      </c>
      <c r="D6584" s="1">
        <v>6578</v>
      </c>
      <c r="E6584" s="1">
        <v>13</v>
      </c>
    </row>
    <row r="6585" spans="1:5" x14ac:dyDescent="0.25">
      <c r="A6585" s="1">
        <v>6579</v>
      </c>
      <c r="B6585" s="1">
        <v>83</v>
      </c>
      <c r="D6585" s="1">
        <v>6579</v>
      </c>
      <c r="E6585" s="1">
        <v>13</v>
      </c>
    </row>
    <row r="6586" spans="1:5" x14ac:dyDescent="0.25">
      <c r="A6586" s="1">
        <v>6580</v>
      </c>
      <c r="B6586" s="1">
        <v>83</v>
      </c>
      <c r="D6586" s="1">
        <v>6580</v>
      </c>
      <c r="E6586" s="1">
        <v>13</v>
      </c>
    </row>
    <row r="6587" spans="1:5" x14ac:dyDescent="0.25">
      <c r="A6587" s="1">
        <v>6581</v>
      </c>
      <c r="B6587" s="1">
        <v>83</v>
      </c>
      <c r="D6587" s="1">
        <v>6581</v>
      </c>
      <c r="E6587" s="1">
        <v>13</v>
      </c>
    </row>
    <row r="6588" spans="1:5" x14ac:dyDescent="0.25">
      <c r="A6588" s="1">
        <v>6582</v>
      </c>
      <c r="B6588" s="1">
        <v>83</v>
      </c>
      <c r="D6588" s="1">
        <v>6582</v>
      </c>
      <c r="E6588" s="1">
        <v>13</v>
      </c>
    </row>
    <row r="6589" spans="1:5" x14ac:dyDescent="0.25">
      <c r="A6589" s="1">
        <v>6583</v>
      </c>
      <c r="B6589" s="1">
        <v>83</v>
      </c>
      <c r="D6589" s="1">
        <v>6583</v>
      </c>
      <c r="E6589" s="1">
        <v>13</v>
      </c>
    </row>
    <row r="6590" spans="1:5" x14ac:dyDescent="0.25">
      <c r="A6590" s="1">
        <v>6584</v>
      </c>
      <c r="B6590" s="1">
        <v>83</v>
      </c>
      <c r="D6590" s="1">
        <v>6584</v>
      </c>
      <c r="E6590" s="1">
        <v>13</v>
      </c>
    </row>
    <row r="6591" spans="1:5" x14ac:dyDescent="0.25">
      <c r="A6591" s="1">
        <v>6585</v>
      </c>
      <c r="B6591" s="1">
        <v>83</v>
      </c>
      <c r="D6591" s="1">
        <v>6585</v>
      </c>
      <c r="E6591" s="1">
        <v>13</v>
      </c>
    </row>
    <row r="6592" spans="1:5" x14ac:dyDescent="0.25">
      <c r="A6592" s="1">
        <v>6586</v>
      </c>
      <c r="B6592" s="1">
        <v>83</v>
      </c>
      <c r="D6592" s="1">
        <v>6586</v>
      </c>
      <c r="E6592" s="1">
        <v>13</v>
      </c>
    </row>
    <row r="6593" spans="1:5" x14ac:dyDescent="0.25">
      <c r="A6593" s="1">
        <v>6587</v>
      </c>
      <c r="B6593" s="1">
        <v>83</v>
      </c>
      <c r="D6593" s="1">
        <v>6587</v>
      </c>
      <c r="E6593" s="1">
        <v>13</v>
      </c>
    </row>
    <row r="6594" spans="1:5" x14ac:dyDescent="0.25">
      <c r="A6594" s="1">
        <v>6588</v>
      </c>
      <c r="B6594" s="1">
        <v>83</v>
      </c>
      <c r="D6594" s="1">
        <v>6588</v>
      </c>
      <c r="E6594" s="1">
        <v>13</v>
      </c>
    </row>
    <row r="6595" spans="1:5" x14ac:dyDescent="0.25">
      <c r="A6595" s="1">
        <v>6589</v>
      </c>
      <c r="B6595" s="1">
        <v>83</v>
      </c>
      <c r="D6595" s="1">
        <v>6589</v>
      </c>
      <c r="E6595" s="1">
        <v>13</v>
      </c>
    </row>
    <row r="6596" spans="1:5" x14ac:dyDescent="0.25">
      <c r="A6596" s="1">
        <v>6590</v>
      </c>
      <c r="B6596" s="1">
        <v>83</v>
      </c>
      <c r="D6596" s="1">
        <v>6590</v>
      </c>
      <c r="E6596" s="1">
        <v>13</v>
      </c>
    </row>
    <row r="6597" spans="1:5" x14ac:dyDescent="0.25">
      <c r="A6597" s="1">
        <v>6591</v>
      </c>
      <c r="B6597" s="1">
        <v>83</v>
      </c>
      <c r="D6597" s="1">
        <v>6591</v>
      </c>
      <c r="E6597" s="1">
        <v>13</v>
      </c>
    </row>
    <row r="6598" spans="1:5" x14ac:dyDescent="0.25">
      <c r="A6598" s="1">
        <v>6592</v>
      </c>
      <c r="B6598" s="1">
        <v>83</v>
      </c>
      <c r="D6598" s="1">
        <v>6592</v>
      </c>
      <c r="E6598" s="1">
        <v>13</v>
      </c>
    </row>
    <row r="6599" spans="1:5" x14ac:dyDescent="0.25">
      <c r="A6599" s="1">
        <v>6593</v>
      </c>
      <c r="B6599" s="1">
        <v>83</v>
      </c>
      <c r="D6599" s="1">
        <v>6593</v>
      </c>
      <c r="E6599" s="1">
        <v>13</v>
      </c>
    </row>
    <row r="6600" spans="1:5" x14ac:dyDescent="0.25">
      <c r="A6600" s="1">
        <v>6594</v>
      </c>
      <c r="B6600" s="1">
        <v>83</v>
      </c>
      <c r="D6600" s="1">
        <v>6594</v>
      </c>
      <c r="E6600" s="1">
        <v>13</v>
      </c>
    </row>
    <row r="6601" spans="1:5" x14ac:dyDescent="0.25">
      <c r="A6601" s="1">
        <v>6595</v>
      </c>
      <c r="B6601" s="1">
        <v>83</v>
      </c>
      <c r="D6601" s="1">
        <v>6595</v>
      </c>
      <c r="E6601" s="1">
        <v>13</v>
      </c>
    </row>
    <row r="6602" spans="1:5" x14ac:dyDescent="0.25">
      <c r="A6602" s="1">
        <v>6596</v>
      </c>
      <c r="B6602" s="1">
        <v>83</v>
      </c>
      <c r="D6602" s="1">
        <v>6596</v>
      </c>
      <c r="E6602" s="1">
        <v>13</v>
      </c>
    </row>
    <row r="6603" spans="1:5" x14ac:dyDescent="0.25">
      <c r="A6603" s="1">
        <v>6597</v>
      </c>
      <c r="B6603" s="1">
        <v>83</v>
      </c>
      <c r="D6603" s="1">
        <v>6597</v>
      </c>
      <c r="E6603" s="1">
        <v>13</v>
      </c>
    </row>
    <row r="6604" spans="1:5" x14ac:dyDescent="0.25">
      <c r="A6604" s="1">
        <v>6598</v>
      </c>
      <c r="B6604" s="1">
        <v>83</v>
      </c>
      <c r="D6604" s="1">
        <v>6598</v>
      </c>
      <c r="E6604" s="1">
        <v>13</v>
      </c>
    </row>
    <row r="6605" spans="1:5" x14ac:dyDescent="0.25">
      <c r="A6605" s="1">
        <v>6599</v>
      </c>
      <c r="B6605" s="1">
        <v>83</v>
      </c>
      <c r="D6605" s="1">
        <v>6599</v>
      </c>
      <c r="E6605" s="1">
        <v>13</v>
      </c>
    </row>
    <row r="6606" spans="1:5" x14ac:dyDescent="0.25">
      <c r="A6606" s="1">
        <v>6600</v>
      </c>
      <c r="B6606" s="1">
        <v>83</v>
      </c>
      <c r="D6606" s="1">
        <v>6600</v>
      </c>
      <c r="E6606" s="1">
        <v>13</v>
      </c>
    </row>
    <row r="6607" spans="1:5" x14ac:dyDescent="0.25">
      <c r="A6607" s="1">
        <v>6601</v>
      </c>
      <c r="B6607" s="1">
        <v>83</v>
      </c>
      <c r="D6607" s="1">
        <v>6601</v>
      </c>
      <c r="E6607" s="1">
        <v>13</v>
      </c>
    </row>
    <row r="6608" spans="1:5" x14ac:dyDescent="0.25">
      <c r="A6608" s="1">
        <v>6602</v>
      </c>
      <c r="B6608" s="1">
        <v>83</v>
      </c>
      <c r="D6608" s="1">
        <v>6602</v>
      </c>
      <c r="E6608" s="1">
        <v>13</v>
      </c>
    </row>
    <row r="6609" spans="1:5" x14ac:dyDescent="0.25">
      <c r="A6609" s="1">
        <v>6603</v>
      </c>
      <c r="B6609" s="1">
        <v>83</v>
      </c>
      <c r="D6609" s="1">
        <v>6603</v>
      </c>
      <c r="E6609" s="1">
        <v>13</v>
      </c>
    </row>
    <row r="6610" spans="1:5" x14ac:dyDescent="0.25">
      <c r="A6610" s="1">
        <v>6604</v>
      </c>
      <c r="B6610" s="1">
        <v>83</v>
      </c>
      <c r="D6610" s="1">
        <v>6604</v>
      </c>
      <c r="E6610" s="1">
        <v>13</v>
      </c>
    </row>
    <row r="6611" spans="1:5" x14ac:dyDescent="0.25">
      <c r="A6611" s="1">
        <v>6605</v>
      </c>
      <c r="B6611" s="1">
        <v>83</v>
      </c>
      <c r="D6611" s="1">
        <v>6605</v>
      </c>
      <c r="E6611" s="1">
        <v>13</v>
      </c>
    </row>
    <row r="6612" spans="1:5" x14ac:dyDescent="0.25">
      <c r="A6612" s="1">
        <v>6606</v>
      </c>
      <c r="B6612" s="1">
        <v>83</v>
      </c>
      <c r="D6612" s="1">
        <v>6606</v>
      </c>
      <c r="E6612" s="1">
        <v>13</v>
      </c>
    </row>
    <row r="6613" spans="1:5" x14ac:dyDescent="0.25">
      <c r="A6613" s="1">
        <v>6607</v>
      </c>
      <c r="B6613" s="1">
        <v>83</v>
      </c>
      <c r="D6613" s="1">
        <v>6607</v>
      </c>
      <c r="E6613" s="1">
        <v>13</v>
      </c>
    </row>
    <row r="6614" spans="1:5" x14ac:dyDescent="0.25">
      <c r="A6614" s="1">
        <v>6608</v>
      </c>
      <c r="B6614" s="1">
        <v>83</v>
      </c>
      <c r="D6614" s="1">
        <v>6608</v>
      </c>
      <c r="E6614" s="1">
        <v>13</v>
      </c>
    </row>
    <row r="6615" spans="1:5" x14ac:dyDescent="0.25">
      <c r="A6615" s="1">
        <v>6609</v>
      </c>
      <c r="B6615" s="1">
        <v>83</v>
      </c>
      <c r="D6615" s="1">
        <v>6609</v>
      </c>
      <c r="E6615" s="1">
        <v>13</v>
      </c>
    </row>
    <row r="6616" spans="1:5" x14ac:dyDescent="0.25">
      <c r="A6616" s="1">
        <v>6610</v>
      </c>
      <c r="B6616" s="1">
        <v>83</v>
      </c>
      <c r="D6616" s="1">
        <v>6610</v>
      </c>
      <c r="E6616" s="1">
        <v>13</v>
      </c>
    </row>
    <row r="6617" spans="1:5" x14ac:dyDescent="0.25">
      <c r="A6617" s="1">
        <v>6611</v>
      </c>
      <c r="B6617" s="1">
        <v>83</v>
      </c>
      <c r="D6617" s="1">
        <v>6611</v>
      </c>
      <c r="E6617" s="1">
        <v>13</v>
      </c>
    </row>
    <row r="6618" spans="1:5" x14ac:dyDescent="0.25">
      <c r="A6618" s="1">
        <v>6612</v>
      </c>
      <c r="B6618" s="1">
        <v>83</v>
      </c>
      <c r="D6618" s="1">
        <v>6612</v>
      </c>
      <c r="E6618" s="1">
        <v>13</v>
      </c>
    </row>
    <row r="6619" spans="1:5" x14ac:dyDescent="0.25">
      <c r="A6619" s="1">
        <v>6613</v>
      </c>
      <c r="B6619" s="1">
        <v>83</v>
      </c>
      <c r="D6619" s="1">
        <v>6613</v>
      </c>
      <c r="E6619" s="1">
        <v>13</v>
      </c>
    </row>
    <row r="6620" spans="1:5" x14ac:dyDescent="0.25">
      <c r="A6620" s="1">
        <v>6614</v>
      </c>
      <c r="B6620" s="1">
        <v>83</v>
      </c>
      <c r="D6620" s="1">
        <v>6614</v>
      </c>
      <c r="E6620" s="1">
        <v>13</v>
      </c>
    </row>
    <row r="6621" spans="1:5" x14ac:dyDescent="0.25">
      <c r="A6621" s="1">
        <v>6615</v>
      </c>
      <c r="B6621" s="1">
        <v>83</v>
      </c>
      <c r="D6621" s="1">
        <v>6615</v>
      </c>
      <c r="E6621" s="1">
        <v>13</v>
      </c>
    </row>
    <row r="6622" spans="1:5" x14ac:dyDescent="0.25">
      <c r="A6622" s="1">
        <v>6616</v>
      </c>
      <c r="B6622" s="1">
        <v>83</v>
      </c>
      <c r="D6622" s="1">
        <v>6616</v>
      </c>
      <c r="E6622" s="1">
        <v>13</v>
      </c>
    </row>
    <row r="6623" spans="1:5" x14ac:dyDescent="0.25">
      <c r="A6623" s="1">
        <v>6617</v>
      </c>
      <c r="B6623" s="1">
        <v>83</v>
      </c>
      <c r="D6623" s="1">
        <v>6617</v>
      </c>
      <c r="E6623" s="1">
        <v>13</v>
      </c>
    </row>
    <row r="6624" spans="1:5" x14ac:dyDescent="0.25">
      <c r="A6624" s="1">
        <v>6618</v>
      </c>
      <c r="B6624" s="1">
        <v>83</v>
      </c>
      <c r="D6624" s="1">
        <v>6618</v>
      </c>
      <c r="E6624" s="1">
        <v>13</v>
      </c>
    </row>
    <row r="6625" spans="1:5" x14ac:dyDescent="0.25">
      <c r="A6625" s="1">
        <v>6619</v>
      </c>
      <c r="B6625" s="1">
        <v>83</v>
      </c>
      <c r="D6625" s="1">
        <v>6619</v>
      </c>
      <c r="E6625" s="1">
        <v>13</v>
      </c>
    </row>
    <row r="6626" spans="1:5" x14ac:dyDescent="0.25">
      <c r="A6626" s="1">
        <v>6620</v>
      </c>
      <c r="B6626" s="1">
        <v>83</v>
      </c>
      <c r="D6626" s="1">
        <v>6620</v>
      </c>
      <c r="E6626" s="1">
        <v>13</v>
      </c>
    </row>
    <row r="6627" spans="1:5" x14ac:dyDescent="0.25">
      <c r="A6627" s="1">
        <v>6621</v>
      </c>
      <c r="B6627" s="1">
        <v>83</v>
      </c>
      <c r="D6627" s="1">
        <v>6621</v>
      </c>
      <c r="E6627" s="1">
        <v>13</v>
      </c>
    </row>
    <row r="6628" spans="1:5" x14ac:dyDescent="0.25">
      <c r="A6628" s="1">
        <v>6622</v>
      </c>
      <c r="B6628" s="1">
        <v>83</v>
      </c>
      <c r="D6628" s="1">
        <v>6622</v>
      </c>
      <c r="E6628" s="1">
        <v>13</v>
      </c>
    </row>
    <row r="6629" spans="1:5" x14ac:dyDescent="0.25">
      <c r="A6629" s="1">
        <v>6623</v>
      </c>
      <c r="B6629" s="1">
        <v>83</v>
      </c>
      <c r="D6629" s="1">
        <v>6623</v>
      </c>
      <c r="E6629" s="1">
        <v>13</v>
      </c>
    </row>
    <row r="6630" spans="1:5" x14ac:dyDescent="0.25">
      <c r="A6630" s="1">
        <v>6624</v>
      </c>
      <c r="B6630" s="1">
        <v>83</v>
      </c>
      <c r="D6630" s="1">
        <v>6624</v>
      </c>
      <c r="E6630" s="1">
        <v>13</v>
      </c>
    </row>
    <row r="6631" spans="1:5" x14ac:dyDescent="0.25">
      <c r="A6631" s="1">
        <v>6625</v>
      </c>
      <c r="B6631" s="1">
        <v>83</v>
      </c>
      <c r="D6631" s="1">
        <v>6625</v>
      </c>
      <c r="E6631" s="1">
        <v>13</v>
      </c>
    </row>
    <row r="6632" spans="1:5" x14ac:dyDescent="0.25">
      <c r="A6632" s="1">
        <v>6626</v>
      </c>
      <c r="B6632" s="1">
        <v>83</v>
      </c>
      <c r="D6632" s="1">
        <v>6626</v>
      </c>
      <c r="E6632" s="1">
        <v>13</v>
      </c>
    </row>
    <row r="6633" spans="1:5" x14ac:dyDescent="0.25">
      <c r="A6633" s="1">
        <v>6627</v>
      </c>
      <c r="B6633" s="1">
        <v>83</v>
      </c>
      <c r="D6633" s="1">
        <v>6627</v>
      </c>
      <c r="E6633" s="1">
        <v>13</v>
      </c>
    </row>
    <row r="6634" spans="1:5" x14ac:dyDescent="0.25">
      <c r="A6634" s="1">
        <v>6628</v>
      </c>
      <c r="B6634" s="1">
        <v>83</v>
      </c>
      <c r="D6634" s="1">
        <v>6628</v>
      </c>
      <c r="E6634" s="1">
        <v>13</v>
      </c>
    </row>
    <row r="6635" spans="1:5" x14ac:dyDescent="0.25">
      <c r="A6635" s="1">
        <v>6629</v>
      </c>
      <c r="B6635" s="1">
        <v>83</v>
      </c>
      <c r="D6635" s="1">
        <v>6629</v>
      </c>
      <c r="E6635" s="1">
        <v>13</v>
      </c>
    </row>
    <row r="6636" spans="1:5" x14ac:dyDescent="0.25">
      <c r="A6636" s="1">
        <v>6630</v>
      </c>
      <c r="B6636" s="1">
        <v>83</v>
      </c>
      <c r="D6636" s="1">
        <v>6630</v>
      </c>
      <c r="E6636" s="1">
        <v>13</v>
      </c>
    </row>
    <row r="6637" spans="1:5" x14ac:dyDescent="0.25">
      <c r="A6637" s="1">
        <v>6631</v>
      </c>
      <c r="B6637" s="1">
        <v>83</v>
      </c>
      <c r="D6637" s="1">
        <v>6631</v>
      </c>
      <c r="E6637" s="1">
        <v>13</v>
      </c>
    </row>
    <row r="6638" spans="1:5" x14ac:dyDescent="0.25">
      <c r="A6638" s="1">
        <v>6632</v>
      </c>
      <c r="B6638" s="1">
        <v>83</v>
      </c>
      <c r="D6638" s="1">
        <v>6632</v>
      </c>
      <c r="E6638" s="1">
        <v>13</v>
      </c>
    </row>
    <row r="6639" spans="1:5" x14ac:dyDescent="0.25">
      <c r="A6639" s="1">
        <v>6633</v>
      </c>
      <c r="B6639" s="1">
        <v>83</v>
      </c>
      <c r="D6639" s="1">
        <v>6633</v>
      </c>
      <c r="E6639" s="1">
        <v>13</v>
      </c>
    </row>
    <row r="6640" spans="1:5" x14ac:dyDescent="0.25">
      <c r="A6640" s="1">
        <v>6634</v>
      </c>
      <c r="B6640" s="1">
        <v>83</v>
      </c>
      <c r="D6640" s="1">
        <v>6634</v>
      </c>
      <c r="E6640" s="1">
        <v>13</v>
      </c>
    </row>
    <row r="6641" spans="1:5" x14ac:dyDescent="0.25">
      <c r="A6641" s="1">
        <v>6635</v>
      </c>
      <c r="B6641" s="1">
        <v>83</v>
      </c>
      <c r="D6641" s="1">
        <v>6635</v>
      </c>
      <c r="E6641" s="1">
        <v>13</v>
      </c>
    </row>
    <row r="6642" spans="1:5" x14ac:dyDescent="0.25">
      <c r="A6642" s="1">
        <v>6636</v>
      </c>
      <c r="B6642" s="1">
        <v>83</v>
      </c>
      <c r="D6642" s="1">
        <v>6636</v>
      </c>
      <c r="E6642" s="1">
        <v>13</v>
      </c>
    </row>
    <row r="6643" spans="1:5" x14ac:dyDescent="0.25">
      <c r="A6643" s="1">
        <v>6637</v>
      </c>
      <c r="B6643" s="1">
        <v>83</v>
      </c>
      <c r="D6643" s="1">
        <v>6637</v>
      </c>
      <c r="E6643" s="1">
        <v>13</v>
      </c>
    </row>
    <row r="6644" spans="1:5" x14ac:dyDescent="0.25">
      <c r="A6644" s="1">
        <v>6638</v>
      </c>
      <c r="B6644" s="1">
        <v>83</v>
      </c>
      <c r="D6644" s="1">
        <v>6638</v>
      </c>
      <c r="E6644" s="1">
        <v>13</v>
      </c>
    </row>
    <row r="6645" spans="1:5" x14ac:dyDescent="0.25">
      <c r="A6645" s="1">
        <v>6639</v>
      </c>
      <c r="B6645" s="1">
        <v>83</v>
      </c>
      <c r="D6645" s="1">
        <v>6639</v>
      </c>
      <c r="E6645" s="1">
        <v>13</v>
      </c>
    </row>
    <row r="6646" spans="1:5" x14ac:dyDescent="0.25">
      <c r="A6646" s="1">
        <v>6640</v>
      </c>
      <c r="B6646" s="1">
        <v>83</v>
      </c>
      <c r="D6646" s="1">
        <v>6640</v>
      </c>
      <c r="E6646" s="1">
        <v>13</v>
      </c>
    </row>
    <row r="6647" spans="1:5" x14ac:dyDescent="0.25">
      <c r="A6647" s="1">
        <v>6641</v>
      </c>
      <c r="B6647" s="1">
        <v>84</v>
      </c>
      <c r="D6647" s="1">
        <v>6641</v>
      </c>
      <c r="E6647" s="1">
        <v>13</v>
      </c>
    </row>
    <row r="6648" spans="1:5" x14ac:dyDescent="0.25">
      <c r="A6648" s="1">
        <v>6642</v>
      </c>
      <c r="B6648" s="1">
        <v>84</v>
      </c>
      <c r="D6648" s="1">
        <v>6642</v>
      </c>
      <c r="E6648" s="1">
        <v>13</v>
      </c>
    </row>
    <row r="6649" spans="1:5" x14ac:dyDescent="0.25">
      <c r="A6649" s="1">
        <v>6643</v>
      </c>
      <c r="B6649" s="1">
        <v>84</v>
      </c>
      <c r="D6649" s="1">
        <v>6643</v>
      </c>
      <c r="E6649" s="1">
        <v>13</v>
      </c>
    </row>
    <row r="6650" spans="1:5" x14ac:dyDescent="0.25">
      <c r="A6650" s="1">
        <v>6644</v>
      </c>
      <c r="B6650" s="1">
        <v>84</v>
      </c>
      <c r="D6650" s="1">
        <v>6644</v>
      </c>
      <c r="E6650" s="1">
        <v>13</v>
      </c>
    </row>
    <row r="6651" spans="1:5" x14ac:dyDescent="0.25">
      <c r="A6651" s="1">
        <v>6645</v>
      </c>
      <c r="B6651" s="1">
        <v>84</v>
      </c>
      <c r="D6651" s="1">
        <v>6645</v>
      </c>
      <c r="E6651" s="1">
        <v>13</v>
      </c>
    </row>
    <row r="6652" spans="1:5" x14ac:dyDescent="0.25">
      <c r="A6652" s="1">
        <v>6646</v>
      </c>
      <c r="B6652" s="1">
        <v>84</v>
      </c>
      <c r="D6652" s="1">
        <v>6646</v>
      </c>
      <c r="E6652" s="1">
        <v>13</v>
      </c>
    </row>
    <row r="6653" spans="1:5" x14ac:dyDescent="0.25">
      <c r="A6653" s="1">
        <v>6647</v>
      </c>
      <c r="B6653" s="1">
        <v>84</v>
      </c>
      <c r="D6653" s="1">
        <v>6647</v>
      </c>
      <c r="E6653" s="1">
        <v>13</v>
      </c>
    </row>
    <row r="6654" spans="1:5" x14ac:dyDescent="0.25">
      <c r="A6654" s="1">
        <v>6648</v>
      </c>
      <c r="B6654" s="1">
        <v>84</v>
      </c>
      <c r="D6654" s="1">
        <v>6648</v>
      </c>
      <c r="E6654" s="1">
        <v>13</v>
      </c>
    </row>
    <row r="6655" spans="1:5" x14ac:dyDescent="0.25">
      <c r="A6655" s="1">
        <v>6649</v>
      </c>
      <c r="B6655" s="1">
        <v>84</v>
      </c>
      <c r="D6655" s="1">
        <v>6649</v>
      </c>
      <c r="E6655" s="1">
        <v>13</v>
      </c>
    </row>
    <row r="6656" spans="1:5" x14ac:dyDescent="0.25">
      <c r="A6656" s="1">
        <v>6650</v>
      </c>
      <c r="B6656" s="1">
        <v>84</v>
      </c>
      <c r="D6656" s="1">
        <v>6650</v>
      </c>
      <c r="E6656" s="1">
        <v>13</v>
      </c>
    </row>
    <row r="6657" spans="1:5" x14ac:dyDescent="0.25">
      <c r="A6657" s="1">
        <v>6651</v>
      </c>
      <c r="B6657" s="1">
        <v>84</v>
      </c>
      <c r="D6657" s="1">
        <v>6651</v>
      </c>
      <c r="E6657" s="1">
        <v>13</v>
      </c>
    </row>
    <row r="6658" spans="1:5" x14ac:dyDescent="0.25">
      <c r="A6658" s="1">
        <v>6652</v>
      </c>
      <c r="B6658" s="1">
        <v>84</v>
      </c>
      <c r="D6658" s="1">
        <v>6652</v>
      </c>
      <c r="E6658" s="1">
        <v>13</v>
      </c>
    </row>
    <row r="6659" spans="1:5" x14ac:dyDescent="0.25">
      <c r="A6659" s="1">
        <v>6653</v>
      </c>
      <c r="B6659" s="1">
        <v>84</v>
      </c>
      <c r="D6659" s="1">
        <v>6653</v>
      </c>
      <c r="E6659" s="1">
        <v>13</v>
      </c>
    </row>
    <row r="6660" spans="1:5" x14ac:dyDescent="0.25">
      <c r="A6660" s="1">
        <v>6654</v>
      </c>
      <c r="B6660" s="1">
        <v>84</v>
      </c>
      <c r="D6660" s="1">
        <v>6654</v>
      </c>
      <c r="E6660" s="1">
        <v>13</v>
      </c>
    </row>
    <row r="6661" spans="1:5" x14ac:dyDescent="0.25">
      <c r="A6661" s="1">
        <v>6655</v>
      </c>
      <c r="B6661" s="1">
        <v>84</v>
      </c>
      <c r="D6661" s="1">
        <v>6655</v>
      </c>
      <c r="E6661" s="1">
        <v>13</v>
      </c>
    </row>
    <row r="6662" spans="1:5" x14ac:dyDescent="0.25">
      <c r="A6662" s="1">
        <v>6656</v>
      </c>
      <c r="B6662" s="1">
        <v>84</v>
      </c>
      <c r="D6662" s="1">
        <v>6656</v>
      </c>
      <c r="E6662" s="1">
        <v>13</v>
      </c>
    </row>
    <row r="6663" spans="1:5" x14ac:dyDescent="0.25">
      <c r="A6663" s="1">
        <v>6657</v>
      </c>
      <c r="B6663" s="1">
        <v>84</v>
      </c>
      <c r="D6663" s="1">
        <v>6657</v>
      </c>
      <c r="E6663" s="1">
        <v>13</v>
      </c>
    </row>
    <row r="6664" spans="1:5" x14ac:dyDescent="0.25">
      <c r="A6664" s="1">
        <v>6658</v>
      </c>
      <c r="B6664" s="1">
        <v>84</v>
      </c>
      <c r="D6664" s="1">
        <v>6658</v>
      </c>
      <c r="E6664" s="1">
        <v>13</v>
      </c>
    </row>
    <row r="6665" spans="1:5" x14ac:dyDescent="0.25">
      <c r="A6665" s="1">
        <v>6659</v>
      </c>
      <c r="B6665" s="1">
        <v>84</v>
      </c>
      <c r="D6665" s="1">
        <v>6659</v>
      </c>
      <c r="E6665" s="1">
        <v>13</v>
      </c>
    </row>
    <row r="6666" spans="1:5" x14ac:dyDescent="0.25">
      <c r="A6666" s="1">
        <v>6660</v>
      </c>
      <c r="B6666" s="1">
        <v>84</v>
      </c>
      <c r="D6666" s="1">
        <v>6660</v>
      </c>
      <c r="E6666" s="1">
        <v>13</v>
      </c>
    </row>
    <row r="6667" spans="1:5" x14ac:dyDescent="0.25">
      <c r="A6667" s="1">
        <v>6661</v>
      </c>
      <c r="B6667" s="1">
        <v>84</v>
      </c>
      <c r="D6667" s="1">
        <v>6661</v>
      </c>
      <c r="E6667" s="1">
        <v>13</v>
      </c>
    </row>
    <row r="6668" spans="1:5" x14ac:dyDescent="0.25">
      <c r="A6668" s="1">
        <v>6662</v>
      </c>
      <c r="B6668" s="1">
        <v>84</v>
      </c>
      <c r="D6668" s="1">
        <v>6662</v>
      </c>
      <c r="E6668" s="1">
        <v>13</v>
      </c>
    </row>
    <row r="6669" spans="1:5" x14ac:dyDescent="0.25">
      <c r="A6669" s="1">
        <v>6663</v>
      </c>
      <c r="B6669" s="1">
        <v>84</v>
      </c>
      <c r="D6669" s="1">
        <v>6663</v>
      </c>
      <c r="E6669" s="1">
        <v>13</v>
      </c>
    </row>
    <row r="6670" spans="1:5" x14ac:dyDescent="0.25">
      <c r="A6670" s="1">
        <v>6664</v>
      </c>
      <c r="B6670" s="1">
        <v>84</v>
      </c>
      <c r="D6670" s="1">
        <v>6664</v>
      </c>
      <c r="E6670" s="1">
        <v>13</v>
      </c>
    </row>
    <row r="6671" spans="1:5" x14ac:dyDescent="0.25">
      <c r="A6671" s="1">
        <v>6665</v>
      </c>
      <c r="B6671" s="1">
        <v>84</v>
      </c>
      <c r="D6671" s="1">
        <v>6665</v>
      </c>
      <c r="E6671" s="1">
        <v>13</v>
      </c>
    </row>
    <row r="6672" spans="1:5" x14ac:dyDescent="0.25">
      <c r="A6672" s="1">
        <v>6666</v>
      </c>
      <c r="B6672" s="1">
        <v>84</v>
      </c>
      <c r="D6672" s="1">
        <v>6666</v>
      </c>
      <c r="E6672" s="1">
        <v>13</v>
      </c>
    </row>
    <row r="6673" spans="1:5" x14ac:dyDescent="0.25">
      <c r="A6673" s="1">
        <v>6667</v>
      </c>
      <c r="B6673" s="1">
        <v>84</v>
      </c>
      <c r="D6673" s="1">
        <v>6667</v>
      </c>
      <c r="E6673" s="1">
        <v>13</v>
      </c>
    </row>
    <row r="6674" spans="1:5" x14ac:dyDescent="0.25">
      <c r="A6674" s="1">
        <v>6668</v>
      </c>
      <c r="B6674" s="1">
        <v>84</v>
      </c>
      <c r="D6674" s="1">
        <v>6668</v>
      </c>
      <c r="E6674" s="1">
        <v>13</v>
      </c>
    </row>
    <row r="6675" spans="1:5" x14ac:dyDescent="0.25">
      <c r="A6675" s="1">
        <v>6669</v>
      </c>
      <c r="B6675" s="1">
        <v>84</v>
      </c>
      <c r="D6675" s="1">
        <v>6669</v>
      </c>
      <c r="E6675" s="1">
        <v>13</v>
      </c>
    </row>
    <row r="6676" spans="1:5" x14ac:dyDescent="0.25">
      <c r="A6676" s="1">
        <v>6670</v>
      </c>
      <c r="B6676" s="1">
        <v>84</v>
      </c>
      <c r="D6676" s="1">
        <v>6670</v>
      </c>
      <c r="E6676" s="1">
        <v>13</v>
      </c>
    </row>
    <row r="6677" spans="1:5" x14ac:dyDescent="0.25">
      <c r="A6677" s="1">
        <v>6671</v>
      </c>
      <c r="B6677" s="1">
        <v>84</v>
      </c>
      <c r="D6677" s="1">
        <v>6671</v>
      </c>
      <c r="E6677" s="1">
        <v>13</v>
      </c>
    </row>
    <row r="6678" spans="1:5" x14ac:dyDescent="0.25">
      <c r="A6678" s="1">
        <v>6672</v>
      </c>
      <c r="B6678" s="1">
        <v>84</v>
      </c>
      <c r="D6678" s="1">
        <v>6672</v>
      </c>
      <c r="E6678" s="1">
        <v>13</v>
      </c>
    </row>
    <row r="6679" spans="1:5" x14ac:dyDescent="0.25">
      <c r="A6679" s="1">
        <v>6673</v>
      </c>
      <c r="B6679" s="1">
        <v>84</v>
      </c>
      <c r="D6679" s="1">
        <v>6673</v>
      </c>
      <c r="E6679" s="1">
        <v>13</v>
      </c>
    </row>
    <row r="6680" spans="1:5" x14ac:dyDescent="0.25">
      <c r="A6680" s="1">
        <v>6674</v>
      </c>
      <c r="B6680" s="1">
        <v>84</v>
      </c>
      <c r="D6680" s="1">
        <v>6674</v>
      </c>
      <c r="E6680" s="1">
        <v>13</v>
      </c>
    </row>
    <row r="6681" spans="1:5" x14ac:dyDescent="0.25">
      <c r="A6681" s="1">
        <v>6675</v>
      </c>
      <c r="B6681" s="1">
        <v>84</v>
      </c>
      <c r="D6681" s="1">
        <v>6675</v>
      </c>
      <c r="E6681" s="1">
        <v>13</v>
      </c>
    </row>
    <row r="6682" spans="1:5" x14ac:dyDescent="0.25">
      <c r="A6682" s="1">
        <v>6676</v>
      </c>
      <c r="B6682" s="1">
        <v>84</v>
      </c>
      <c r="D6682" s="1">
        <v>6676</v>
      </c>
      <c r="E6682" s="1">
        <v>13</v>
      </c>
    </row>
    <row r="6683" spans="1:5" x14ac:dyDescent="0.25">
      <c r="A6683" s="1">
        <v>6677</v>
      </c>
      <c r="B6683" s="1">
        <v>84</v>
      </c>
      <c r="D6683" s="1">
        <v>6677</v>
      </c>
      <c r="E6683" s="1">
        <v>13</v>
      </c>
    </row>
    <row r="6684" spans="1:5" x14ac:dyDescent="0.25">
      <c r="A6684" s="1">
        <v>6678</v>
      </c>
      <c r="B6684" s="1">
        <v>84</v>
      </c>
      <c r="D6684" s="1">
        <v>6678</v>
      </c>
      <c r="E6684" s="1">
        <v>13</v>
      </c>
    </row>
    <row r="6685" spans="1:5" x14ac:dyDescent="0.25">
      <c r="A6685" s="1">
        <v>6679</v>
      </c>
      <c r="B6685" s="1">
        <v>84</v>
      </c>
      <c r="D6685" s="1">
        <v>6679</v>
      </c>
      <c r="E6685" s="1">
        <v>13</v>
      </c>
    </row>
    <row r="6686" spans="1:5" x14ac:dyDescent="0.25">
      <c r="A6686" s="1">
        <v>6680</v>
      </c>
      <c r="B6686" s="1">
        <v>84</v>
      </c>
      <c r="D6686" s="1">
        <v>6680</v>
      </c>
      <c r="E6686" s="1">
        <v>13</v>
      </c>
    </row>
    <row r="6687" spans="1:5" x14ac:dyDescent="0.25">
      <c r="A6687" s="1">
        <v>6681</v>
      </c>
      <c r="B6687" s="1">
        <v>84</v>
      </c>
      <c r="D6687" s="1">
        <v>6681</v>
      </c>
      <c r="E6687" s="1">
        <v>13</v>
      </c>
    </row>
    <row r="6688" spans="1:5" x14ac:dyDescent="0.25">
      <c r="A6688" s="1">
        <v>6682</v>
      </c>
      <c r="B6688" s="1">
        <v>84</v>
      </c>
      <c r="D6688" s="1">
        <v>6682</v>
      </c>
      <c r="E6688" s="1">
        <v>13</v>
      </c>
    </row>
    <row r="6689" spans="1:5" x14ac:dyDescent="0.25">
      <c r="A6689" s="1">
        <v>6683</v>
      </c>
      <c r="B6689" s="1">
        <v>84</v>
      </c>
      <c r="D6689" s="1">
        <v>6683</v>
      </c>
      <c r="E6689" s="1">
        <v>13</v>
      </c>
    </row>
    <row r="6690" spans="1:5" x14ac:dyDescent="0.25">
      <c r="A6690" s="1">
        <v>6684</v>
      </c>
      <c r="B6690" s="1">
        <v>84</v>
      </c>
      <c r="D6690" s="1">
        <v>6684</v>
      </c>
      <c r="E6690" s="1">
        <v>13</v>
      </c>
    </row>
    <row r="6691" spans="1:5" x14ac:dyDescent="0.25">
      <c r="A6691" s="1">
        <v>6685</v>
      </c>
      <c r="B6691" s="1">
        <v>84</v>
      </c>
      <c r="D6691" s="1">
        <v>6685</v>
      </c>
      <c r="E6691" s="1">
        <v>13</v>
      </c>
    </row>
    <row r="6692" spans="1:5" x14ac:dyDescent="0.25">
      <c r="A6692" s="1">
        <v>6686</v>
      </c>
      <c r="B6692" s="1">
        <v>84</v>
      </c>
      <c r="D6692" s="1">
        <v>6686</v>
      </c>
      <c r="E6692" s="1">
        <v>13</v>
      </c>
    </row>
    <row r="6693" spans="1:5" x14ac:dyDescent="0.25">
      <c r="A6693" s="1">
        <v>6687</v>
      </c>
      <c r="B6693" s="1">
        <v>84</v>
      </c>
      <c r="D6693" s="1">
        <v>6687</v>
      </c>
      <c r="E6693" s="1">
        <v>13</v>
      </c>
    </row>
    <row r="6694" spans="1:5" x14ac:dyDescent="0.25">
      <c r="A6694" s="1">
        <v>6688</v>
      </c>
      <c r="B6694" s="1">
        <v>84</v>
      </c>
      <c r="D6694" s="1">
        <v>6688</v>
      </c>
      <c r="E6694" s="1">
        <v>13</v>
      </c>
    </row>
    <row r="6695" spans="1:5" x14ac:dyDescent="0.25">
      <c r="A6695" s="1">
        <v>6689</v>
      </c>
      <c r="B6695" s="1">
        <v>84</v>
      </c>
      <c r="D6695" s="1">
        <v>6689</v>
      </c>
      <c r="E6695" s="1">
        <v>13</v>
      </c>
    </row>
    <row r="6696" spans="1:5" x14ac:dyDescent="0.25">
      <c r="A6696" s="1">
        <v>6690</v>
      </c>
      <c r="B6696" s="1">
        <v>84</v>
      </c>
      <c r="D6696" s="1">
        <v>6690</v>
      </c>
      <c r="E6696" s="1">
        <v>13</v>
      </c>
    </row>
    <row r="6697" spans="1:5" x14ac:dyDescent="0.25">
      <c r="A6697" s="1">
        <v>6691</v>
      </c>
      <c r="B6697" s="1">
        <v>84</v>
      </c>
      <c r="D6697" s="1">
        <v>6691</v>
      </c>
      <c r="E6697" s="1">
        <v>13</v>
      </c>
    </row>
    <row r="6698" spans="1:5" x14ac:dyDescent="0.25">
      <c r="A6698" s="1">
        <v>6692</v>
      </c>
      <c r="B6698" s="1">
        <v>84</v>
      </c>
      <c r="D6698" s="1">
        <v>6692</v>
      </c>
      <c r="E6698" s="1">
        <v>13</v>
      </c>
    </row>
    <row r="6699" spans="1:5" x14ac:dyDescent="0.25">
      <c r="A6699" s="1">
        <v>6693</v>
      </c>
      <c r="B6699" s="1">
        <v>84</v>
      </c>
      <c r="D6699" s="1">
        <v>6693</v>
      </c>
      <c r="E6699" s="1">
        <v>13</v>
      </c>
    </row>
    <row r="6700" spans="1:5" x14ac:dyDescent="0.25">
      <c r="A6700" s="1">
        <v>6694</v>
      </c>
      <c r="B6700" s="1">
        <v>84</v>
      </c>
      <c r="D6700" s="1">
        <v>6694</v>
      </c>
      <c r="E6700" s="1">
        <v>13</v>
      </c>
    </row>
    <row r="6701" spans="1:5" x14ac:dyDescent="0.25">
      <c r="A6701" s="1">
        <v>6695</v>
      </c>
      <c r="B6701" s="1">
        <v>84</v>
      </c>
      <c r="D6701" s="1">
        <v>6695</v>
      </c>
      <c r="E6701" s="1">
        <v>13</v>
      </c>
    </row>
    <row r="6702" spans="1:5" x14ac:dyDescent="0.25">
      <c r="A6702" s="1">
        <v>6696</v>
      </c>
      <c r="B6702" s="1">
        <v>84</v>
      </c>
      <c r="D6702" s="1">
        <v>6696</v>
      </c>
      <c r="E6702" s="1">
        <v>13</v>
      </c>
    </row>
    <row r="6703" spans="1:5" x14ac:dyDescent="0.25">
      <c r="A6703" s="1">
        <v>6697</v>
      </c>
      <c r="B6703" s="1">
        <v>84</v>
      </c>
      <c r="D6703" s="1">
        <v>6697</v>
      </c>
      <c r="E6703" s="1">
        <v>13</v>
      </c>
    </row>
    <row r="6704" spans="1:5" x14ac:dyDescent="0.25">
      <c r="A6704" s="1">
        <v>6698</v>
      </c>
      <c r="B6704" s="1">
        <v>84</v>
      </c>
      <c r="D6704" s="1">
        <v>6698</v>
      </c>
      <c r="E6704" s="1">
        <v>13</v>
      </c>
    </row>
    <row r="6705" spans="1:5" x14ac:dyDescent="0.25">
      <c r="A6705" s="1">
        <v>6699</v>
      </c>
      <c r="B6705" s="1">
        <v>84</v>
      </c>
      <c r="D6705" s="1">
        <v>6699</v>
      </c>
      <c r="E6705" s="1">
        <v>13</v>
      </c>
    </row>
    <row r="6706" spans="1:5" x14ac:dyDescent="0.25">
      <c r="A6706" s="1">
        <v>6700</v>
      </c>
      <c r="B6706" s="1">
        <v>84</v>
      </c>
      <c r="D6706" s="1">
        <v>6700</v>
      </c>
      <c r="E6706" s="1">
        <v>13</v>
      </c>
    </row>
    <row r="6707" spans="1:5" x14ac:dyDescent="0.25">
      <c r="A6707" s="1">
        <v>6701</v>
      </c>
      <c r="B6707" s="1">
        <v>84</v>
      </c>
      <c r="D6707" s="1">
        <v>6701</v>
      </c>
      <c r="E6707" s="1">
        <v>13</v>
      </c>
    </row>
    <row r="6708" spans="1:5" x14ac:dyDescent="0.25">
      <c r="A6708" s="1">
        <v>6702</v>
      </c>
      <c r="B6708" s="1">
        <v>84</v>
      </c>
      <c r="D6708" s="1">
        <v>6702</v>
      </c>
      <c r="E6708" s="1">
        <v>13</v>
      </c>
    </row>
    <row r="6709" spans="1:5" x14ac:dyDescent="0.25">
      <c r="A6709" s="1">
        <v>6703</v>
      </c>
      <c r="B6709" s="1">
        <v>84</v>
      </c>
      <c r="D6709" s="1">
        <v>6703</v>
      </c>
      <c r="E6709" s="1">
        <v>13</v>
      </c>
    </row>
    <row r="6710" spans="1:5" x14ac:dyDescent="0.25">
      <c r="A6710" s="1">
        <v>6704</v>
      </c>
      <c r="B6710" s="1">
        <v>84</v>
      </c>
      <c r="D6710" s="1">
        <v>6704</v>
      </c>
      <c r="E6710" s="1">
        <v>13</v>
      </c>
    </row>
    <row r="6711" spans="1:5" x14ac:dyDescent="0.25">
      <c r="A6711" s="1">
        <v>6705</v>
      </c>
      <c r="B6711" s="1">
        <v>84</v>
      </c>
      <c r="D6711" s="1">
        <v>6705</v>
      </c>
      <c r="E6711" s="1">
        <v>13</v>
      </c>
    </row>
    <row r="6712" spans="1:5" x14ac:dyDescent="0.25">
      <c r="A6712" s="1">
        <v>6706</v>
      </c>
      <c r="B6712" s="1">
        <v>84</v>
      </c>
      <c r="D6712" s="1">
        <v>6706</v>
      </c>
      <c r="E6712" s="1">
        <v>13</v>
      </c>
    </row>
    <row r="6713" spans="1:5" x14ac:dyDescent="0.25">
      <c r="A6713" s="1">
        <v>6707</v>
      </c>
      <c r="B6713" s="1">
        <v>84</v>
      </c>
      <c r="D6713" s="1">
        <v>6707</v>
      </c>
      <c r="E6713" s="1">
        <v>13</v>
      </c>
    </row>
    <row r="6714" spans="1:5" x14ac:dyDescent="0.25">
      <c r="A6714" s="1">
        <v>6708</v>
      </c>
      <c r="B6714" s="1">
        <v>84</v>
      </c>
      <c r="D6714" s="1">
        <v>6708</v>
      </c>
      <c r="E6714" s="1">
        <v>13</v>
      </c>
    </row>
    <row r="6715" spans="1:5" x14ac:dyDescent="0.25">
      <c r="A6715" s="1">
        <v>6709</v>
      </c>
      <c r="B6715" s="1">
        <v>84</v>
      </c>
      <c r="D6715" s="1">
        <v>6709</v>
      </c>
      <c r="E6715" s="1">
        <v>13</v>
      </c>
    </row>
    <row r="6716" spans="1:5" x14ac:dyDescent="0.25">
      <c r="A6716" s="1">
        <v>6710</v>
      </c>
      <c r="B6716" s="1">
        <v>84</v>
      </c>
      <c r="D6716" s="1">
        <v>6710</v>
      </c>
      <c r="E6716" s="1">
        <v>13</v>
      </c>
    </row>
    <row r="6717" spans="1:5" x14ac:dyDescent="0.25">
      <c r="A6717" s="1">
        <v>6711</v>
      </c>
      <c r="B6717" s="1">
        <v>84</v>
      </c>
      <c r="D6717" s="1">
        <v>6711</v>
      </c>
      <c r="E6717" s="1">
        <v>13</v>
      </c>
    </row>
    <row r="6718" spans="1:5" x14ac:dyDescent="0.25">
      <c r="A6718" s="1">
        <v>6712</v>
      </c>
      <c r="B6718" s="1">
        <v>84</v>
      </c>
      <c r="D6718" s="1">
        <v>6712</v>
      </c>
      <c r="E6718" s="1">
        <v>13</v>
      </c>
    </row>
    <row r="6719" spans="1:5" x14ac:dyDescent="0.25">
      <c r="A6719" s="1">
        <v>6713</v>
      </c>
      <c r="B6719" s="1">
        <v>84</v>
      </c>
      <c r="D6719" s="1">
        <v>6713</v>
      </c>
      <c r="E6719" s="1">
        <v>13</v>
      </c>
    </row>
    <row r="6720" spans="1:5" x14ac:dyDescent="0.25">
      <c r="A6720" s="1">
        <v>6714</v>
      </c>
      <c r="B6720" s="1">
        <v>84</v>
      </c>
      <c r="D6720" s="1">
        <v>6714</v>
      </c>
      <c r="E6720" s="1">
        <v>13</v>
      </c>
    </row>
    <row r="6721" spans="1:5" x14ac:dyDescent="0.25">
      <c r="A6721" s="1">
        <v>6715</v>
      </c>
      <c r="B6721" s="1">
        <v>84</v>
      </c>
      <c r="D6721" s="1">
        <v>6715</v>
      </c>
      <c r="E6721" s="1">
        <v>13</v>
      </c>
    </row>
    <row r="6722" spans="1:5" x14ac:dyDescent="0.25">
      <c r="A6722" s="1">
        <v>6716</v>
      </c>
      <c r="B6722" s="1">
        <v>84</v>
      </c>
      <c r="D6722" s="1">
        <v>6716</v>
      </c>
      <c r="E6722" s="1">
        <v>13</v>
      </c>
    </row>
    <row r="6723" spans="1:5" x14ac:dyDescent="0.25">
      <c r="A6723" s="1">
        <v>6717</v>
      </c>
      <c r="B6723" s="1">
        <v>84</v>
      </c>
      <c r="D6723" s="1">
        <v>6717</v>
      </c>
      <c r="E6723" s="1">
        <v>13</v>
      </c>
    </row>
    <row r="6724" spans="1:5" x14ac:dyDescent="0.25">
      <c r="A6724" s="1">
        <v>6718</v>
      </c>
      <c r="B6724" s="1">
        <v>84</v>
      </c>
      <c r="D6724" s="1">
        <v>6718</v>
      </c>
      <c r="E6724" s="1">
        <v>13</v>
      </c>
    </row>
    <row r="6725" spans="1:5" x14ac:dyDescent="0.25">
      <c r="A6725" s="1">
        <v>6719</v>
      </c>
      <c r="B6725" s="1">
        <v>84</v>
      </c>
      <c r="D6725" s="1">
        <v>6719</v>
      </c>
      <c r="E6725" s="1">
        <v>13</v>
      </c>
    </row>
    <row r="6726" spans="1:5" x14ac:dyDescent="0.25">
      <c r="A6726" s="1">
        <v>6720</v>
      </c>
      <c r="B6726" s="1">
        <v>84</v>
      </c>
      <c r="D6726" s="1">
        <v>6720</v>
      </c>
      <c r="E6726" s="1">
        <v>13</v>
      </c>
    </row>
    <row r="6727" spans="1:5" x14ac:dyDescent="0.25">
      <c r="A6727" s="1">
        <v>6721</v>
      </c>
      <c r="B6727" s="1">
        <v>85</v>
      </c>
      <c r="D6727" s="1">
        <v>6721</v>
      </c>
      <c r="E6727" s="1">
        <v>13</v>
      </c>
    </row>
    <row r="6728" spans="1:5" x14ac:dyDescent="0.25">
      <c r="A6728" s="1">
        <v>6722</v>
      </c>
      <c r="B6728" s="1">
        <v>85</v>
      </c>
      <c r="D6728" s="1">
        <v>6722</v>
      </c>
      <c r="E6728" s="1">
        <v>13</v>
      </c>
    </row>
    <row r="6729" spans="1:5" x14ac:dyDescent="0.25">
      <c r="A6729" s="1">
        <v>6723</v>
      </c>
      <c r="B6729" s="1">
        <v>85</v>
      </c>
      <c r="D6729" s="1">
        <v>6723</v>
      </c>
      <c r="E6729" s="1">
        <v>13</v>
      </c>
    </row>
    <row r="6730" spans="1:5" x14ac:dyDescent="0.25">
      <c r="A6730" s="1">
        <v>6724</v>
      </c>
      <c r="B6730" s="1">
        <v>85</v>
      </c>
      <c r="D6730" s="1">
        <v>6724</v>
      </c>
      <c r="E6730" s="1">
        <v>13</v>
      </c>
    </row>
    <row r="6731" spans="1:5" x14ac:dyDescent="0.25">
      <c r="A6731" s="1">
        <v>6725</v>
      </c>
      <c r="B6731" s="1">
        <v>85</v>
      </c>
      <c r="D6731" s="1">
        <v>6725</v>
      </c>
      <c r="E6731" s="1">
        <v>13</v>
      </c>
    </row>
    <row r="6732" spans="1:5" x14ac:dyDescent="0.25">
      <c r="A6732" s="1">
        <v>6726</v>
      </c>
      <c r="B6732" s="1">
        <v>85</v>
      </c>
      <c r="D6732" s="1">
        <v>6726</v>
      </c>
      <c r="E6732" s="1">
        <v>13</v>
      </c>
    </row>
    <row r="6733" spans="1:5" x14ac:dyDescent="0.25">
      <c r="A6733" s="1">
        <v>6727</v>
      </c>
      <c r="B6733" s="1">
        <v>85</v>
      </c>
      <c r="D6733" s="1">
        <v>6727</v>
      </c>
      <c r="E6733" s="1">
        <v>13</v>
      </c>
    </row>
    <row r="6734" spans="1:5" x14ac:dyDescent="0.25">
      <c r="A6734" s="1">
        <v>6728</v>
      </c>
      <c r="B6734" s="1">
        <v>85</v>
      </c>
      <c r="D6734" s="1">
        <v>6728</v>
      </c>
      <c r="E6734" s="1">
        <v>13</v>
      </c>
    </row>
    <row r="6735" spans="1:5" x14ac:dyDescent="0.25">
      <c r="A6735" s="1">
        <v>6729</v>
      </c>
      <c r="B6735" s="1">
        <v>85</v>
      </c>
      <c r="D6735" s="1">
        <v>6729</v>
      </c>
      <c r="E6735" s="1">
        <v>13</v>
      </c>
    </row>
    <row r="6736" spans="1:5" x14ac:dyDescent="0.25">
      <c r="A6736" s="1">
        <v>6730</v>
      </c>
      <c r="B6736" s="1">
        <v>85</v>
      </c>
      <c r="D6736" s="1">
        <v>6730</v>
      </c>
      <c r="E6736" s="1">
        <v>13</v>
      </c>
    </row>
    <row r="6737" spans="1:5" x14ac:dyDescent="0.25">
      <c r="A6737" s="1">
        <v>6731</v>
      </c>
      <c r="B6737" s="1">
        <v>85</v>
      </c>
      <c r="D6737" s="1">
        <v>6731</v>
      </c>
      <c r="E6737" s="1">
        <v>13</v>
      </c>
    </row>
    <row r="6738" spans="1:5" x14ac:dyDescent="0.25">
      <c r="A6738" s="1">
        <v>6732</v>
      </c>
      <c r="B6738" s="1">
        <v>85</v>
      </c>
      <c r="D6738" s="1">
        <v>6732</v>
      </c>
      <c r="E6738" s="1">
        <v>13</v>
      </c>
    </row>
    <row r="6739" spans="1:5" x14ac:dyDescent="0.25">
      <c r="A6739" s="1">
        <v>6733</v>
      </c>
      <c r="B6739" s="1">
        <v>85</v>
      </c>
      <c r="D6739" s="1">
        <v>6733</v>
      </c>
      <c r="E6739" s="1">
        <v>13</v>
      </c>
    </row>
    <row r="6740" spans="1:5" x14ac:dyDescent="0.25">
      <c r="A6740" s="1">
        <v>6734</v>
      </c>
      <c r="B6740" s="1">
        <v>85</v>
      </c>
      <c r="D6740" s="1">
        <v>6734</v>
      </c>
      <c r="E6740" s="1">
        <v>13</v>
      </c>
    </row>
    <row r="6741" spans="1:5" x14ac:dyDescent="0.25">
      <c r="A6741" s="1">
        <v>6735</v>
      </c>
      <c r="B6741" s="1">
        <v>85</v>
      </c>
      <c r="D6741" s="1">
        <v>6735</v>
      </c>
      <c r="E6741" s="1">
        <v>13</v>
      </c>
    </row>
    <row r="6742" spans="1:5" x14ac:dyDescent="0.25">
      <c r="A6742" s="1">
        <v>6736</v>
      </c>
      <c r="B6742" s="1">
        <v>85</v>
      </c>
      <c r="D6742" s="1">
        <v>6736</v>
      </c>
      <c r="E6742" s="1">
        <v>13</v>
      </c>
    </row>
    <row r="6743" spans="1:5" x14ac:dyDescent="0.25">
      <c r="A6743" s="1">
        <v>6737</v>
      </c>
      <c r="B6743" s="1">
        <v>85</v>
      </c>
      <c r="D6743" s="1">
        <v>6737</v>
      </c>
      <c r="E6743" s="1">
        <v>13</v>
      </c>
    </row>
    <row r="6744" spans="1:5" x14ac:dyDescent="0.25">
      <c r="A6744" s="1">
        <v>6738</v>
      </c>
      <c r="B6744" s="1">
        <v>85</v>
      </c>
      <c r="D6744" s="1">
        <v>6738</v>
      </c>
      <c r="E6744" s="1">
        <v>13</v>
      </c>
    </row>
    <row r="6745" spans="1:5" x14ac:dyDescent="0.25">
      <c r="A6745" s="1">
        <v>6739</v>
      </c>
      <c r="B6745" s="1">
        <v>85</v>
      </c>
      <c r="D6745" s="1">
        <v>6739</v>
      </c>
      <c r="E6745" s="1">
        <v>13</v>
      </c>
    </row>
    <row r="6746" spans="1:5" x14ac:dyDescent="0.25">
      <c r="A6746" s="1">
        <v>6740</v>
      </c>
      <c r="B6746" s="1">
        <v>85</v>
      </c>
      <c r="D6746" s="1">
        <v>6740</v>
      </c>
      <c r="E6746" s="1">
        <v>13</v>
      </c>
    </row>
    <row r="6747" spans="1:5" x14ac:dyDescent="0.25">
      <c r="A6747" s="1">
        <v>6741</v>
      </c>
      <c r="B6747" s="1">
        <v>85</v>
      </c>
      <c r="D6747" s="1">
        <v>6741</v>
      </c>
      <c r="E6747" s="1">
        <v>13</v>
      </c>
    </row>
    <row r="6748" spans="1:5" x14ac:dyDescent="0.25">
      <c r="A6748" s="1">
        <v>6742</v>
      </c>
      <c r="B6748" s="1">
        <v>85</v>
      </c>
      <c r="D6748" s="1">
        <v>6742</v>
      </c>
      <c r="E6748" s="1">
        <v>13</v>
      </c>
    </row>
    <row r="6749" spans="1:5" x14ac:dyDescent="0.25">
      <c r="A6749" s="1">
        <v>6743</v>
      </c>
      <c r="B6749" s="1">
        <v>85</v>
      </c>
      <c r="D6749" s="1">
        <v>6743</v>
      </c>
      <c r="E6749" s="1">
        <v>13</v>
      </c>
    </row>
    <row r="6750" spans="1:5" x14ac:dyDescent="0.25">
      <c r="A6750" s="1">
        <v>6744</v>
      </c>
      <c r="B6750" s="1">
        <v>85</v>
      </c>
      <c r="D6750" s="1">
        <v>6744</v>
      </c>
      <c r="E6750" s="1">
        <v>13</v>
      </c>
    </row>
    <row r="6751" spans="1:5" x14ac:dyDescent="0.25">
      <c r="A6751" s="1">
        <v>6745</v>
      </c>
      <c r="B6751" s="1">
        <v>85</v>
      </c>
      <c r="D6751" s="1">
        <v>6745</v>
      </c>
      <c r="E6751" s="1">
        <v>13</v>
      </c>
    </row>
    <row r="6752" spans="1:5" x14ac:dyDescent="0.25">
      <c r="A6752" s="1">
        <v>6746</v>
      </c>
      <c r="B6752" s="1">
        <v>85</v>
      </c>
      <c r="D6752" s="1">
        <v>6746</v>
      </c>
      <c r="E6752" s="1">
        <v>13</v>
      </c>
    </row>
    <row r="6753" spans="1:5" x14ac:dyDescent="0.25">
      <c r="A6753" s="1">
        <v>6747</v>
      </c>
      <c r="B6753" s="1">
        <v>85</v>
      </c>
      <c r="D6753" s="1">
        <v>6747</v>
      </c>
      <c r="E6753" s="1">
        <v>13</v>
      </c>
    </row>
    <row r="6754" spans="1:5" x14ac:dyDescent="0.25">
      <c r="A6754" s="1">
        <v>6748</v>
      </c>
      <c r="B6754" s="1">
        <v>85</v>
      </c>
      <c r="D6754" s="1">
        <v>6748</v>
      </c>
      <c r="E6754" s="1">
        <v>13</v>
      </c>
    </row>
    <row r="6755" spans="1:5" x14ac:dyDescent="0.25">
      <c r="A6755" s="1">
        <v>6749</v>
      </c>
      <c r="B6755" s="1">
        <v>85</v>
      </c>
      <c r="D6755" s="1">
        <v>6749</v>
      </c>
      <c r="E6755" s="1">
        <v>13</v>
      </c>
    </row>
    <row r="6756" spans="1:5" x14ac:dyDescent="0.25">
      <c r="A6756" s="1">
        <v>6750</v>
      </c>
      <c r="B6756" s="1">
        <v>85</v>
      </c>
      <c r="D6756" s="1">
        <v>6750</v>
      </c>
      <c r="E6756" s="1">
        <v>13</v>
      </c>
    </row>
    <row r="6757" spans="1:5" x14ac:dyDescent="0.25">
      <c r="A6757" s="1">
        <v>6751</v>
      </c>
      <c r="B6757" s="1">
        <v>85</v>
      </c>
      <c r="D6757" s="1">
        <v>6751</v>
      </c>
      <c r="E6757" s="1">
        <v>13</v>
      </c>
    </row>
    <row r="6758" spans="1:5" x14ac:dyDescent="0.25">
      <c r="A6758" s="1">
        <v>6752</v>
      </c>
      <c r="B6758" s="1">
        <v>85</v>
      </c>
      <c r="D6758" s="1">
        <v>6752</v>
      </c>
      <c r="E6758" s="1">
        <v>13</v>
      </c>
    </row>
    <row r="6759" spans="1:5" x14ac:dyDescent="0.25">
      <c r="A6759" s="1">
        <v>6753</v>
      </c>
      <c r="B6759" s="1">
        <v>85</v>
      </c>
      <c r="D6759" s="1">
        <v>6753</v>
      </c>
      <c r="E6759" s="1">
        <v>13</v>
      </c>
    </row>
    <row r="6760" spans="1:5" x14ac:dyDescent="0.25">
      <c r="A6760" s="1">
        <v>6754</v>
      </c>
      <c r="B6760" s="1">
        <v>85</v>
      </c>
      <c r="D6760" s="1">
        <v>6754</v>
      </c>
      <c r="E6760" s="1">
        <v>13</v>
      </c>
    </row>
    <row r="6761" spans="1:5" x14ac:dyDescent="0.25">
      <c r="A6761" s="1">
        <v>6755</v>
      </c>
      <c r="B6761" s="1">
        <v>85</v>
      </c>
      <c r="D6761" s="1">
        <v>6755</v>
      </c>
      <c r="E6761" s="1">
        <v>13</v>
      </c>
    </row>
    <row r="6762" spans="1:5" x14ac:dyDescent="0.25">
      <c r="A6762" s="1">
        <v>6756</v>
      </c>
      <c r="B6762" s="1">
        <v>85</v>
      </c>
      <c r="D6762" s="1">
        <v>6756</v>
      </c>
      <c r="E6762" s="1">
        <v>13</v>
      </c>
    </row>
    <row r="6763" spans="1:5" x14ac:dyDescent="0.25">
      <c r="A6763" s="1">
        <v>6757</v>
      </c>
      <c r="B6763" s="1">
        <v>85</v>
      </c>
      <c r="D6763" s="1">
        <v>6757</v>
      </c>
      <c r="E6763" s="1">
        <v>13</v>
      </c>
    </row>
    <row r="6764" spans="1:5" x14ac:dyDescent="0.25">
      <c r="A6764" s="1">
        <v>6758</v>
      </c>
      <c r="B6764" s="1">
        <v>85</v>
      </c>
      <c r="D6764" s="1">
        <v>6758</v>
      </c>
      <c r="E6764" s="1">
        <v>13</v>
      </c>
    </row>
    <row r="6765" spans="1:5" x14ac:dyDescent="0.25">
      <c r="A6765" s="1">
        <v>6759</v>
      </c>
      <c r="B6765" s="1">
        <v>85</v>
      </c>
      <c r="D6765" s="1">
        <v>6759</v>
      </c>
      <c r="E6765" s="1">
        <v>13</v>
      </c>
    </row>
    <row r="6766" spans="1:5" x14ac:dyDescent="0.25">
      <c r="A6766" s="1">
        <v>6760</v>
      </c>
      <c r="B6766" s="1">
        <v>85</v>
      </c>
      <c r="D6766" s="1">
        <v>6760</v>
      </c>
      <c r="E6766" s="1">
        <v>13</v>
      </c>
    </row>
    <row r="6767" spans="1:5" x14ac:dyDescent="0.25">
      <c r="A6767" s="1">
        <v>6761</v>
      </c>
      <c r="B6767" s="1">
        <v>85</v>
      </c>
      <c r="D6767" s="1">
        <v>6761</v>
      </c>
      <c r="E6767" s="1">
        <v>13</v>
      </c>
    </row>
    <row r="6768" spans="1:5" x14ac:dyDescent="0.25">
      <c r="A6768" s="1">
        <v>6762</v>
      </c>
      <c r="B6768" s="1">
        <v>85</v>
      </c>
      <c r="D6768" s="1">
        <v>6762</v>
      </c>
      <c r="E6768" s="1">
        <v>13</v>
      </c>
    </row>
    <row r="6769" spans="1:5" x14ac:dyDescent="0.25">
      <c r="A6769" s="1">
        <v>6763</v>
      </c>
      <c r="B6769" s="1">
        <v>85</v>
      </c>
      <c r="D6769" s="1">
        <v>6763</v>
      </c>
      <c r="E6769" s="1">
        <v>13</v>
      </c>
    </row>
    <row r="6770" spans="1:5" x14ac:dyDescent="0.25">
      <c r="A6770" s="1">
        <v>6764</v>
      </c>
      <c r="B6770" s="1">
        <v>85</v>
      </c>
      <c r="D6770" s="1">
        <v>6764</v>
      </c>
      <c r="E6770" s="1">
        <v>13</v>
      </c>
    </row>
    <row r="6771" spans="1:5" x14ac:dyDescent="0.25">
      <c r="A6771" s="1">
        <v>6765</v>
      </c>
      <c r="B6771" s="1">
        <v>85</v>
      </c>
      <c r="D6771" s="1">
        <v>6765</v>
      </c>
      <c r="E6771" s="1">
        <v>13</v>
      </c>
    </row>
    <row r="6772" spans="1:5" x14ac:dyDescent="0.25">
      <c r="A6772" s="1">
        <v>6766</v>
      </c>
      <c r="B6772" s="1">
        <v>85</v>
      </c>
      <c r="D6772" s="1">
        <v>6766</v>
      </c>
      <c r="E6772" s="1">
        <v>13</v>
      </c>
    </row>
    <row r="6773" spans="1:5" x14ac:dyDescent="0.25">
      <c r="A6773" s="1">
        <v>6767</v>
      </c>
      <c r="B6773" s="1">
        <v>85</v>
      </c>
      <c r="D6773" s="1">
        <v>6767</v>
      </c>
      <c r="E6773" s="1">
        <v>13</v>
      </c>
    </row>
    <row r="6774" spans="1:5" x14ac:dyDescent="0.25">
      <c r="A6774" s="1">
        <v>6768</v>
      </c>
      <c r="B6774" s="1">
        <v>85</v>
      </c>
      <c r="D6774" s="1">
        <v>6768</v>
      </c>
      <c r="E6774" s="1">
        <v>13</v>
      </c>
    </row>
    <row r="6775" spans="1:5" x14ac:dyDescent="0.25">
      <c r="A6775" s="1">
        <v>6769</v>
      </c>
      <c r="B6775" s="1">
        <v>85</v>
      </c>
      <c r="D6775" s="1">
        <v>6769</v>
      </c>
      <c r="E6775" s="1">
        <v>13</v>
      </c>
    </row>
    <row r="6776" spans="1:5" x14ac:dyDescent="0.25">
      <c r="A6776" s="1">
        <v>6770</v>
      </c>
      <c r="B6776" s="1">
        <v>85</v>
      </c>
      <c r="D6776" s="1">
        <v>6770</v>
      </c>
      <c r="E6776" s="1">
        <v>13</v>
      </c>
    </row>
    <row r="6777" spans="1:5" x14ac:dyDescent="0.25">
      <c r="A6777" s="1">
        <v>6771</v>
      </c>
      <c r="B6777" s="1">
        <v>85</v>
      </c>
      <c r="D6777" s="1">
        <v>6771</v>
      </c>
      <c r="E6777" s="1">
        <v>13</v>
      </c>
    </row>
    <row r="6778" spans="1:5" x14ac:dyDescent="0.25">
      <c r="A6778" s="1">
        <v>6772</v>
      </c>
      <c r="B6778" s="1">
        <v>85</v>
      </c>
      <c r="D6778" s="1">
        <v>6772</v>
      </c>
      <c r="E6778" s="1">
        <v>13</v>
      </c>
    </row>
    <row r="6779" spans="1:5" x14ac:dyDescent="0.25">
      <c r="A6779" s="1">
        <v>6773</v>
      </c>
      <c r="B6779" s="1">
        <v>85</v>
      </c>
      <c r="D6779" s="1">
        <v>6773</v>
      </c>
      <c r="E6779" s="1">
        <v>13</v>
      </c>
    </row>
    <row r="6780" spans="1:5" x14ac:dyDescent="0.25">
      <c r="A6780" s="1">
        <v>6774</v>
      </c>
      <c r="B6780" s="1">
        <v>85</v>
      </c>
      <c r="D6780" s="1">
        <v>6774</v>
      </c>
      <c r="E6780" s="1">
        <v>13</v>
      </c>
    </row>
    <row r="6781" spans="1:5" x14ac:dyDescent="0.25">
      <c r="A6781" s="1">
        <v>6775</v>
      </c>
      <c r="B6781" s="1">
        <v>85</v>
      </c>
      <c r="D6781" s="1">
        <v>6775</v>
      </c>
      <c r="E6781" s="1">
        <v>13</v>
      </c>
    </row>
    <row r="6782" spans="1:5" x14ac:dyDescent="0.25">
      <c r="A6782" s="1">
        <v>6776</v>
      </c>
      <c r="B6782" s="1">
        <v>85</v>
      </c>
      <c r="D6782" s="1">
        <v>6776</v>
      </c>
      <c r="E6782" s="1">
        <v>13</v>
      </c>
    </row>
    <row r="6783" spans="1:5" x14ac:dyDescent="0.25">
      <c r="A6783" s="1">
        <v>6777</v>
      </c>
      <c r="B6783" s="1">
        <v>85</v>
      </c>
      <c r="D6783" s="1">
        <v>6777</v>
      </c>
      <c r="E6783" s="1">
        <v>13</v>
      </c>
    </row>
    <row r="6784" spans="1:5" x14ac:dyDescent="0.25">
      <c r="A6784" s="1">
        <v>6778</v>
      </c>
      <c r="B6784" s="1">
        <v>85</v>
      </c>
      <c r="D6784" s="1">
        <v>6778</v>
      </c>
      <c r="E6784" s="1">
        <v>13</v>
      </c>
    </row>
    <row r="6785" spans="1:5" x14ac:dyDescent="0.25">
      <c r="A6785" s="1">
        <v>6779</v>
      </c>
      <c r="B6785" s="1">
        <v>85</v>
      </c>
      <c r="D6785" s="1">
        <v>6779</v>
      </c>
      <c r="E6785" s="1">
        <v>13</v>
      </c>
    </row>
    <row r="6786" spans="1:5" x14ac:dyDescent="0.25">
      <c r="A6786" s="1">
        <v>6780</v>
      </c>
      <c r="B6786" s="1">
        <v>85</v>
      </c>
      <c r="D6786" s="1">
        <v>6780</v>
      </c>
      <c r="E6786" s="1">
        <v>13</v>
      </c>
    </row>
    <row r="6787" spans="1:5" x14ac:dyDescent="0.25">
      <c r="A6787" s="1">
        <v>6781</v>
      </c>
      <c r="B6787" s="1">
        <v>85</v>
      </c>
      <c r="D6787" s="1">
        <v>6781</v>
      </c>
      <c r="E6787" s="1">
        <v>13</v>
      </c>
    </row>
    <row r="6788" spans="1:5" x14ac:dyDescent="0.25">
      <c r="A6788" s="1">
        <v>6782</v>
      </c>
      <c r="B6788" s="1">
        <v>85</v>
      </c>
      <c r="D6788" s="1">
        <v>6782</v>
      </c>
      <c r="E6788" s="1">
        <v>13</v>
      </c>
    </row>
    <row r="6789" spans="1:5" x14ac:dyDescent="0.25">
      <c r="A6789" s="1">
        <v>6783</v>
      </c>
      <c r="B6789" s="1">
        <v>85</v>
      </c>
      <c r="D6789" s="1">
        <v>6783</v>
      </c>
      <c r="E6789" s="1">
        <v>13</v>
      </c>
    </row>
    <row r="6790" spans="1:5" x14ac:dyDescent="0.25">
      <c r="A6790" s="1">
        <v>6784</v>
      </c>
      <c r="B6790" s="1">
        <v>85</v>
      </c>
      <c r="D6790" s="1">
        <v>6784</v>
      </c>
      <c r="E6790" s="1">
        <v>13</v>
      </c>
    </row>
    <row r="6791" spans="1:5" x14ac:dyDescent="0.25">
      <c r="A6791" s="1">
        <v>6785</v>
      </c>
      <c r="B6791" s="1">
        <v>85</v>
      </c>
      <c r="D6791" s="1">
        <v>6785</v>
      </c>
      <c r="E6791" s="1">
        <v>13</v>
      </c>
    </row>
    <row r="6792" spans="1:5" x14ac:dyDescent="0.25">
      <c r="A6792" s="1">
        <v>6786</v>
      </c>
      <c r="B6792" s="1">
        <v>85</v>
      </c>
      <c r="D6792" s="1">
        <v>6786</v>
      </c>
      <c r="E6792" s="1">
        <v>13</v>
      </c>
    </row>
    <row r="6793" spans="1:5" x14ac:dyDescent="0.25">
      <c r="A6793" s="1">
        <v>6787</v>
      </c>
      <c r="B6793" s="1">
        <v>85</v>
      </c>
      <c r="D6793" s="1">
        <v>6787</v>
      </c>
      <c r="E6793" s="1">
        <v>13</v>
      </c>
    </row>
    <row r="6794" spans="1:5" x14ac:dyDescent="0.25">
      <c r="A6794" s="1">
        <v>6788</v>
      </c>
      <c r="B6794" s="1">
        <v>85</v>
      </c>
      <c r="D6794" s="1">
        <v>6788</v>
      </c>
      <c r="E6794" s="1">
        <v>13</v>
      </c>
    </row>
    <row r="6795" spans="1:5" x14ac:dyDescent="0.25">
      <c r="A6795" s="1">
        <v>6789</v>
      </c>
      <c r="B6795" s="1">
        <v>85</v>
      </c>
      <c r="D6795" s="1">
        <v>6789</v>
      </c>
      <c r="E6795" s="1">
        <v>13</v>
      </c>
    </row>
    <row r="6796" spans="1:5" x14ac:dyDescent="0.25">
      <c r="A6796" s="1">
        <v>6790</v>
      </c>
      <c r="B6796" s="1">
        <v>85</v>
      </c>
      <c r="D6796" s="1">
        <v>6790</v>
      </c>
      <c r="E6796" s="1">
        <v>13</v>
      </c>
    </row>
    <row r="6797" spans="1:5" x14ac:dyDescent="0.25">
      <c r="A6797" s="1">
        <v>6791</v>
      </c>
      <c r="B6797" s="1">
        <v>85</v>
      </c>
      <c r="D6797" s="1">
        <v>6791</v>
      </c>
      <c r="E6797" s="1">
        <v>13</v>
      </c>
    </row>
    <row r="6798" spans="1:5" x14ac:dyDescent="0.25">
      <c r="A6798" s="1">
        <v>6792</v>
      </c>
      <c r="B6798" s="1">
        <v>85</v>
      </c>
      <c r="D6798" s="1">
        <v>6792</v>
      </c>
      <c r="E6798" s="1">
        <v>13</v>
      </c>
    </row>
    <row r="6799" spans="1:5" x14ac:dyDescent="0.25">
      <c r="A6799" s="1">
        <v>6793</v>
      </c>
      <c r="B6799" s="1">
        <v>85</v>
      </c>
      <c r="D6799" s="1">
        <v>6793</v>
      </c>
      <c r="E6799" s="1">
        <v>13</v>
      </c>
    </row>
    <row r="6800" spans="1:5" x14ac:dyDescent="0.25">
      <c r="A6800" s="1">
        <v>6794</v>
      </c>
      <c r="B6800" s="1">
        <v>85</v>
      </c>
      <c r="D6800" s="1">
        <v>6794</v>
      </c>
      <c r="E6800" s="1">
        <v>13</v>
      </c>
    </row>
    <row r="6801" spans="1:5" x14ac:dyDescent="0.25">
      <c r="A6801" s="1">
        <v>6795</v>
      </c>
      <c r="B6801" s="1">
        <v>85</v>
      </c>
      <c r="D6801" s="1">
        <v>6795</v>
      </c>
      <c r="E6801" s="1">
        <v>13</v>
      </c>
    </row>
    <row r="6802" spans="1:5" x14ac:dyDescent="0.25">
      <c r="A6802" s="1">
        <v>6796</v>
      </c>
      <c r="B6802" s="1">
        <v>85</v>
      </c>
      <c r="D6802" s="1">
        <v>6796</v>
      </c>
      <c r="E6802" s="1">
        <v>13</v>
      </c>
    </row>
    <row r="6803" spans="1:5" x14ac:dyDescent="0.25">
      <c r="A6803" s="1">
        <v>6797</v>
      </c>
      <c r="B6803" s="1">
        <v>85</v>
      </c>
      <c r="D6803" s="1">
        <v>6797</v>
      </c>
      <c r="E6803" s="1">
        <v>13</v>
      </c>
    </row>
    <row r="6804" spans="1:5" x14ac:dyDescent="0.25">
      <c r="A6804" s="1">
        <v>6798</v>
      </c>
      <c r="B6804" s="1">
        <v>85</v>
      </c>
      <c r="D6804" s="1">
        <v>6798</v>
      </c>
      <c r="E6804" s="1">
        <v>13</v>
      </c>
    </row>
    <row r="6805" spans="1:5" x14ac:dyDescent="0.25">
      <c r="A6805" s="1">
        <v>6799</v>
      </c>
      <c r="B6805" s="1">
        <v>85</v>
      </c>
      <c r="D6805" s="1">
        <v>6799</v>
      </c>
      <c r="E6805" s="1">
        <v>13</v>
      </c>
    </row>
    <row r="6806" spans="1:5" x14ac:dyDescent="0.25">
      <c r="A6806" s="1">
        <v>6800</v>
      </c>
      <c r="B6806" s="1">
        <v>85</v>
      </c>
      <c r="D6806" s="1">
        <v>6800</v>
      </c>
      <c r="E6806" s="1">
        <v>13</v>
      </c>
    </row>
    <row r="6807" spans="1:5" x14ac:dyDescent="0.25">
      <c r="A6807" s="1">
        <v>6801</v>
      </c>
      <c r="B6807" s="1">
        <v>86</v>
      </c>
      <c r="D6807" s="1">
        <v>6801</v>
      </c>
      <c r="E6807" s="1">
        <v>13</v>
      </c>
    </row>
    <row r="6808" spans="1:5" x14ac:dyDescent="0.25">
      <c r="A6808" s="1">
        <v>6802</v>
      </c>
      <c r="B6808" s="1">
        <v>86</v>
      </c>
      <c r="D6808" s="1">
        <v>6802</v>
      </c>
      <c r="E6808" s="1">
        <v>13</v>
      </c>
    </row>
    <row r="6809" spans="1:5" x14ac:dyDescent="0.25">
      <c r="A6809" s="1">
        <v>6803</v>
      </c>
      <c r="B6809" s="1">
        <v>86</v>
      </c>
      <c r="D6809" s="1">
        <v>6803</v>
      </c>
      <c r="E6809" s="1">
        <v>13</v>
      </c>
    </row>
    <row r="6810" spans="1:5" x14ac:dyDescent="0.25">
      <c r="A6810" s="1">
        <v>6804</v>
      </c>
      <c r="B6810" s="1">
        <v>86</v>
      </c>
      <c r="D6810" s="1">
        <v>6804</v>
      </c>
      <c r="E6810" s="1">
        <v>13</v>
      </c>
    </row>
    <row r="6811" spans="1:5" x14ac:dyDescent="0.25">
      <c r="A6811" s="1">
        <v>6805</v>
      </c>
      <c r="B6811" s="1">
        <v>86</v>
      </c>
      <c r="D6811" s="1">
        <v>6805</v>
      </c>
      <c r="E6811" s="1">
        <v>13</v>
      </c>
    </row>
    <row r="6812" spans="1:5" x14ac:dyDescent="0.25">
      <c r="A6812" s="1">
        <v>6806</v>
      </c>
      <c r="B6812" s="1">
        <v>86</v>
      </c>
      <c r="D6812" s="1">
        <v>6806</v>
      </c>
      <c r="E6812" s="1">
        <v>13</v>
      </c>
    </row>
    <row r="6813" spans="1:5" x14ac:dyDescent="0.25">
      <c r="A6813" s="1">
        <v>6807</v>
      </c>
      <c r="B6813" s="1">
        <v>86</v>
      </c>
      <c r="D6813" s="1">
        <v>6807</v>
      </c>
      <c r="E6813" s="1">
        <v>13</v>
      </c>
    </row>
    <row r="6814" spans="1:5" x14ac:dyDescent="0.25">
      <c r="A6814" s="1">
        <v>6808</v>
      </c>
      <c r="B6814" s="1">
        <v>86</v>
      </c>
      <c r="D6814" s="1">
        <v>6808</v>
      </c>
      <c r="E6814" s="1">
        <v>13</v>
      </c>
    </row>
    <row r="6815" spans="1:5" x14ac:dyDescent="0.25">
      <c r="A6815" s="1">
        <v>6809</v>
      </c>
      <c r="B6815" s="1">
        <v>86</v>
      </c>
      <c r="D6815" s="1">
        <v>6809</v>
      </c>
      <c r="E6815" s="1">
        <v>13</v>
      </c>
    </row>
    <row r="6816" spans="1:5" x14ac:dyDescent="0.25">
      <c r="A6816" s="1">
        <v>6810</v>
      </c>
      <c r="B6816" s="1">
        <v>86</v>
      </c>
      <c r="D6816" s="1">
        <v>6810</v>
      </c>
      <c r="E6816" s="1">
        <v>13</v>
      </c>
    </row>
    <row r="6817" spans="1:5" x14ac:dyDescent="0.25">
      <c r="A6817" s="1">
        <v>6811</v>
      </c>
      <c r="B6817" s="1">
        <v>86</v>
      </c>
      <c r="D6817" s="1">
        <v>6811</v>
      </c>
      <c r="E6817" s="1">
        <v>13</v>
      </c>
    </row>
    <row r="6818" spans="1:5" x14ac:dyDescent="0.25">
      <c r="A6818" s="1">
        <v>6812</v>
      </c>
      <c r="B6818" s="1">
        <v>86</v>
      </c>
      <c r="D6818" s="1">
        <v>6812</v>
      </c>
      <c r="E6818" s="1">
        <v>13</v>
      </c>
    </row>
    <row r="6819" spans="1:5" x14ac:dyDescent="0.25">
      <c r="A6819" s="1">
        <v>6813</v>
      </c>
      <c r="B6819" s="1">
        <v>86</v>
      </c>
      <c r="D6819" s="1">
        <v>6813</v>
      </c>
      <c r="E6819" s="1">
        <v>13</v>
      </c>
    </row>
    <row r="6820" spans="1:5" x14ac:dyDescent="0.25">
      <c r="A6820" s="1">
        <v>6814</v>
      </c>
      <c r="B6820" s="1">
        <v>86</v>
      </c>
      <c r="D6820" s="1">
        <v>6814</v>
      </c>
      <c r="E6820" s="1">
        <v>13</v>
      </c>
    </row>
    <row r="6821" spans="1:5" x14ac:dyDescent="0.25">
      <c r="A6821" s="1">
        <v>6815</v>
      </c>
      <c r="B6821" s="1">
        <v>86</v>
      </c>
      <c r="D6821" s="1">
        <v>6815</v>
      </c>
      <c r="E6821" s="1">
        <v>13</v>
      </c>
    </row>
    <row r="6822" spans="1:5" x14ac:dyDescent="0.25">
      <c r="A6822" s="1">
        <v>6816</v>
      </c>
      <c r="B6822" s="1">
        <v>86</v>
      </c>
      <c r="D6822" s="1">
        <v>6816</v>
      </c>
      <c r="E6822" s="1">
        <v>13</v>
      </c>
    </row>
    <row r="6823" spans="1:5" x14ac:dyDescent="0.25">
      <c r="A6823" s="1">
        <v>6817</v>
      </c>
      <c r="B6823" s="1">
        <v>86</v>
      </c>
      <c r="D6823" s="1">
        <v>6817</v>
      </c>
      <c r="E6823" s="1">
        <v>13</v>
      </c>
    </row>
    <row r="6824" spans="1:5" x14ac:dyDescent="0.25">
      <c r="A6824" s="1">
        <v>6818</v>
      </c>
      <c r="B6824" s="1">
        <v>86</v>
      </c>
      <c r="D6824" s="1">
        <v>6818</v>
      </c>
      <c r="E6824" s="1">
        <v>13</v>
      </c>
    </row>
    <row r="6825" spans="1:5" x14ac:dyDescent="0.25">
      <c r="A6825" s="1">
        <v>6819</v>
      </c>
      <c r="B6825" s="1">
        <v>86</v>
      </c>
      <c r="D6825" s="1">
        <v>6819</v>
      </c>
      <c r="E6825" s="1">
        <v>13</v>
      </c>
    </row>
    <row r="6826" spans="1:5" x14ac:dyDescent="0.25">
      <c r="A6826" s="1">
        <v>6820</v>
      </c>
      <c r="B6826" s="1">
        <v>86</v>
      </c>
      <c r="D6826" s="1">
        <v>6820</v>
      </c>
      <c r="E6826" s="1">
        <v>13</v>
      </c>
    </row>
    <row r="6827" spans="1:5" x14ac:dyDescent="0.25">
      <c r="A6827" s="1">
        <v>6821</v>
      </c>
      <c r="B6827" s="1">
        <v>86</v>
      </c>
      <c r="D6827" s="1">
        <v>6821</v>
      </c>
      <c r="E6827" s="1">
        <v>13</v>
      </c>
    </row>
    <row r="6828" spans="1:5" x14ac:dyDescent="0.25">
      <c r="A6828" s="1">
        <v>6822</v>
      </c>
      <c r="B6828" s="1">
        <v>86</v>
      </c>
      <c r="D6828" s="1">
        <v>6822</v>
      </c>
      <c r="E6828" s="1">
        <v>13</v>
      </c>
    </row>
    <row r="6829" spans="1:5" x14ac:dyDescent="0.25">
      <c r="A6829" s="1">
        <v>6823</v>
      </c>
      <c r="B6829" s="1">
        <v>86</v>
      </c>
      <c r="D6829" s="1">
        <v>6823</v>
      </c>
      <c r="E6829" s="1">
        <v>13</v>
      </c>
    </row>
    <row r="6830" spans="1:5" x14ac:dyDescent="0.25">
      <c r="A6830" s="1">
        <v>6824</v>
      </c>
      <c r="B6830" s="1">
        <v>86</v>
      </c>
      <c r="D6830" s="1">
        <v>6824</v>
      </c>
      <c r="E6830" s="1">
        <v>13</v>
      </c>
    </row>
    <row r="6831" spans="1:5" x14ac:dyDescent="0.25">
      <c r="A6831" s="1">
        <v>6825</v>
      </c>
      <c r="B6831" s="1">
        <v>86</v>
      </c>
      <c r="D6831" s="1">
        <v>6825</v>
      </c>
      <c r="E6831" s="1">
        <v>13</v>
      </c>
    </row>
    <row r="6832" spans="1:5" x14ac:dyDescent="0.25">
      <c r="A6832" s="1">
        <v>6826</v>
      </c>
      <c r="B6832" s="1">
        <v>86</v>
      </c>
      <c r="D6832" s="1">
        <v>6826</v>
      </c>
      <c r="E6832" s="1">
        <v>13</v>
      </c>
    </row>
    <row r="6833" spans="1:5" x14ac:dyDescent="0.25">
      <c r="A6833" s="1">
        <v>6827</v>
      </c>
      <c r="B6833" s="1">
        <v>86</v>
      </c>
      <c r="D6833" s="1">
        <v>6827</v>
      </c>
      <c r="E6833" s="1">
        <v>13</v>
      </c>
    </row>
    <row r="6834" spans="1:5" x14ac:dyDescent="0.25">
      <c r="A6834" s="1">
        <v>6828</v>
      </c>
      <c r="B6834" s="1">
        <v>86</v>
      </c>
      <c r="D6834" s="1">
        <v>6828</v>
      </c>
      <c r="E6834" s="1">
        <v>13</v>
      </c>
    </row>
    <row r="6835" spans="1:5" x14ac:dyDescent="0.25">
      <c r="A6835" s="1">
        <v>6829</v>
      </c>
      <c r="B6835" s="1">
        <v>86</v>
      </c>
      <c r="D6835" s="1">
        <v>6829</v>
      </c>
      <c r="E6835" s="1">
        <v>13</v>
      </c>
    </row>
    <row r="6836" spans="1:5" x14ac:dyDescent="0.25">
      <c r="A6836" s="1">
        <v>6830</v>
      </c>
      <c r="B6836" s="1">
        <v>86</v>
      </c>
      <c r="D6836" s="1">
        <v>6830</v>
      </c>
      <c r="E6836" s="1">
        <v>13</v>
      </c>
    </row>
    <row r="6837" spans="1:5" x14ac:dyDescent="0.25">
      <c r="A6837" s="1">
        <v>6831</v>
      </c>
      <c r="B6837" s="1">
        <v>86</v>
      </c>
      <c r="D6837" s="1">
        <v>6831</v>
      </c>
      <c r="E6837" s="1">
        <v>13</v>
      </c>
    </row>
    <row r="6838" spans="1:5" x14ac:dyDescent="0.25">
      <c r="A6838" s="1">
        <v>6832</v>
      </c>
      <c r="B6838" s="1">
        <v>86</v>
      </c>
      <c r="D6838" s="1">
        <v>6832</v>
      </c>
      <c r="E6838" s="1">
        <v>13</v>
      </c>
    </row>
    <row r="6839" spans="1:5" x14ac:dyDescent="0.25">
      <c r="A6839" s="1">
        <v>6833</v>
      </c>
      <c r="B6839" s="1">
        <v>86</v>
      </c>
      <c r="D6839" s="1">
        <v>6833</v>
      </c>
      <c r="E6839" s="1">
        <v>13</v>
      </c>
    </row>
    <row r="6840" spans="1:5" x14ac:dyDescent="0.25">
      <c r="A6840" s="1">
        <v>6834</v>
      </c>
      <c r="B6840" s="1">
        <v>86</v>
      </c>
      <c r="D6840" s="1">
        <v>6834</v>
      </c>
      <c r="E6840" s="1">
        <v>13</v>
      </c>
    </row>
    <row r="6841" spans="1:5" x14ac:dyDescent="0.25">
      <c r="A6841" s="1">
        <v>6835</v>
      </c>
      <c r="B6841" s="1">
        <v>86</v>
      </c>
      <c r="D6841" s="1">
        <v>6835</v>
      </c>
      <c r="E6841" s="1">
        <v>13</v>
      </c>
    </row>
    <row r="6842" spans="1:5" x14ac:dyDescent="0.25">
      <c r="A6842" s="1">
        <v>6836</v>
      </c>
      <c r="B6842" s="1">
        <v>86</v>
      </c>
      <c r="D6842" s="1">
        <v>6836</v>
      </c>
      <c r="E6842" s="1">
        <v>13</v>
      </c>
    </row>
    <row r="6843" spans="1:5" x14ac:dyDescent="0.25">
      <c r="A6843" s="1">
        <v>6837</v>
      </c>
      <c r="B6843" s="1">
        <v>86</v>
      </c>
      <c r="D6843" s="1">
        <v>6837</v>
      </c>
      <c r="E6843" s="1">
        <v>13</v>
      </c>
    </row>
    <row r="6844" spans="1:5" x14ac:dyDescent="0.25">
      <c r="A6844" s="1">
        <v>6838</v>
      </c>
      <c r="B6844" s="1">
        <v>86</v>
      </c>
      <c r="D6844" s="1">
        <v>6838</v>
      </c>
      <c r="E6844" s="1">
        <v>13</v>
      </c>
    </row>
    <row r="6845" spans="1:5" x14ac:dyDescent="0.25">
      <c r="A6845" s="1">
        <v>6839</v>
      </c>
      <c r="B6845" s="1">
        <v>86</v>
      </c>
      <c r="D6845" s="1">
        <v>6839</v>
      </c>
      <c r="E6845" s="1">
        <v>13</v>
      </c>
    </row>
    <row r="6846" spans="1:5" x14ac:dyDescent="0.25">
      <c r="A6846" s="1">
        <v>6840</v>
      </c>
      <c r="B6846" s="1">
        <v>86</v>
      </c>
      <c r="D6846" s="1">
        <v>6840</v>
      </c>
      <c r="E6846" s="1">
        <v>13</v>
      </c>
    </row>
    <row r="6847" spans="1:5" x14ac:dyDescent="0.25">
      <c r="A6847" s="1">
        <v>6841</v>
      </c>
      <c r="B6847" s="1">
        <v>86</v>
      </c>
      <c r="D6847" s="1">
        <v>6841</v>
      </c>
      <c r="E6847" s="1">
        <v>13</v>
      </c>
    </row>
    <row r="6848" spans="1:5" x14ac:dyDescent="0.25">
      <c r="A6848" s="1">
        <v>6842</v>
      </c>
      <c r="B6848" s="1">
        <v>86</v>
      </c>
      <c r="D6848" s="1">
        <v>6842</v>
      </c>
      <c r="E6848" s="1">
        <v>13</v>
      </c>
    </row>
    <row r="6849" spans="1:5" x14ac:dyDescent="0.25">
      <c r="A6849" s="1">
        <v>6843</v>
      </c>
      <c r="B6849" s="1">
        <v>86</v>
      </c>
      <c r="D6849" s="1">
        <v>6843</v>
      </c>
      <c r="E6849" s="1">
        <v>13</v>
      </c>
    </row>
    <row r="6850" spans="1:5" x14ac:dyDescent="0.25">
      <c r="A6850" s="1">
        <v>6844</v>
      </c>
      <c r="B6850" s="1">
        <v>86</v>
      </c>
      <c r="D6850" s="1">
        <v>6844</v>
      </c>
      <c r="E6850" s="1">
        <v>13</v>
      </c>
    </row>
    <row r="6851" spans="1:5" x14ac:dyDescent="0.25">
      <c r="A6851" s="1">
        <v>6845</v>
      </c>
      <c r="B6851" s="1">
        <v>86</v>
      </c>
      <c r="D6851" s="1">
        <v>6845</v>
      </c>
      <c r="E6851" s="1">
        <v>13</v>
      </c>
    </row>
    <row r="6852" spans="1:5" x14ac:dyDescent="0.25">
      <c r="A6852" s="1">
        <v>6846</v>
      </c>
      <c r="B6852" s="1">
        <v>86</v>
      </c>
      <c r="D6852" s="1">
        <v>6846</v>
      </c>
      <c r="E6852" s="1">
        <v>13</v>
      </c>
    </row>
    <row r="6853" spans="1:5" x14ac:dyDescent="0.25">
      <c r="A6853" s="1">
        <v>6847</v>
      </c>
      <c r="B6853" s="1">
        <v>86</v>
      </c>
      <c r="D6853" s="1">
        <v>6847</v>
      </c>
      <c r="E6853" s="1">
        <v>13</v>
      </c>
    </row>
    <row r="6854" spans="1:5" x14ac:dyDescent="0.25">
      <c r="A6854" s="1">
        <v>6848</v>
      </c>
      <c r="B6854" s="1">
        <v>86</v>
      </c>
      <c r="D6854" s="1">
        <v>6848</v>
      </c>
      <c r="E6854" s="1">
        <v>13</v>
      </c>
    </row>
    <row r="6855" spans="1:5" x14ac:dyDescent="0.25">
      <c r="A6855" s="1">
        <v>6849</v>
      </c>
      <c r="B6855" s="1">
        <v>86</v>
      </c>
      <c r="D6855" s="1">
        <v>6849</v>
      </c>
      <c r="E6855" s="1">
        <v>13</v>
      </c>
    </row>
    <row r="6856" spans="1:5" x14ac:dyDescent="0.25">
      <c r="A6856" s="1">
        <v>6850</v>
      </c>
      <c r="B6856" s="1">
        <v>86</v>
      </c>
      <c r="D6856" s="1">
        <v>6850</v>
      </c>
      <c r="E6856" s="1">
        <v>13</v>
      </c>
    </row>
    <row r="6857" spans="1:5" x14ac:dyDescent="0.25">
      <c r="A6857" s="1">
        <v>6851</v>
      </c>
      <c r="B6857" s="1">
        <v>86</v>
      </c>
      <c r="D6857" s="1">
        <v>6851</v>
      </c>
      <c r="E6857" s="1">
        <v>13</v>
      </c>
    </row>
    <row r="6858" spans="1:5" x14ac:dyDescent="0.25">
      <c r="A6858" s="1">
        <v>6852</v>
      </c>
      <c r="B6858" s="1">
        <v>86</v>
      </c>
      <c r="D6858" s="1">
        <v>6852</v>
      </c>
      <c r="E6858" s="1">
        <v>13</v>
      </c>
    </row>
    <row r="6859" spans="1:5" x14ac:dyDescent="0.25">
      <c r="A6859" s="1">
        <v>6853</v>
      </c>
      <c r="B6859" s="1">
        <v>86</v>
      </c>
      <c r="D6859" s="1">
        <v>6853</v>
      </c>
      <c r="E6859" s="1">
        <v>13</v>
      </c>
    </row>
    <row r="6860" spans="1:5" x14ac:dyDescent="0.25">
      <c r="A6860" s="1">
        <v>6854</v>
      </c>
      <c r="B6860" s="1">
        <v>86</v>
      </c>
      <c r="D6860" s="1">
        <v>6854</v>
      </c>
      <c r="E6860" s="1">
        <v>13</v>
      </c>
    </row>
    <row r="6861" spans="1:5" x14ac:dyDescent="0.25">
      <c r="A6861" s="1">
        <v>6855</v>
      </c>
      <c r="B6861" s="1">
        <v>86</v>
      </c>
      <c r="D6861" s="1">
        <v>6855</v>
      </c>
      <c r="E6861" s="1">
        <v>13</v>
      </c>
    </row>
    <row r="6862" spans="1:5" x14ac:dyDescent="0.25">
      <c r="A6862" s="1">
        <v>6856</v>
      </c>
      <c r="B6862" s="1">
        <v>86</v>
      </c>
      <c r="D6862" s="1">
        <v>6856</v>
      </c>
      <c r="E6862" s="1">
        <v>13</v>
      </c>
    </row>
    <row r="6863" spans="1:5" x14ac:dyDescent="0.25">
      <c r="A6863" s="1">
        <v>6857</v>
      </c>
      <c r="B6863" s="1">
        <v>86</v>
      </c>
      <c r="D6863" s="1">
        <v>6857</v>
      </c>
      <c r="E6863" s="1">
        <v>13</v>
      </c>
    </row>
    <row r="6864" spans="1:5" x14ac:dyDescent="0.25">
      <c r="A6864" s="1">
        <v>6858</v>
      </c>
      <c r="B6864" s="1">
        <v>86</v>
      </c>
      <c r="D6864" s="1">
        <v>6858</v>
      </c>
      <c r="E6864" s="1">
        <v>13</v>
      </c>
    </row>
    <row r="6865" spans="1:5" x14ac:dyDescent="0.25">
      <c r="A6865" s="1">
        <v>6859</v>
      </c>
      <c r="B6865" s="1">
        <v>86</v>
      </c>
      <c r="D6865" s="1">
        <v>6859</v>
      </c>
      <c r="E6865" s="1">
        <v>13</v>
      </c>
    </row>
    <row r="6866" spans="1:5" x14ac:dyDescent="0.25">
      <c r="A6866" s="1">
        <v>6860</v>
      </c>
      <c r="B6866" s="1">
        <v>86</v>
      </c>
      <c r="D6866" s="1">
        <v>6860</v>
      </c>
      <c r="E6866" s="1">
        <v>13</v>
      </c>
    </row>
    <row r="6867" spans="1:5" x14ac:dyDescent="0.25">
      <c r="A6867" s="1">
        <v>6861</v>
      </c>
      <c r="B6867" s="1">
        <v>86</v>
      </c>
      <c r="D6867" s="1">
        <v>6861</v>
      </c>
      <c r="E6867" s="1">
        <v>13</v>
      </c>
    </row>
    <row r="6868" spans="1:5" x14ac:dyDescent="0.25">
      <c r="A6868" s="1">
        <v>6862</v>
      </c>
      <c r="B6868" s="1">
        <v>86</v>
      </c>
      <c r="D6868" s="1">
        <v>6862</v>
      </c>
      <c r="E6868" s="1">
        <v>13</v>
      </c>
    </row>
    <row r="6869" spans="1:5" x14ac:dyDescent="0.25">
      <c r="A6869" s="1">
        <v>6863</v>
      </c>
      <c r="B6869" s="1">
        <v>86</v>
      </c>
      <c r="D6869" s="1">
        <v>6863</v>
      </c>
      <c r="E6869" s="1">
        <v>13</v>
      </c>
    </row>
    <row r="6870" spans="1:5" x14ac:dyDescent="0.25">
      <c r="A6870" s="1">
        <v>6864</v>
      </c>
      <c r="B6870" s="1">
        <v>86</v>
      </c>
      <c r="D6870" s="1">
        <v>6864</v>
      </c>
      <c r="E6870" s="1">
        <v>13</v>
      </c>
    </row>
    <row r="6871" spans="1:5" x14ac:dyDescent="0.25">
      <c r="A6871" s="1">
        <v>6865</v>
      </c>
      <c r="B6871" s="1">
        <v>86</v>
      </c>
      <c r="D6871" s="1">
        <v>6865</v>
      </c>
      <c r="E6871" s="1">
        <v>13</v>
      </c>
    </row>
    <row r="6872" spans="1:5" x14ac:dyDescent="0.25">
      <c r="A6872" s="1">
        <v>6866</v>
      </c>
      <c r="B6872" s="1">
        <v>86</v>
      </c>
      <c r="D6872" s="1">
        <v>6866</v>
      </c>
      <c r="E6872" s="1">
        <v>13</v>
      </c>
    </row>
    <row r="6873" spans="1:5" x14ac:dyDescent="0.25">
      <c r="A6873" s="1">
        <v>6867</v>
      </c>
      <c r="B6873" s="1">
        <v>86</v>
      </c>
      <c r="D6873" s="1">
        <v>6867</v>
      </c>
      <c r="E6873" s="1">
        <v>13</v>
      </c>
    </row>
    <row r="6874" spans="1:5" x14ac:dyDescent="0.25">
      <c r="A6874" s="1">
        <v>6868</v>
      </c>
      <c r="B6874" s="1">
        <v>86</v>
      </c>
      <c r="D6874" s="1">
        <v>6868</v>
      </c>
      <c r="E6874" s="1">
        <v>13</v>
      </c>
    </row>
    <row r="6875" spans="1:5" x14ac:dyDescent="0.25">
      <c r="A6875" s="1">
        <v>6869</v>
      </c>
      <c r="B6875" s="1">
        <v>86</v>
      </c>
      <c r="D6875" s="1">
        <v>6869</v>
      </c>
      <c r="E6875" s="1">
        <v>13</v>
      </c>
    </row>
    <row r="6876" spans="1:5" x14ac:dyDescent="0.25">
      <c r="A6876" s="1">
        <v>6870</v>
      </c>
      <c r="B6876" s="1">
        <v>86</v>
      </c>
      <c r="D6876" s="1">
        <v>6870</v>
      </c>
      <c r="E6876" s="1">
        <v>13</v>
      </c>
    </row>
    <row r="6877" spans="1:5" x14ac:dyDescent="0.25">
      <c r="A6877" s="1">
        <v>6871</v>
      </c>
      <c r="B6877" s="1">
        <v>86</v>
      </c>
      <c r="D6877" s="1">
        <v>6871</v>
      </c>
      <c r="E6877" s="1">
        <v>13</v>
      </c>
    </row>
    <row r="6878" spans="1:5" x14ac:dyDescent="0.25">
      <c r="A6878" s="1">
        <v>6872</v>
      </c>
      <c r="B6878" s="1">
        <v>86</v>
      </c>
      <c r="D6878" s="1">
        <v>6872</v>
      </c>
      <c r="E6878" s="1">
        <v>13</v>
      </c>
    </row>
    <row r="6879" spans="1:5" x14ac:dyDescent="0.25">
      <c r="A6879" s="1">
        <v>6873</v>
      </c>
      <c r="B6879" s="1">
        <v>86</v>
      </c>
      <c r="D6879" s="1">
        <v>6873</v>
      </c>
      <c r="E6879" s="1">
        <v>13</v>
      </c>
    </row>
    <row r="6880" spans="1:5" x14ac:dyDescent="0.25">
      <c r="A6880" s="1">
        <v>6874</v>
      </c>
      <c r="B6880" s="1">
        <v>86</v>
      </c>
      <c r="D6880" s="1">
        <v>6874</v>
      </c>
      <c r="E6880" s="1">
        <v>13</v>
      </c>
    </row>
    <row r="6881" spans="1:5" x14ac:dyDescent="0.25">
      <c r="A6881" s="1">
        <v>6875</v>
      </c>
      <c r="B6881" s="1">
        <v>86</v>
      </c>
      <c r="D6881" s="1">
        <v>6875</v>
      </c>
      <c r="E6881" s="1">
        <v>13</v>
      </c>
    </row>
    <row r="6882" spans="1:5" x14ac:dyDescent="0.25">
      <c r="A6882" s="1">
        <v>6876</v>
      </c>
      <c r="B6882" s="1">
        <v>86</v>
      </c>
      <c r="D6882" s="1">
        <v>6876</v>
      </c>
      <c r="E6882" s="1">
        <v>13</v>
      </c>
    </row>
    <row r="6883" spans="1:5" x14ac:dyDescent="0.25">
      <c r="A6883" s="1">
        <v>6877</v>
      </c>
      <c r="B6883" s="1">
        <v>86</v>
      </c>
      <c r="D6883" s="1">
        <v>6877</v>
      </c>
      <c r="E6883" s="1">
        <v>13</v>
      </c>
    </row>
    <row r="6884" spans="1:5" x14ac:dyDescent="0.25">
      <c r="A6884" s="1">
        <v>6878</v>
      </c>
      <c r="B6884" s="1">
        <v>86</v>
      </c>
      <c r="D6884" s="1">
        <v>6878</v>
      </c>
      <c r="E6884" s="1">
        <v>13</v>
      </c>
    </row>
    <row r="6885" spans="1:5" x14ac:dyDescent="0.25">
      <c r="A6885" s="1">
        <v>6879</v>
      </c>
      <c r="B6885" s="1">
        <v>86</v>
      </c>
      <c r="D6885" s="1">
        <v>6879</v>
      </c>
      <c r="E6885" s="1">
        <v>13</v>
      </c>
    </row>
    <row r="6886" spans="1:5" x14ac:dyDescent="0.25">
      <c r="A6886" s="1">
        <v>6880</v>
      </c>
      <c r="B6886" s="1">
        <v>86</v>
      </c>
      <c r="D6886" s="1">
        <v>6880</v>
      </c>
      <c r="E6886" s="1">
        <v>13</v>
      </c>
    </row>
    <row r="6887" spans="1:5" x14ac:dyDescent="0.25">
      <c r="A6887" s="1">
        <v>6881</v>
      </c>
      <c r="B6887" s="1">
        <v>87</v>
      </c>
      <c r="D6887" s="1">
        <v>6881</v>
      </c>
      <c r="E6887" s="1">
        <v>13</v>
      </c>
    </row>
    <row r="6888" spans="1:5" x14ac:dyDescent="0.25">
      <c r="A6888" s="1">
        <v>6882</v>
      </c>
      <c r="B6888" s="1">
        <v>87</v>
      </c>
      <c r="D6888" s="1">
        <v>6882</v>
      </c>
      <c r="E6888" s="1">
        <v>13</v>
      </c>
    </row>
    <row r="6889" spans="1:5" x14ac:dyDescent="0.25">
      <c r="A6889" s="1">
        <v>6883</v>
      </c>
      <c r="B6889" s="1">
        <v>87</v>
      </c>
      <c r="D6889" s="1">
        <v>6883</v>
      </c>
      <c r="E6889" s="1">
        <v>13</v>
      </c>
    </row>
    <row r="6890" spans="1:5" x14ac:dyDescent="0.25">
      <c r="A6890" s="1">
        <v>6884</v>
      </c>
      <c r="B6890" s="1">
        <v>87</v>
      </c>
      <c r="D6890" s="1">
        <v>6884</v>
      </c>
      <c r="E6890" s="1">
        <v>13</v>
      </c>
    </row>
    <row r="6891" spans="1:5" x14ac:dyDescent="0.25">
      <c r="A6891" s="1">
        <v>6885</v>
      </c>
      <c r="B6891" s="1">
        <v>87</v>
      </c>
      <c r="D6891" s="1">
        <v>6885</v>
      </c>
      <c r="E6891" s="1">
        <v>13</v>
      </c>
    </row>
    <row r="6892" spans="1:5" x14ac:dyDescent="0.25">
      <c r="A6892" s="1">
        <v>6886</v>
      </c>
      <c r="B6892" s="1">
        <v>87</v>
      </c>
      <c r="D6892" s="1">
        <v>6886</v>
      </c>
      <c r="E6892" s="1">
        <v>13</v>
      </c>
    </row>
    <row r="6893" spans="1:5" x14ac:dyDescent="0.25">
      <c r="A6893" s="1">
        <v>6887</v>
      </c>
      <c r="B6893" s="1">
        <v>87</v>
      </c>
      <c r="D6893" s="1">
        <v>6887</v>
      </c>
      <c r="E6893" s="1">
        <v>13</v>
      </c>
    </row>
    <row r="6894" spans="1:5" x14ac:dyDescent="0.25">
      <c r="A6894" s="1">
        <v>6888</v>
      </c>
      <c r="B6894" s="1">
        <v>87</v>
      </c>
      <c r="D6894" s="1">
        <v>6888</v>
      </c>
      <c r="E6894" s="1">
        <v>13</v>
      </c>
    </row>
    <row r="6895" spans="1:5" x14ac:dyDescent="0.25">
      <c r="A6895" s="1">
        <v>6889</v>
      </c>
      <c r="B6895" s="1">
        <v>87</v>
      </c>
      <c r="D6895" s="1">
        <v>6889</v>
      </c>
      <c r="E6895" s="1">
        <v>13</v>
      </c>
    </row>
    <row r="6896" spans="1:5" x14ac:dyDescent="0.25">
      <c r="A6896" s="1">
        <v>6890</v>
      </c>
      <c r="B6896" s="1">
        <v>87</v>
      </c>
      <c r="D6896" s="1">
        <v>6890</v>
      </c>
      <c r="E6896" s="1">
        <v>13</v>
      </c>
    </row>
    <row r="6897" spans="1:5" x14ac:dyDescent="0.25">
      <c r="A6897" s="1">
        <v>6891</v>
      </c>
      <c r="B6897" s="1">
        <v>87</v>
      </c>
      <c r="D6897" s="1">
        <v>6891</v>
      </c>
      <c r="E6897" s="1">
        <v>13</v>
      </c>
    </row>
    <row r="6898" spans="1:5" x14ac:dyDescent="0.25">
      <c r="A6898" s="1">
        <v>6892</v>
      </c>
      <c r="B6898" s="1">
        <v>87</v>
      </c>
      <c r="D6898" s="1">
        <v>6892</v>
      </c>
      <c r="E6898" s="1">
        <v>13</v>
      </c>
    </row>
    <row r="6899" spans="1:5" x14ac:dyDescent="0.25">
      <c r="A6899" s="1">
        <v>6893</v>
      </c>
      <c r="B6899" s="1">
        <v>87</v>
      </c>
      <c r="D6899" s="1">
        <v>6893</v>
      </c>
      <c r="E6899" s="1">
        <v>13</v>
      </c>
    </row>
    <row r="6900" spans="1:5" x14ac:dyDescent="0.25">
      <c r="A6900" s="1">
        <v>6894</v>
      </c>
      <c r="B6900" s="1">
        <v>87</v>
      </c>
      <c r="D6900" s="1">
        <v>6894</v>
      </c>
      <c r="E6900" s="1">
        <v>13</v>
      </c>
    </row>
    <row r="6901" spans="1:5" x14ac:dyDescent="0.25">
      <c r="A6901" s="1">
        <v>6895</v>
      </c>
      <c r="B6901" s="1">
        <v>87</v>
      </c>
      <c r="D6901" s="1">
        <v>6895</v>
      </c>
      <c r="E6901" s="1">
        <v>13</v>
      </c>
    </row>
    <row r="6902" spans="1:5" x14ac:dyDescent="0.25">
      <c r="A6902" s="1">
        <v>6896</v>
      </c>
      <c r="B6902" s="1">
        <v>87</v>
      </c>
      <c r="D6902" s="1">
        <v>6896</v>
      </c>
      <c r="E6902" s="1">
        <v>13</v>
      </c>
    </row>
    <row r="6903" spans="1:5" x14ac:dyDescent="0.25">
      <c r="A6903" s="1">
        <v>6897</v>
      </c>
      <c r="B6903" s="1">
        <v>87</v>
      </c>
      <c r="D6903" s="1">
        <v>6897</v>
      </c>
      <c r="E6903" s="1">
        <v>13</v>
      </c>
    </row>
    <row r="6904" spans="1:5" x14ac:dyDescent="0.25">
      <c r="A6904" s="1">
        <v>6898</v>
      </c>
      <c r="B6904" s="1">
        <v>87</v>
      </c>
      <c r="D6904" s="1">
        <v>6898</v>
      </c>
      <c r="E6904" s="1">
        <v>13</v>
      </c>
    </row>
    <row r="6905" spans="1:5" x14ac:dyDescent="0.25">
      <c r="A6905" s="1">
        <v>6899</v>
      </c>
      <c r="B6905" s="1">
        <v>87</v>
      </c>
      <c r="D6905" s="1">
        <v>6899</v>
      </c>
      <c r="E6905" s="1">
        <v>13</v>
      </c>
    </row>
    <row r="6906" spans="1:5" x14ac:dyDescent="0.25">
      <c r="A6906" s="1">
        <v>6900</v>
      </c>
      <c r="B6906" s="1">
        <v>87</v>
      </c>
      <c r="D6906" s="1">
        <v>6900</v>
      </c>
      <c r="E6906" s="1">
        <v>13</v>
      </c>
    </row>
    <row r="6907" spans="1:5" x14ac:dyDescent="0.25">
      <c r="A6907" s="1">
        <v>6901</v>
      </c>
      <c r="B6907" s="1">
        <v>87</v>
      </c>
      <c r="D6907" s="1">
        <v>6901</v>
      </c>
      <c r="E6907" s="1">
        <v>13</v>
      </c>
    </row>
    <row r="6908" spans="1:5" x14ac:dyDescent="0.25">
      <c r="A6908" s="1">
        <v>6902</v>
      </c>
      <c r="B6908" s="1">
        <v>87</v>
      </c>
      <c r="D6908" s="1">
        <v>6902</v>
      </c>
      <c r="E6908" s="1">
        <v>13</v>
      </c>
    </row>
    <row r="6909" spans="1:5" x14ac:dyDescent="0.25">
      <c r="A6909" s="1">
        <v>6903</v>
      </c>
      <c r="B6909" s="1">
        <v>87</v>
      </c>
      <c r="D6909" s="1">
        <v>6903</v>
      </c>
      <c r="E6909" s="1">
        <v>13</v>
      </c>
    </row>
    <row r="6910" spans="1:5" x14ac:dyDescent="0.25">
      <c r="A6910" s="1">
        <v>6904</v>
      </c>
      <c r="B6910" s="1">
        <v>87</v>
      </c>
      <c r="D6910" s="1">
        <v>6904</v>
      </c>
      <c r="E6910" s="1">
        <v>13</v>
      </c>
    </row>
    <row r="6911" spans="1:5" x14ac:dyDescent="0.25">
      <c r="A6911" s="1">
        <v>6905</v>
      </c>
      <c r="B6911" s="1">
        <v>87</v>
      </c>
      <c r="D6911" s="1">
        <v>6905</v>
      </c>
      <c r="E6911" s="1">
        <v>13</v>
      </c>
    </row>
    <row r="6912" spans="1:5" x14ac:dyDescent="0.25">
      <c r="A6912" s="1">
        <v>6906</v>
      </c>
      <c r="B6912" s="1">
        <v>87</v>
      </c>
      <c r="D6912" s="1">
        <v>6906</v>
      </c>
      <c r="E6912" s="1">
        <v>13</v>
      </c>
    </row>
    <row r="6913" spans="1:5" x14ac:dyDescent="0.25">
      <c r="A6913" s="1">
        <v>6907</v>
      </c>
      <c r="B6913" s="1">
        <v>87</v>
      </c>
      <c r="D6913" s="1">
        <v>6907</v>
      </c>
      <c r="E6913" s="1">
        <v>13</v>
      </c>
    </row>
    <row r="6914" spans="1:5" x14ac:dyDescent="0.25">
      <c r="A6914" s="1">
        <v>6908</v>
      </c>
      <c r="B6914" s="1">
        <v>87</v>
      </c>
      <c r="D6914" s="1">
        <v>6908</v>
      </c>
      <c r="E6914" s="1">
        <v>13</v>
      </c>
    </row>
    <row r="6915" spans="1:5" x14ac:dyDescent="0.25">
      <c r="A6915" s="1">
        <v>6909</v>
      </c>
      <c r="B6915" s="1">
        <v>87</v>
      </c>
      <c r="D6915" s="1">
        <v>6909</v>
      </c>
      <c r="E6915" s="1">
        <v>13</v>
      </c>
    </row>
    <row r="6916" spans="1:5" x14ac:dyDescent="0.25">
      <c r="A6916" s="1">
        <v>6910</v>
      </c>
      <c r="B6916" s="1">
        <v>87</v>
      </c>
      <c r="D6916" s="1">
        <v>6910</v>
      </c>
      <c r="E6916" s="1">
        <v>13</v>
      </c>
    </row>
    <row r="6917" spans="1:5" x14ac:dyDescent="0.25">
      <c r="A6917" s="1">
        <v>6911</v>
      </c>
      <c r="B6917" s="1">
        <v>87</v>
      </c>
      <c r="D6917" s="1">
        <v>6911</v>
      </c>
      <c r="E6917" s="1">
        <v>13</v>
      </c>
    </row>
    <row r="6918" spans="1:5" x14ac:dyDescent="0.25">
      <c r="A6918" s="1">
        <v>6912</v>
      </c>
      <c r="B6918" s="1">
        <v>87</v>
      </c>
      <c r="D6918" s="1">
        <v>6912</v>
      </c>
      <c r="E6918" s="1">
        <v>13</v>
      </c>
    </row>
    <row r="6919" spans="1:5" x14ac:dyDescent="0.25">
      <c r="A6919" s="1">
        <v>6913</v>
      </c>
      <c r="B6919" s="1">
        <v>87</v>
      </c>
      <c r="D6919" s="1">
        <v>6913</v>
      </c>
      <c r="E6919" s="1">
        <v>13</v>
      </c>
    </row>
    <row r="6920" spans="1:5" x14ac:dyDescent="0.25">
      <c r="A6920" s="1">
        <v>6914</v>
      </c>
      <c r="B6920" s="1">
        <v>87</v>
      </c>
      <c r="D6920" s="1">
        <v>6914</v>
      </c>
      <c r="E6920" s="1">
        <v>13</v>
      </c>
    </row>
    <row r="6921" spans="1:5" x14ac:dyDescent="0.25">
      <c r="A6921" s="1">
        <v>6915</v>
      </c>
      <c r="B6921" s="1">
        <v>87</v>
      </c>
      <c r="D6921" s="1">
        <v>6915</v>
      </c>
      <c r="E6921" s="1">
        <v>13</v>
      </c>
    </row>
    <row r="6922" spans="1:5" x14ac:dyDescent="0.25">
      <c r="A6922" s="1">
        <v>6916</v>
      </c>
      <c r="B6922" s="1">
        <v>87</v>
      </c>
      <c r="D6922" s="1">
        <v>6916</v>
      </c>
      <c r="E6922" s="1">
        <v>13</v>
      </c>
    </row>
    <row r="6923" spans="1:5" x14ac:dyDescent="0.25">
      <c r="A6923" s="1">
        <v>6917</v>
      </c>
      <c r="B6923" s="1">
        <v>87</v>
      </c>
      <c r="D6923" s="1">
        <v>6917</v>
      </c>
      <c r="E6923" s="1">
        <v>13</v>
      </c>
    </row>
    <row r="6924" spans="1:5" x14ac:dyDescent="0.25">
      <c r="A6924" s="1">
        <v>6918</v>
      </c>
      <c r="B6924" s="1">
        <v>87</v>
      </c>
      <c r="D6924" s="1">
        <v>6918</v>
      </c>
      <c r="E6924" s="1">
        <v>13</v>
      </c>
    </row>
    <row r="6925" spans="1:5" x14ac:dyDescent="0.25">
      <c r="A6925" s="1">
        <v>6919</v>
      </c>
      <c r="B6925" s="1">
        <v>87</v>
      </c>
      <c r="D6925" s="1">
        <v>6919</v>
      </c>
      <c r="E6925" s="1">
        <v>13</v>
      </c>
    </row>
    <row r="6926" spans="1:5" x14ac:dyDescent="0.25">
      <c r="A6926" s="1">
        <v>6920</v>
      </c>
      <c r="B6926" s="1">
        <v>87</v>
      </c>
      <c r="D6926" s="1">
        <v>6920</v>
      </c>
      <c r="E6926" s="1">
        <v>13</v>
      </c>
    </row>
    <row r="6927" spans="1:5" x14ac:dyDescent="0.25">
      <c r="A6927" s="1">
        <v>6921</v>
      </c>
      <c r="B6927" s="1">
        <v>87</v>
      </c>
      <c r="D6927" s="1">
        <v>6921</v>
      </c>
      <c r="E6927" s="1">
        <v>13</v>
      </c>
    </row>
    <row r="6928" spans="1:5" x14ac:dyDescent="0.25">
      <c r="A6928" s="1">
        <v>6922</v>
      </c>
      <c r="B6928" s="1">
        <v>87</v>
      </c>
      <c r="D6928" s="1">
        <v>6922</v>
      </c>
      <c r="E6928" s="1">
        <v>13</v>
      </c>
    </row>
    <row r="6929" spans="1:5" x14ac:dyDescent="0.25">
      <c r="A6929" s="1">
        <v>6923</v>
      </c>
      <c r="B6929" s="1">
        <v>87</v>
      </c>
      <c r="D6929" s="1">
        <v>6923</v>
      </c>
      <c r="E6929" s="1">
        <v>13</v>
      </c>
    </row>
    <row r="6930" spans="1:5" x14ac:dyDescent="0.25">
      <c r="A6930" s="1">
        <v>6924</v>
      </c>
      <c r="B6930" s="1">
        <v>87</v>
      </c>
      <c r="D6930" s="1">
        <v>6924</v>
      </c>
      <c r="E6930" s="1">
        <v>13</v>
      </c>
    </row>
    <row r="6931" spans="1:5" x14ac:dyDescent="0.25">
      <c r="A6931" s="1">
        <v>6925</v>
      </c>
      <c r="B6931" s="1">
        <v>87</v>
      </c>
      <c r="D6931" s="1">
        <v>6925</v>
      </c>
      <c r="E6931" s="1">
        <v>13</v>
      </c>
    </row>
    <row r="6932" spans="1:5" x14ac:dyDescent="0.25">
      <c r="A6932" s="1">
        <v>6926</v>
      </c>
      <c r="B6932" s="1">
        <v>87</v>
      </c>
      <c r="D6932" s="1">
        <v>6926</v>
      </c>
      <c r="E6932" s="1">
        <v>13</v>
      </c>
    </row>
    <row r="6933" spans="1:5" x14ac:dyDescent="0.25">
      <c r="A6933" s="1">
        <v>6927</v>
      </c>
      <c r="B6933" s="1">
        <v>87</v>
      </c>
      <c r="D6933" s="1">
        <v>6927</v>
      </c>
      <c r="E6933" s="1">
        <v>13</v>
      </c>
    </row>
    <row r="6934" spans="1:5" x14ac:dyDescent="0.25">
      <c r="A6934" s="1">
        <v>6928</v>
      </c>
      <c r="B6934" s="1">
        <v>87</v>
      </c>
      <c r="D6934" s="1">
        <v>6928</v>
      </c>
      <c r="E6934" s="1">
        <v>13</v>
      </c>
    </row>
    <row r="6935" spans="1:5" x14ac:dyDescent="0.25">
      <c r="A6935" s="1">
        <v>6929</v>
      </c>
      <c r="B6935" s="1">
        <v>87</v>
      </c>
      <c r="D6935" s="1">
        <v>6929</v>
      </c>
      <c r="E6935" s="1">
        <v>13</v>
      </c>
    </row>
    <row r="6936" spans="1:5" x14ac:dyDescent="0.25">
      <c r="A6936" s="1">
        <v>6930</v>
      </c>
      <c r="B6936" s="1">
        <v>87</v>
      </c>
      <c r="D6936" s="1">
        <v>6930</v>
      </c>
      <c r="E6936" s="1">
        <v>13</v>
      </c>
    </row>
    <row r="6937" spans="1:5" x14ac:dyDescent="0.25">
      <c r="A6937" s="1">
        <v>6931</v>
      </c>
      <c r="B6937" s="1">
        <v>87</v>
      </c>
      <c r="D6937" s="1">
        <v>6931</v>
      </c>
      <c r="E6937" s="1">
        <v>13</v>
      </c>
    </row>
    <row r="6938" spans="1:5" x14ac:dyDescent="0.25">
      <c r="A6938" s="1">
        <v>6932</v>
      </c>
      <c r="B6938" s="1">
        <v>87</v>
      </c>
      <c r="D6938" s="1">
        <v>6932</v>
      </c>
      <c r="E6938" s="1">
        <v>13</v>
      </c>
    </row>
    <row r="6939" spans="1:5" x14ac:dyDescent="0.25">
      <c r="A6939" s="1">
        <v>6933</v>
      </c>
      <c r="B6939" s="1">
        <v>87</v>
      </c>
      <c r="D6939" s="1">
        <v>6933</v>
      </c>
      <c r="E6939" s="1">
        <v>13</v>
      </c>
    </row>
    <row r="6940" spans="1:5" x14ac:dyDescent="0.25">
      <c r="A6940" s="1">
        <v>6934</v>
      </c>
      <c r="B6940" s="1">
        <v>87</v>
      </c>
      <c r="D6940" s="1">
        <v>6934</v>
      </c>
      <c r="E6940" s="1">
        <v>13</v>
      </c>
    </row>
    <row r="6941" spans="1:5" x14ac:dyDescent="0.25">
      <c r="A6941" s="1">
        <v>6935</v>
      </c>
      <c r="B6941" s="1">
        <v>87</v>
      </c>
      <c r="D6941" s="1">
        <v>6935</v>
      </c>
      <c r="E6941" s="1">
        <v>13</v>
      </c>
    </row>
    <row r="6942" spans="1:5" x14ac:dyDescent="0.25">
      <c r="A6942" s="1">
        <v>6936</v>
      </c>
      <c r="B6942" s="1">
        <v>87</v>
      </c>
      <c r="D6942" s="1">
        <v>6936</v>
      </c>
      <c r="E6942" s="1">
        <v>13</v>
      </c>
    </row>
    <row r="6943" spans="1:5" x14ac:dyDescent="0.25">
      <c r="A6943" s="1">
        <v>6937</v>
      </c>
      <c r="B6943" s="1">
        <v>87</v>
      </c>
      <c r="D6943" s="1">
        <v>6937</v>
      </c>
      <c r="E6943" s="1">
        <v>13</v>
      </c>
    </row>
    <row r="6944" spans="1:5" x14ac:dyDescent="0.25">
      <c r="A6944" s="1">
        <v>6938</v>
      </c>
      <c r="B6944" s="1">
        <v>87</v>
      </c>
      <c r="D6944" s="1">
        <v>6938</v>
      </c>
      <c r="E6944" s="1">
        <v>13</v>
      </c>
    </row>
    <row r="6945" spans="1:5" x14ac:dyDescent="0.25">
      <c r="A6945" s="1">
        <v>6939</v>
      </c>
      <c r="B6945" s="1">
        <v>87</v>
      </c>
      <c r="D6945" s="1">
        <v>6939</v>
      </c>
      <c r="E6945" s="1">
        <v>13</v>
      </c>
    </row>
    <row r="6946" spans="1:5" x14ac:dyDescent="0.25">
      <c r="A6946" s="1">
        <v>6940</v>
      </c>
      <c r="B6946" s="1">
        <v>87</v>
      </c>
      <c r="D6946" s="1">
        <v>6940</v>
      </c>
      <c r="E6946" s="1">
        <v>13</v>
      </c>
    </row>
    <row r="6947" spans="1:5" x14ac:dyDescent="0.25">
      <c r="A6947" s="1">
        <v>6941</v>
      </c>
      <c r="B6947" s="1">
        <v>87</v>
      </c>
      <c r="D6947" s="1">
        <v>6941</v>
      </c>
      <c r="E6947" s="1">
        <v>13</v>
      </c>
    </row>
    <row r="6948" spans="1:5" x14ac:dyDescent="0.25">
      <c r="A6948" s="1">
        <v>6942</v>
      </c>
      <c r="B6948" s="1">
        <v>87</v>
      </c>
      <c r="D6948" s="1">
        <v>6942</v>
      </c>
      <c r="E6948" s="1">
        <v>13</v>
      </c>
    </row>
    <row r="6949" spans="1:5" x14ac:dyDescent="0.25">
      <c r="A6949" s="1">
        <v>6943</v>
      </c>
      <c r="B6949" s="1">
        <v>87</v>
      </c>
      <c r="D6949" s="1">
        <v>6943</v>
      </c>
      <c r="E6949" s="1">
        <v>13</v>
      </c>
    </row>
    <row r="6950" spans="1:5" x14ac:dyDescent="0.25">
      <c r="A6950" s="1">
        <v>6944</v>
      </c>
      <c r="B6950" s="1">
        <v>87</v>
      </c>
      <c r="D6950" s="1">
        <v>6944</v>
      </c>
      <c r="E6950" s="1">
        <v>13</v>
      </c>
    </row>
    <row r="6951" spans="1:5" x14ac:dyDescent="0.25">
      <c r="A6951" s="1">
        <v>6945</v>
      </c>
      <c r="B6951" s="1">
        <v>87</v>
      </c>
      <c r="D6951" s="1">
        <v>6945</v>
      </c>
      <c r="E6951" s="1">
        <v>13</v>
      </c>
    </row>
    <row r="6952" spans="1:5" x14ac:dyDescent="0.25">
      <c r="A6952" s="1">
        <v>6946</v>
      </c>
      <c r="B6952" s="1">
        <v>87</v>
      </c>
      <c r="D6952" s="1">
        <v>6946</v>
      </c>
      <c r="E6952" s="1">
        <v>13</v>
      </c>
    </row>
    <row r="6953" spans="1:5" x14ac:dyDescent="0.25">
      <c r="A6953" s="1">
        <v>6947</v>
      </c>
      <c r="B6953" s="1">
        <v>87</v>
      </c>
      <c r="D6953" s="1">
        <v>6947</v>
      </c>
      <c r="E6953" s="1">
        <v>13</v>
      </c>
    </row>
    <row r="6954" spans="1:5" x14ac:dyDescent="0.25">
      <c r="A6954" s="1">
        <v>6948</v>
      </c>
      <c r="B6954" s="1">
        <v>87</v>
      </c>
      <c r="D6954" s="1">
        <v>6948</v>
      </c>
      <c r="E6954" s="1">
        <v>13</v>
      </c>
    </row>
    <row r="6955" spans="1:5" x14ac:dyDescent="0.25">
      <c r="A6955" s="1">
        <v>6949</v>
      </c>
      <c r="B6955" s="1">
        <v>87</v>
      </c>
      <c r="D6955" s="1">
        <v>6949</v>
      </c>
      <c r="E6955" s="1">
        <v>13</v>
      </c>
    </row>
    <row r="6956" spans="1:5" x14ac:dyDescent="0.25">
      <c r="A6956" s="1">
        <v>6950</v>
      </c>
      <c r="B6956" s="1">
        <v>87</v>
      </c>
      <c r="D6956" s="1">
        <v>6950</v>
      </c>
      <c r="E6956" s="1">
        <v>13</v>
      </c>
    </row>
    <row r="6957" spans="1:5" x14ac:dyDescent="0.25">
      <c r="A6957" s="1">
        <v>6951</v>
      </c>
      <c r="B6957" s="1">
        <v>87</v>
      </c>
      <c r="D6957" s="1">
        <v>6951</v>
      </c>
      <c r="E6957" s="1">
        <v>13</v>
      </c>
    </row>
    <row r="6958" spans="1:5" x14ac:dyDescent="0.25">
      <c r="A6958" s="1">
        <v>6952</v>
      </c>
      <c r="B6958" s="1">
        <v>87</v>
      </c>
      <c r="D6958" s="1">
        <v>6952</v>
      </c>
      <c r="E6958" s="1">
        <v>13</v>
      </c>
    </row>
    <row r="6959" spans="1:5" x14ac:dyDescent="0.25">
      <c r="A6959" s="1">
        <v>6953</v>
      </c>
      <c r="B6959" s="1">
        <v>87</v>
      </c>
      <c r="D6959" s="1">
        <v>6953</v>
      </c>
      <c r="E6959" s="1">
        <v>13</v>
      </c>
    </row>
    <row r="6960" spans="1:5" x14ac:dyDescent="0.25">
      <c r="A6960" s="1">
        <v>6954</v>
      </c>
      <c r="B6960" s="1">
        <v>87</v>
      </c>
      <c r="D6960" s="1">
        <v>6954</v>
      </c>
      <c r="E6960" s="1">
        <v>13</v>
      </c>
    </row>
    <row r="6961" spans="1:5" x14ac:dyDescent="0.25">
      <c r="A6961" s="1">
        <v>6955</v>
      </c>
      <c r="B6961" s="1">
        <v>87</v>
      </c>
      <c r="D6961" s="1">
        <v>6955</v>
      </c>
      <c r="E6961" s="1">
        <v>13</v>
      </c>
    </row>
    <row r="6962" spans="1:5" x14ac:dyDescent="0.25">
      <c r="A6962" s="1">
        <v>6956</v>
      </c>
      <c r="B6962" s="1">
        <v>87</v>
      </c>
      <c r="D6962" s="1">
        <v>6956</v>
      </c>
      <c r="E6962" s="1">
        <v>13</v>
      </c>
    </row>
    <row r="6963" spans="1:5" x14ac:dyDescent="0.25">
      <c r="A6963" s="1">
        <v>6957</v>
      </c>
      <c r="B6963" s="1">
        <v>87</v>
      </c>
      <c r="D6963" s="1">
        <v>6957</v>
      </c>
      <c r="E6963" s="1">
        <v>13</v>
      </c>
    </row>
    <row r="6964" spans="1:5" x14ac:dyDescent="0.25">
      <c r="A6964" s="1">
        <v>6958</v>
      </c>
      <c r="B6964" s="1">
        <v>87</v>
      </c>
      <c r="D6964" s="1">
        <v>6958</v>
      </c>
      <c r="E6964" s="1">
        <v>13</v>
      </c>
    </row>
    <row r="6965" spans="1:5" x14ac:dyDescent="0.25">
      <c r="A6965" s="1">
        <v>6959</v>
      </c>
      <c r="B6965" s="1">
        <v>87</v>
      </c>
      <c r="D6965" s="1">
        <v>6959</v>
      </c>
      <c r="E6965" s="1">
        <v>13</v>
      </c>
    </row>
    <row r="6966" spans="1:5" x14ac:dyDescent="0.25">
      <c r="A6966" s="1">
        <v>6960</v>
      </c>
      <c r="B6966" s="1">
        <v>87</v>
      </c>
      <c r="D6966" s="1">
        <v>6960</v>
      </c>
      <c r="E6966" s="1">
        <v>13</v>
      </c>
    </row>
    <row r="6967" spans="1:5" x14ac:dyDescent="0.25">
      <c r="A6967" s="1">
        <v>6961</v>
      </c>
      <c r="B6967" s="1">
        <v>88</v>
      </c>
      <c r="D6967" s="1">
        <v>6961</v>
      </c>
      <c r="E6967" s="1">
        <v>13</v>
      </c>
    </row>
    <row r="6968" spans="1:5" x14ac:dyDescent="0.25">
      <c r="A6968" s="1">
        <v>6962</v>
      </c>
      <c r="B6968" s="1">
        <v>88</v>
      </c>
      <c r="D6968" s="1">
        <v>6962</v>
      </c>
      <c r="E6968" s="1">
        <v>13</v>
      </c>
    </row>
    <row r="6969" spans="1:5" x14ac:dyDescent="0.25">
      <c r="A6969" s="1">
        <v>6963</v>
      </c>
      <c r="B6969" s="1">
        <v>88</v>
      </c>
      <c r="D6969" s="1">
        <v>6963</v>
      </c>
      <c r="E6969" s="1">
        <v>13</v>
      </c>
    </row>
    <row r="6970" spans="1:5" x14ac:dyDescent="0.25">
      <c r="A6970" s="1">
        <v>6964</v>
      </c>
      <c r="B6970" s="1">
        <v>88</v>
      </c>
      <c r="D6970" s="1">
        <v>6964</v>
      </c>
      <c r="E6970" s="1">
        <v>13</v>
      </c>
    </row>
    <row r="6971" spans="1:5" x14ac:dyDescent="0.25">
      <c r="A6971" s="1">
        <v>6965</v>
      </c>
      <c r="B6971" s="1">
        <v>88</v>
      </c>
      <c r="D6971" s="1">
        <v>6965</v>
      </c>
      <c r="E6971" s="1">
        <v>13</v>
      </c>
    </row>
    <row r="6972" spans="1:5" x14ac:dyDescent="0.25">
      <c r="A6972" s="1">
        <v>6966</v>
      </c>
      <c r="B6972" s="1">
        <v>88</v>
      </c>
      <c r="D6972" s="1">
        <v>6966</v>
      </c>
      <c r="E6972" s="1">
        <v>13</v>
      </c>
    </row>
    <row r="6973" spans="1:5" x14ac:dyDescent="0.25">
      <c r="A6973" s="1">
        <v>6967</v>
      </c>
      <c r="B6973" s="1">
        <v>88</v>
      </c>
      <c r="D6973" s="1">
        <v>6967</v>
      </c>
      <c r="E6973" s="1">
        <v>13</v>
      </c>
    </row>
    <row r="6974" spans="1:5" x14ac:dyDescent="0.25">
      <c r="A6974" s="1">
        <v>6968</v>
      </c>
      <c r="B6974" s="1">
        <v>88</v>
      </c>
      <c r="D6974" s="1">
        <v>6968</v>
      </c>
      <c r="E6974" s="1">
        <v>13</v>
      </c>
    </row>
    <row r="6975" spans="1:5" x14ac:dyDescent="0.25">
      <c r="A6975" s="1">
        <v>6969</v>
      </c>
      <c r="B6975" s="1">
        <v>88</v>
      </c>
      <c r="D6975" s="1">
        <v>6969</v>
      </c>
      <c r="E6975" s="1">
        <v>13</v>
      </c>
    </row>
    <row r="6976" spans="1:5" x14ac:dyDescent="0.25">
      <c r="A6976" s="1">
        <v>6970</v>
      </c>
      <c r="B6976" s="1">
        <v>88</v>
      </c>
      <c r="D6976" s="1">
        <v>6970</v>
      </c>
      <c r="E6976" s="1">
        <v>13</v>
      </c>
    </row>
    <row r="6977" spans="1:5" x14ac:dyDescent="0.25">
      <c r="A6977" s="1">
        <v>6971</v>
      </c>
      <c r="B6977" s="1">
        <v>88</v>
      </c>
      <c r="D6977" s="1">
        <v>6971</v>
      </c>
      <c r="E6977" s="1">
        <v>13</v>
      </c>
    </row>
    <row r="6978" spans="1:5" x14ac:dyDescent="0.25">
      <c r="A6978" s="1">
        <v>6972</v>
      </c>
      <c r="B6978" s="1">
        <v>88</v>
      </c>
      <c r="D6978" s="1">
        <v>6972</v>
      </c>
      <c r="E6978" s="1">
        <v>13</v>
      </c>
    </row>
    <row r="6979" spans="1:5" x14ac:dyDescent="0.25">
      <c r="A6979" s="1">
        <v>6973</v>
      </c>
      <c r="B6979" s="1">
        <v>88</v>
      </c>
      <c r="D6979" s="1">
        <v>6973</v>
      </c>
      <c r="E6979" s="1">
        <v>13</v>
      </c>
    </row>
    <row r="6980" spans="1:5" x14ac:dyDescent="0.25">
      <c r="A6980" s="1">
        <v>6974</v>
      </c>
      <c r="B6980" s="1">
        <v>88</v>
      </c>
      <c r="D6980" s="1">
        <v>6974</v>
      </c>
      <c r="E6980" s="1">
        <v>13</v>
      </c>
    </row>
    <row r="6981" spans="1:5" x14ac:dyDescent="0.25">
      <c r="A6981" s="1">
        <v>6975</v>
      </c>
      <c r="B6981" s="1">
        <v>88</v>
      </c>
      <c r="D6981" s="1">
        <v>6975</v>
      </c>
      <c r="E6981" s="1">
        <v>13</v>
      </c>
    </row>
    <row r="6982" spans="1:5" x14ac:dyDescent="0.25">
      <c r="A6982" s="1">
        <v>6976</v>
      </c>
      <c r="B6982" s="1">
        <v>88</v>
      </c>
      <c r="D6982" s="1">
        <v>6976</v>
      </c>
      <c r="E6982" s="1">
        <v>14</v>
      </c>
    </row>
    <row r="6983" spans="1:5" x14ac:dyDescent="0.25">
      <c r="A6983" s="1">
        <v>6977</v>
      </c>
      <c r="B6983" s="1">
        <v>88</v>
      </c>
      <c r="D6983" s="1">
        <v>6977</v>
      </c>
      <c r="E6983" s="1">
        <v>14</v>
      </c>
    </row>
    <row r="6984" spans="1:5" x14ac:dyDescent="0.25">
      <c r="A6984" s="1">
        <v>6978</v>
      </c>
      <c r="B6984" s="1">
        <v>88</v>
      </c>
      <c r="D6984" s="1">
        <v>6978</v>
      </c>
      <c r="E6984" s="1">
        <v>14</v>
      </c>
    </row>
    <row r="6985" spans="1:5" x14ac:dyDescent="0.25">
      <c r="A6985" s="1">
        <v>6979</v>
      </c>
      <c r="B6985" s="1">
        <v>88</v>
      </c>
      <c r="D6985" s="1">
        <v>6979</v>
      </c>
      <c r="E6985" s="1">
        <v>14</v>
      </c>
    </row>
    <row r="6986" spans="1:5" x14ac:dyDescent="0.25">
      <c r="A6986" s="1">
        <v>6980</v>
      </c>
      <c r="B6986" s="1">
        <v>88</v>
      </c>
      <c r="D6986" s="1">
        <v>6980</v>
      </c>
      <c r="E6986" s="1">
        <v>14</v>
      </c>
    </row>
    <row r="6987" spans="1:5" x14ac:dyDescent="0.25">
      <c r="A6987" s="1">
        <v>6981</v>
      </c>
      <c r="B6987" s="1">
        <v>88</v>
      </c>
      <c r="D6987" s="1">
        <v>6981</v>
      </c>
      <c r="E6987" s="1">
        <v>14</v>
      </c>
    </row>
    <row r="6988" spans="1:5" x14ac:dyDescent="0.25">
      <c r="A6988" s="1">
        <v>6982</v>
      </c>
      <c r="B6988" s="1">
        <v>88</v>
      </c>
      <c r="D6988" s="1">
        <v>6982</v>
      </c>
      <c r="E6988" s="1">
        <v>14</v>
      </c>
    </row>
    <row r="6989" spans="1:5" x14ac:dyDescent="0.25">
      <c r="A6989" s="1">
        <v>6983</v>
      </c>
      <c r="B6989" s="1">
        <v>88</v>
      </c>
      <c r="D6989" s="1">
        <v>6983</v>
      </c>
      <c r="E6989" s="1">
        <v>14</v>
      </c>
    </row>
    <row r="6990" spans="1:5" x14ac:dyDescent="0.25">
      <c r="A6990" s="1">
        <v>6984</v>
      </c>
      <c r="B6990" s="1">
        <v>88</v>
      </c>
      <c r="D6990" s="1">
        <v>6984</v>
      </c>
      <c r="E6990" s="1">
        <v>14</v>
      </c>
    </row>
    <row r="6991" spans="1:5" x14ac:dyDescent="0.25">
      <c r="A6991" s="1">
        <v>6985</v>
      </c>
      <c r="B6991" s="1">
        <v>88</v>
      </c>
      <c r="D6991" s="1">
        <v>6985</v>
      </c>
      <c r="E6991" s="1">
        <v>14</v>
      </c>
    </row>
    <row r="6992" spans="1:5" x14ac:dyDescent="0.25">
      <c r="A6992" s="1">
        <v>6986</v>
      </c>
      <c r="B6992" s="1">
        <v>88</v>
      </c>
      <c r="D6992" s="1">
        <v>6986</v>
      </c>
      <c r="E6992" s="1">
        <v>14</v>
      </c>
    </row>
    <row r="6993" spans="1:5" x14ac:dyDescent="0.25">
      <c r="A6993" s="1">
        <v>6987</v>
      </c>
      <c r="B6993" s="1">
        <v>88</v>
      </c>
      <c r="D6993" s="1">
        <v>6987</v>
      </c>
      <c r="E6993" s="1">
        <v>14</v>
      </c>
    </row>
    <row r="6994" spans="1:5" x14ac:dyDescent="0.25">
      <c r="A6994" s="1">
        <v>6988</v>
      </c>
      <c r="B6994" s="1">
        <v>88</v>
      </c>
      <c r="D6994" s="1">
        <v>6988</v>
      </c>
      <c r="E6994" s="1">
        <v>14</v>
      </c>
    </row>
    <row r="6995" spans="1:5" x14ac:dyDescent="0.25">
      <c r="A6995" s="1">
        <v>6989</v>
      </c>
      <c r="B6995" s="1">
        <v>88</v>
      </c>
      <c r="D6995" s="1">
        <v>6989</v>
      </c>
      <c r="E6995" s="1">
        <v>14</v>
      </c>
    </row>
    <row r="6996" spans="1:5" x14ac:dyDescent="0.25">
      <c r="A6996" s="1">
        <v>6990</v>
      </c>
      <c r="B6996" s="1">
        <v>88</v>
      </c>
      <c r="D6996" s="1">
        <v>6990</v>
      </c>
      <c r="E6996" s="1">
        <v>14</v>
      </c>
    </row>
    <row r="6997" spans="1:5" x14ac:dyDescent="0.25">
      <c r="A6997" s="1">
        <v>6991</v>
      </c>
      <c r="B6997" s="1">
        <v>88</v>
      </c>
      <c r="D6997" s="1">
        <v>6991</v>
      </c>
      <c r="E6997" s="1">
        <v>14</v>
      </c>
    </row>
    <row r="6998" spans="1:5" x14ac:dyDescent="0.25">
      <c r="A6998" s="1">
        <v>6992</v>
      </c>
      <c r="B6998" s="1">
        <v>88</v>
      </c>
      <c r="D6998" s="1">
        <v>6992</v>
      </c>
      <c r="E6998" s="1">
        <v>14</v>
      </c>
    </row>
    <row r="6999" spans="1:5" x14ac:dyDescent="0.25">
      <c r="A6999" s="1">
        <v>6993</v>
      </c>
      <c r="B6999" s="1">
        <v>88</v>
      </c>
      <c r="D6999" s="1">
        <v>6993</v>
      </c>
      <c r="E6999" s="1">
        <v>14</v>
      </c>
    </row>
    <row r="7000" spans="1:5" x14ac:dyDescent="0.25">
      <c r="A7000" s="1">
        <v>6994</v>
      </c>
      <c r="B7000" s="1">
        <v>88</v>
      </c>
      <c r="D7000" s="1">
        <v>6994</v>
      </c>
      <c r="E7000" s="1">
        <v>14</v>
      </c>
    </row>
    <row r="7001" spans="1:5" x14ac:dyDescent="0.25">
      <c r="A7001" s="1">
        <v>6995</v>
      </c>
      <c r="B7001" s="1">
        <v>88</v>
      </c>
      <c r="D7001" s="1">
        <v>6995</v>
      </c>
      <c r="E7001" s="1">
        <v>14</v>
      </c>
    </row>
    <row r="7002" spans="1:5" x14ac:dyDescent="0.25">
      <c r="A7002" s="1">
        <v>6996</v>
      </c>
      <c r="B7002" s="1">
        <v>88</v>
      </c>
      <c r="D7002" s="1">
        <v>6996</v>
      </c>
      <c r="E7002" s="1">
        <v>14</v>
      </c>
    </row>
    <row r="7003" spans="1:5" x14ac:dyDescent="0.25">
      <c r="A7003" s="1">
        <v>6997</v>
      </c>
      <c r="B7003" s="1">
        <v>88</v>
      </c>
      <c r="D7003" s="1">
        <v>6997</v>
      </c>
      <c r="E7003" s="1">
        <v>14</v>
      </c>
    </row>
    <row r="7004" spans="1:5" x14ac:dyDescent="0.25">
      <c r="A7004" s="1">
        <v>6998</v>
      </c>
      <c r="B7004" s="1">
        <v>88</v>
      </c>
      <c r="D7004" s="1">
        <v>6998</v>
      </c>
      <c r="E7004" s="1">
        <v>14</v>
      </c>
    </row>
    <row r="7005" spans="1:5" x14ac:dyDescent="0.25">
      <c r="A7005" s="1">
        <v>6999</v>
      </c>
      <c r="B7005" s="1">
        <v>88</v>
      </c>
      <c r="D7005" s="1">
        <v>6999</v>
      </c>
      <c r="E7005" s="1">
        <v>14</v>
      </c>
    </row>
    <row r="7006" spans="1:5" x14ac:dyDescent="0.25">
      <c r="A7006" s="1">
        <v>7000</v>
      </c>
      <c r="B7006" s="1">
        <v>88</v>
      </c>
      <c r="D7006" s="1">
        <v>7000</v>
      </c>
      <c r="E7006" s="1">
        <v>14</v>
      </c>
    </row>
    <row r="7007" spans="1:5" x14ac:dyDescent="0.25">
      <c r="A7007" s="1">
        <v>7001</v>
      </c>
      <c r="B7007" s="1">
        <v>88</v>
      </c>
      <c r="D7007" s="1">
        <v>7001</v>
      </c>
      <c r="E7007" s="1">
        <v>14</v>
      </c>
    </row>
    <row r="7008" spans="1:5" x14ac:dyDescent="0.25">
      <c r="A7008" s="1">
        <v>7002</v>
      </c>
      <c r="B7008" s="1">
        <v>88</v>
      </c>
      <c r="D7008" s="1">
        <v>7002</v>
      </c>
      <c r="E7008" s="1">
        <v>14</v>
      </c>
    </row>
    <row r="7009" spans="1:5" x14ac:dyDescent="0.25">
      <c r="A7009" s="1">
        <v>7003</v>
      </c>
      <c r="B7009" s="1">
        <v>88</v>
      </c>
      <c r="D7009" s="1">
        <v>7003</v>
      </c>
      <c r="E7009" s="1">
        <v>14</v>
      </c>
    </row>
    <row r="7010" spans="1:5" x14ac:dyDescent="0.25">
      <c r="A7010" s="1">
        <v>7004</v>
      </c>
      <c r="B7010" s="1">
        <v>88</v>
      </c>
      <c r="D7010" s="1">
        <v>7004</v>
      </c>
      <c r="E7010" s="1">
        <v>14</v>
      </c>
    </row>
    <row r="7011" spans="1:5" x14ac:dyDescent="0.25">
      <c r="A7011" s="1">
        <v>7005</v>
      </c>
      <c r="B7011" s="1">
        <v>88</v>
      </c>
      <c r="D7011" s="1">
        <v>7005</v>
      </c>
      <c r="E7011" s="1">
        <v>14</v>
      </c>
    </row>
    <row r="7012" spans="1:5" x14ac:dyDescent="0.25">
      <c r="A7012" s="1">
        <v>7006</v>
      </c>
      <c r="B7012" s="1">
        <v>88</v>
      </c>
      <c r="D7012" s="1">
        <v>7006</v>
      </c>
      <c r="E7012" s="1">
        <v>14</v>
      </c>
    </row>
    <row r="7013" spans="1:5" x14ac:dyDescent="0.25">
      <c r="A7013" s="1">
        <v>7007</v>
      </c>
      <c r="B7013" s="1">
        <v>88</v>
      </c>
      <c r="D7013" s="1">
        <v>7007</v>
      </c>
      <c r="E7013" s="1">
        <v>14</v>
      </c>
    </row>
    <row r="7014" spans="1:5" x14ac:dyDescent="0.25">
      <c r="A7014" s="1">
        <v>7008</v>
      </c>
      <c r="B7014" s="1">
        <v>88</v>
      </c>
      <c r="D7014" s="1">
        <v>7008</v>
      </c>
      <c r="E7014" s="1">
        <v>14</v>
      </c>
    </row>
    <row r="7015" spans="1:5" x14ac:dyDescent="0.25">
      <c r="A7015" s="1">
        <v>7009</v>
      </c>
      <c r="B7015" s="1">
        <v>88</v>
      </c>
      <c r="D7015" s="1">
        <v>7009</v>
      </c>
      <c r="E7015" s="1">
        <v>14</v>
      </c>
    </row>
    <row r="7016" spans="1:5" x14ac:dyDescent="0.25">
      <c r="A7016" s="1">
        <v>7010</v>
      </c>
      <c r="B7016" s="1">
        <v>88</v>
      </c>
      <c r="D7016" s="1">
        <v>7010</v>
      </c>
      <c r="E7016" s="1">
        <v>14</v>
      </c>
    </row>
    <row r="7017" spans="1:5" x14ac:dyDescent="0.25">
      <c r="A7017" s="1">
        <v>7011</v>
      </c>
      <c r="B7017" s="1">
        <v>88</v>
      </c>
      <c r="D7017" s="1">
        <v>7011</v>
      </c>
      <c r="E7017" s="1">
        <v>14</v>
      </c>
    </row>
    <row r="7018" spans="1:5" x14ac:dyDescent="0.25">
      <c r="A7018" s="1">
        <v>7012</v>
      </c>
      <c r="B7018" s="1">
        <v>88</v>
      </c>
      <c r="D7018" s="1">
        <v>7012</v>
      </c>
      <c r="E7018" s="1">
        <v>14</v>
      </c>
    </row>
    <row r="7019" spans="1:5" x14ac:dyDescent="0.25">
      <c r="A7019" s="1">
        <v>7013</v>
      </c>
      <c r="B7019" s="1">
        <v>88</v>
      </c>
      <c r="D7019" s="1">
        <v>7013</v>
      </c>
      <c r="E7019" s="1">
        <v>14</v>
      </c>
    </row>
    <row r="7020" spans="1:5" x14ac:dyDescent="0.25">
      <c r="A7020" s="1">
        <v>7014</v>
      </c>
      <c r="B7020" s="1">
        <v>88</v>
      </c>
      <c r="D7020" s="1">
        <v>7014</v>
      </c>
      <c r="E7020" s="1">
        <v>14</v>
      </c>
    </row>
    <row r="7021" spans="1:5" x14ac:dyDescent="0.25">
      <c r="A7021" s="1">
        <v>7015</v>
      </c>
      <c r="B7021" s="1">
        <v>88</v>
      </c>
      <c r="D7021" s="1">
        <v>7015</v>
      </c>
      <c r="E7021" s="1">
        <v>14</v>
      </c>
    </row>
    <row r="7022" spans="1:5" x14ac:dyDescent="0.25">
      <c r="A7022" s="1">
        <v>7016</v>
      </c>
      <c r="B7022" s="1">
        <v>88</v>
      </c>
      <c r="D7022" s="1">
        <v>7016</v>
      </c>
      <c r="E7022" s="1">
        <v>14</v>
      </c>
    </row>
    <row r="7023" spans="1:5" x14ac:dyDescent="0.25">
      <c r="A7023" s="1">
        <v>7017</v>
      </c>
      <c r="B7023" s="1">
        <v>88</v>
      </c>
      <c r="D7023" s="1">
        <v>7017</v>
      </c>
      <c r="E7023" s="1">
        <v>14</v>
      </c>
    </row>
    <row r="7024" spans="1:5" x14ac:dyDescent="0.25">
      <c r="A7024" s="1">
        <v>7018</v>
      </c>
      <c r="B7024" s="1">
        <v>88</v>
      </c>
      <c r="D7024" s="1">
        <v>7018</v>
      </c>
      <c r="E7024" s="1">
        <v>14</v>
      </c>
    </row>
    <row r="7025" spans="1:5" x14ac:dyDescent="0.25">
      <c r="A7025" s="1">
        <v>7019</v>
      </c>
      <c r="B7025" s="1">
        <v>88</v>
      </c>
      <c r="D7025" s="1">
        <v>7019</v>
      </c>
      <c r="E7025" s="1">
        <v>14</v>
      </c>
    </row>
    <row r="7026" spans="1:5" x14ac:dyDescent="0.25">
      <c r="A7026" s="1">
        <v>7020</v>
      </c>
      <c r="B7026" s="1">
        <v>88</v>
      </c>
      <c r="D7026" s="1">
        <v>7020</v>
      </c>
      <c r="E7026" s="1">
        <v>14</v>
      </c>
    </row>
    <row r="7027" spans="1:5" x14ac:dyDescent="0.25">
      <c r="A7027" s="1">
        <v>7021</v>
      </c>
      <c r="B7027" s="1">
        <v>88</v>
      </c>
      <c r="D7027" s="1">
        <v>7021</v>
      </c>
      <c r="E7027" s="1">
        <v>14</v>
      </c>
    </row>
    <row r="7028" spans="1:5" x14ac:dyDescent="0.25">
      <c r="A7028" s="1">
        <v>7022</v>
      </c>
      <c r="B7028" s="1">
        <v>88</v>
      </c>
      <c r="D7028" s="1">
        <v>7022</v>
      </c>
      <c r="E7028" s="1">
        <v>14</v>
      </c>
    </row>
    <row r="7029" spans="1:5" x14ac:dyDescent="0.25">
      <c r="A7029" s="1">
        <v>7023</v>
      </c>
      <c r="B7029" s="1">
        <v>88</v>
      </c>
      <c r="D7029" s="1">
        <v>7023</v>
      </c>
      <c r="E7029" s="1">
        <v>14</v>
      </c>
    </row>
    <row r="7030" spans="1:5" x14ac:dyDescent="0.25">
      <c r="A7030" s="1">
        <v>7024</v>
      </c>
      <c r="B7030" s="1">
        <v>88</v>
      </c>
      <c r="D7030" s="1">
        <v>7024</v>
      </c>
      <c r="E7030" s="1">
        <v>14</v>
      </c>
    </row>
    <row r="7031" spans="1:5" x14ac:dyDescent="0.25">
      <c r="A7031" s="1">
        <v>7025</v>
      </c>
      <c r="B7031" s="1">
        <v>88</v>
      </c>
      <c r="D7031" s="1">
        <v>7025</v>
      </c>
      <c r="E7031" s="1">
        <v>14</v>
      </c>
    </row>
    <row r="7032" spans="1:5" x14ac:dyDescent="0.25">
      <c r="A7032" s="1">
        <v>7026</v>
      </c>
      <c r="B7032" s="1">
        <v>88</v>
      </c>
      <c r="D7032" s="1">
        <v>7026</v>
      </c>
      <c r="E7032" s="1">
        <v>14</v>
      </c>
    </row>
    <row r="7033" spans="1:5" x14ac:dyDescent="0.25">
      <c r="A7033" s="1">
        <v>7027</v>
      </c>
      <c r="B7033" s="1">
        <v>88</v>
      </c>
      <c r="D7033" s="1">
        <v>7027</v>
      </c>
      <c r="E7033" s="1">
        <v>14</v>
      </c>
    </row>
    <row r="7034" spans="1:5" x14ac:dyDescent="0.25">
      <c r="A7034" s="1">
        <v>7028</v>
      </c>
      <c r="B7034" s="1">
        <v>88</v>
      </c>
      <c r="D7034" s="1">
        <v>7028</v>
      </c>
      <c r="E7034" s="1">
        <v>14</v>
      </c>
    </row>
    <row r="7035" spans="1:5" x14ac:dyDescent="0.25">
      <c r="A7035" s="1">
        <v>7029</v>
      </c>
      <c r="B7035" s="1">
        <v>88</v>
      </c>
      <c r="D7035" s="1">
        <v>7029</v>
      </c>
      <c r="E7035" s="1">
        <v>14</v>
      </c>
    </row>
    <row r="7036" spans="1:5" x14ac:dyDescent="0.25">
      <c r="A7036" s="1">
        <v>7030</v>
      </c>
      <c r="B7036" s="1">
        <v>88</v>
      </c>
      <c r="D7036" s="1">
        <v>7030</v>
      </c>
      <c r="E7036" s="1">
        <v>14</v>
      </c>
    </row>
    <row r="7037" spans="1:5" x14ac:dyDescent="0.25">
      <c r="A7037" s="1">
        <v>7031</v>
      </c>
      <c r="B7037" s="1">
        <v>88</v>
      </c>
      <c r="D7037" s="1">
        <v>7031</v>
      </c>
      <c r="E7037" s="1">
        <v>14</v>
      </c>
    </row>
    <row r="7038" spans="1:5" x14ac:dyDescent="0.25">
      <c r="A7038" s="1">
        <v>7032</v>
      </c>
      <c r="B7038" s="1">
        <v>88</v>
      </c>
      <c r="D7038" s="1">
        <v>7032</v>
      </c>
      <c r="E7038" s="1">
        <v>14</v>
      </c>
    </row>
    <row r="7039" spans="1:5" x14ac:dyDescent="0.25">
      <c r="A7039" s="1">
        <v>7033</v>
      </c>
      <c r="B7039" s="1">
        <v>88</v>
      </c>
      <c r="D7039" s="1">
        <v>7033</v>
      </c>
      <c r="E7039" s="1">
        <v>14</v>
      </c>
    </row>
    <row r="7040" spans="1:5" x14ac:dyDescent="0.25">
      <c r="A7040" s="1">
        <v>7034</v>
      </c>
      <c r="B7040" s="1">
        <v>88</v>
      </c>
      <c r="D7040" s="1">
        <v>7034</v>
      </c>
      <c r="E7040" s="1">
        <v>14</v>
      </c>
    </row>
    <row r="7041" spans="1:5" x14ac:dyDescent="0.25">
      <c r="A7041" s="1">
        <v>7035</v>
      </c>
      <c r="B7041" s="1">
        <v>88</v>
      </c>
      <c r="D7041" s="1">
        <v>7035</v>
      </c>
      <c r="E7041" s="1">
        <v>14</v>
      </c>
    </row>
    <row r="7042" spans="1:5" x14ac:dyDescent="0.25">
      <c r="A7042" s="1">
        <v>7036</v>
      </c>
      <c r="B7042" s="1">
        <v>88</v>
      </c>
      <c r="D7042" s="1">
        <v>7036</v>
      </c>
      <c r="E7042" s="1">
        <v>14</v>
      </c>
    </row>
    <row r="7043" spans="1:5" x14ac:dyDescent="0.25">
      <c r="A7043" s="1">
        <v>7037</v>
      </c>
      <c r="B7043" s="1">
        <v>88</v>
      </c>
      <c r="D7043" s="1">
        <v>7037</v>
      </c>
      <c r="E7043" s="1">
        <v>14</v>
      </c>
    </row>
    <row r="7044" spans="1:5" x14ac:dyDescent="0.25">
      <c r="A7044" s="1">
        <v>7038</v>
      </c>
      <c r="B7044" s="1">
        <v>88</v>
      </c>
      <c r="D7044" s="1">
        <v>7038</v>
      </c>
      <c r="E7044" s="1">
        <v>14</v>
      </c>
    </row>
    <row r="7045" spans="1:5" x14ac:dyDescent="0.25">
      <c r="A7045" s="1">
        <v>7039</v>
      </c>
      <c r="B7045" s="1">
        <v>88</v>
      </c>
      <c r="D7045" s="1">
        <v>7039</v>
      </c>
      <c r="E7045" s="1">
        <v>14</v>
      </c>
    </row>
    <row r="7046" spans="1:5" x14ac:dyDescent="0.25">
      <c r="A7046" s="1">
        <v>7040</v>
      </c>
      <c r="B7046" s="1">
        <v>88</v>
      </c>
      <c r="D7046" s="1">
        <v>7040</v>
      </c>
      <c r="E7046" s="1">
        <v>14</v>
      </c>
    </row>
    <row r="7047" spans="1:5" x14ac:dyDescent="0.25">
      <c r="A7047" s="1">
        <v>7041</v>
      </c>
      <c r="B7047" s="1">
        <v>89</v>
      </c>
      <c r="D7047" s="1">
        <v>7041</v>
      </c>
      <c r="E7047" s="1">
        <v>14</v>
      </c>
    </row>
    <row r="7048" spans="1:5" x14ac:dyDescent="0.25">
      <c r="A7048" s="1">
        <v>7042</v>
      </c>
      <c r="B7048" s="1">
        <v>89</v>
      </c>
      <c r="D7048" s="1">
        <v>7042</v>
      </c>
      <c r="E7048" s="1">
        <v>14</v>
      </c>
    </row>
    <row r="7049" spans="1:5" x14ac:dyDescent="0.25">
      <c r="A7049" s="1">
        <v>7043</v>
      </c>
      <c r="B7049" s="1">
        <v>89</v>
      </c>
      <c r="D7049" s="1">
        <v>7043</v>
      </c>
      <c r="E7049" s="1">
        <v>14</v>
      </c>
    </row>
    <row r="7050" spans="1:5" x14ac:dyDescent="0.25">
      <c r="A7050" s="1">
        <v>7044</v>
      </c>
      <c r="B7050" s="1">
        <v>89</v>
      </c>
      <c r="D7050" s="1">
        <v>7044</v>
      </c>
      <c r="E7050" s="1">
        <v>14</v>
      </c>
    </row>
    <row r="7051" spans="1:5" x14ac:dyDescent="0.25">
      <c r="A7051" s="1">
        <v>7045</v>
      </c>
      <c r="B7051" s="1">
        <v>89</v>
      </c>
      <c r="D7051" s="1">
        <v>7045</v>
      </c>
      <c r="E7051" s="1">
        <v>14</v>
      </c>
    </row>
    <row r="7052" spans="1:5" x14ac:dyDescent="0.25">
      <c r="A7052" s="1">
        <v>7046</v>
      </c>
      <c r="B7052" s="1">
        <v>89</v>
      </c>
      <c r="D7052" s="1">
        <v>7046</v>
      </c>
      <c r="E7052" s="1">
        <v>14</v>
      </c>
    </row>
    <row r="7053" spans="1:5" x14ac:dyDescent="0.25">
      <c r="A7053" s="1">
        <v>7047</v>
      </c>
      <c r="B7053" s="1">
        <v>89</v>
      </c>
      <c r="D7053" s="1">
        <v>7047</v>
      </c>
      <c r="E7053" s="1">
        <v>14</v>
      </c>
    </row>
    <row r="7054" spans="1:5" x14ac:dyDescent="0.25">
      <c r="A7054" s="1">
        <v>7048</v>
      </c>
      <c r="B7054" s="1">
        <v>89</v>
      </c>
      <c r="D7054" s="1">
        <v>7048</v>
      </c>
      <c r="E7054" s="1">
        <v>14</v>
      </c>
    </row>
    <row r="7055" spans="1:5" x14ac:dyDescent="0.25">
      <c r="A7055" s="1">
        <v>7049</v>
      </c>
      <c r="B7055" s="1">
        <v>89</v>
      </c>
      <c r="D7055" s="1">
        <v>7049</v>
      </c>
      <c r="E7055" s="1">
        <v>14</v>
      </c>
    </row>
    <row r="7056" spans="1:5" x14ac:dyDescent="0.25">
      <c r="A7056" s="1">
        <v>7050</v>
      </c>
      <c r="B7056" s="1">
        <v>89</v>
      </c>
      <c r="D7056" s="1">
        <v>7050</v>
      </c>
      <c r="E7056" s="1">
        <v>14</v>
      </c>
    </row>
    <row r="7057" spans="1:5" x14ac:dyDescent="0.25">
      <c r="A7057" s="1">
        <v>7051</v>
      </c>
      <c r="B7057" s="1">
        <v>89</v>
      </c>
      <c r="D7057" s="1">
        <v>7051</v>
      </c>
      <c r="E7057" s="1">
        <v>14</v>
      </c>
    </row>
    <row r="7058" spans="1:5" x14ac:dyDescent="0.25">
      <c r="A7058" s="1">
        <v>7052</v>
      </c>
      <c r="B7058" s="1">
        <v>89</v>
      </c>
      <c r="D7058" s="1">
        <v>7052</v>
      </c>
      <c r="E7058" s="1">
        <v>14</v>
      </c>
    </row>
    <row r="7059" spans="1:5" x14ac:dyDescent="0.25">
      <c r="A7059" s="1">
        <v>7053</v>
      </c>
      <c r="B7059" s="1">
        <v>89</v>
      </c>
      <c r="D7059" s="1">
        <v>7053</v>
      </c>
      <c r="E7059" s="1">
        <v>14</v>
      </c>
    </row>
    <row r="7060" spans="1:5" x14ac:dyDescent="0.25">
      <c r="A7060" s="1">
        <v>7054</v>
      </c>
      <c r="B7060" s="1">
        <v>89</v>
      </c>
      <c r="D7060" s="1">
        <v>7054</v>
      </c>
      <c r="E7060" s="1">
        <v>14</v>
      </c>
    </row>
    <row r="7061" spans="1:5" x14ac:dyDescent="0.25">
      <c r="A7061" s="1">
        <v>7055</v>
      </c>
      <c r="B7061" s="1">
        <v>89</v>
      </c>
      <c r="D7061" s="1">
        <v>7055</v>
      </c>
      <c r="E7061" s="1">
        <v>14</v>
      </c>
    </row>
    <row r="7062" spans="1:5" x14ac:dyDescent="0.25">
      <c r="A7062" s="1">
        <v>7056</v>
      </c>
      <c r="B7062" s="1">
        <v>89</v>
      </c>
      <c r="D7062" s="1">
        <v>7056</v>
      </c>
      <c r="E7062" s="1">
        <v>14</v>
      </c>
    </row>
    <row r="7063" spans="1:5" x14ac:dyDescent="0.25">
      <c r="A7063" s="1">
        <v>7057</v>
      </c>
      <c r="B7063" s="1">
        <v>89</v>
      </c>
      <c r="D7063" s="1">
        <v>7057</v>
      </c>
      <c r="E7063" s="1">
        <v>14</v>
      </c>
    </row>
    <row r="7064" spans="1:5" x14ac:dyDescent="0.25">
      <c r="A7064" s="1">
        <v>7058</v>
      </c>
      <c r="B7064" s="1">
        <v>89</v>
      </c>
      <c r="D7064" s="1">
        <v>7058</v>
      </c>
      <c r="E7064" s="1">
        <v>14</v>
      </c>
    </row>
    <row r="7065" spans="1:5" x14ac:dyDescent="0.25">
      <c r="A7065" s="1">
        <v>7059</v>
      </c>
      <c r="B7065" s="1">
        <v>89</v>
      </c>
      <c r="D7065" s="1">
        <v>7059</v>
      </c>
      <c r="E7065" s="1">
        <v>14</v>
      </c>
    </row>
    <row r="7066" spans="1:5" x14ac:dyDescent="0.25">
      <c r="A7066" s="1">
        <v>7060</v>
      </c>
      <c r="B7066" s="1">
        <v>89</v>
      </c>
      <c r="D7066" s="1">
        <v>7060</v>
      </c>
      <c r="E7066" s="1">
        <v>14</v>
      </c>
    </row>
    <row r="7067" spans="1:5" x14ac:dyDescent="0.25">
      <c r="A7067" s="1">
        <v>7061</v>
      </c>
      <c r="B7067" s="1">
        <v>89</v>
      </c>
      <c r="D7067" s="1">
        <v>7061</v>
      </c>
      <c r="E7067" s="1">
        <v>14</v>
      </c>
    </row>
    <row r="7068" spans="1:5" x14ac:dyDescent="0.25">
      <c r="A7068" s="1">
        <v>7062</v>
      </c>
      <c r="B7068" s="1">
        <v>89</v>
      </c>
      <c r="D7068" s="1">
        <v>7062</v>
      </c>
      <c r="E7068" s="1">
        <v>14</v>
      </c>
    </row>
    <row r="7069" spans="1:5" x14ac:dyDescent="0.25">
      <c r="A7069" s="1">
        <v>7063</v>
      </c>
      <c r="B7069" s="1">
        <v>89</v>
      </c>
      <c r="D7069" s="1">
        <v>7063</v>
      </c>
      <c r="E7069" s="1">
        <v>14</v>
      </c>
    </row>
    <row r="7070" spans="1:5" x14ac:dyDescent="0.25">
      <c r="A7070" s="1">
        <v>7064</v>
      </c>
      <c r="B7070" s="1">
        <v>89</v>
      </c>
      <c r="D7070" s="1">
        <v>7064</v>
      </c>
      <c r="E7070" s="1">
        <v>14</v>
      </c>
    </row>
    <row r="7071" spans="1:5" x14ac:dyDescent="0.25">
      <c r="A7071" s="1">
        <v>7065</v>
      </c>
      <c r="B7071" s="1">
        <v>89</v>
      </c>
      <c r="D7071" s="1">
        <v>7065</v>
      </c>
      <c r="E7071" s="1">
        <v>14</v>
      </c>
    </row>
    <row r="7072" spans="1:5" x14ac:dyDescent="0.25">
      <c r="A7072" s="1">
        <v>7066</v>
      </c>
      <c r="B7072" s="1">
        <v>89</v>
      </c>
      <c r="D7072" s="1">
        <v>7066</v>
      </c>
      <c r="E7072" s="1">
        <v>14</v>
      </c>
    </row>
    <row r="7073" spans="1:5" x14ac:dyDescent="0.25">
      <c r="A7073" s="1">
        <v>7067</v>
      </c>
      <c r="B7073" s="1">
        <v>89</v>
      </c>
      <c r="D7073" s="1">
        <v>7067</v>
      </c>
      <c r="E7073" s="1">
        <v>14</v>
      </c>
    </row>
    <row r="7074" spans="1:5" x14ac:dyDescent="0.25">
      <c r="A7074" s="1">
        <v>7068</v>
      </c>
      <c r="B7074" s="1">
        <v>89</v>
      </c>
      <c r="D7074" s="1">
        <v>7068</v>
      </c>
      <c r="E7074" s="1">
        <v>14</v>
      </c>
    </row>
    <row r="7075" spans="1:5" x14ac:dyDescent="0.25">
      <c r="A7075" s="1">
        <v>7069</v>
      </c>
      <c r="B7075" s="1">
        <v>89</v>
      </c>
      <c r="D7075" s="1">
        <v>7069</v>
      </c>
      <c r="E7075" s="1">
        <v>14</v>
      </c>
    </row>
    <row r="7076" spans="1:5" x14ac:dyDescent="0.25">
      <c r="A7076" s="1">
        <v>7070</v>
      </c>
      <c r="B7076" s="1">
        <v>89</v>
      </c>
      <c r="D7076" s="1">
        <v>7070</v>
      </c>
      <c r="E7076" s="1">
        <v>14</v>
      </c>
    </row>
    <row r="7077" spans="1:5" x14ac:dyDescent="0.25">
      <c r="A7077" s="1">
        <v>7071</v>
      </c>
      <c r="B7077" s="1">
        <v>89</v>
      </c>
      <c r="D7077" s="1">
        <v>7071</v>
      </c>
      <c r="E7077" s="1">
        <v>14</v>
      </c>
    </row>
    <row r="7078" spans="1:5" x14ac:dyDescent="0.25">
      <c r="A7078" s="1">
        <v>7072</v>
      </c>
      <c r="B7078" s="1">
        <v>89</v>
      </c>
      <c r="D7078" s="1">
        <v>7072</v>
      </c>
      <c r="E7078" s="1">
        <v>14</v>
      </c>
    </row>
    <row r="7079" spans="1:5" x14ac:dyDescent="0.25">
      <c r="A7079" s="1">
        <v>7073</v>
      </c>
      <c r="B7079" s="1">
        <v>89</v>
      </c>
      <c r="D7079" s="1">
        <v>7073</v>
      </c>
      <c r="E7079" s="1">
        <v>14</v>
      </c>
    </row>
    <row r="7080" spans="1:5" x14ac:dyDescent="0.25">
      <c r="A7080" s="1">
        <v>7074</v>
      </c>
      <c r="B7080" s="1">
        <v>89</v>
      </c>
      <c r="D7080" s="1">
        <v>7074</v>
      </c>
      <c r="E7080" s="1">
        <v>14</v>
      </c>
    </row>
    <row r="7081" spans="1:5" x14ac:dyDescent="0.25">
      <c r="A7081" s="1">
        <v>7075</v>
      </c>
      <c r="B7081" s="1">
        <v>89</v>
      </c>
      <c r="D7081" s="1">
        <v>7075</v>
      </c>
      <c r="E7081" s="1">
        <v>14</v>
      </c>
    </row>
    <row r="7082" spans="1:5" x14ac:dyDescent="0.25">
      <c r="A7082" s="1">
        <v>7076</v>
      </c>
      <c r="B7082" s="1">
        <v>89</v>
      </c>
      <c r="D7082" s="1">
        <v>7076</v>
      </c>
      <c r="E7082" s="1">
        <v>14</v>
      </c>
    </row>
    <row r="7083" spans="1:5" x14ac:dyDescent="0.25">
      <c r="A7083" s="1">
        <v>7077</v>
      </c>
      <c r="B7083" s="1">
        <v>89</v>
      </c>
      <c r="D7083" s="1">
        <v>7077</v>
      </c>
      <c r="E7083" s="1">
        <v>14</v>
      </c>
    </row>
    <row r="7084" spans="1:5" x14ac:dyDescent="0.25">
      <c r="A7084" s="1">
        <v>7078</v>
      </c>
      <c r="B7084" s="1">
        <v>89</v>
      </c>
      <c r="D7084" s="1">
        <v>7078</v>
      </c>
      <c r="E7084" s="1">
        <v>14</v>
      </c>
    </row>
    <row r="7085" spans="1:5" x14ac:dyDescent="0.25">
      <c r="A7085" s="1">
        <v>7079</v>
      </c>
      <c r="B7085" s="1">
        <v>89</v>
      </c>
      <c r="D7085" s="1">
        <v>7079</v>
      </c>
      <c r="E7085" s="1">
        <v>14</v>
      </c>
    </row>
    <row r="7086" spans="1:5" x14ac:dyDescent="0.25">
      <c r="A7086" s="1">
        <v>7080</v>
      </c>
      <c r="B7086" s="1">
        <v>89</v>
      </c>
      <c r="D7086" s="1">
        <v>7080</v>
      </c>
      <c r="E7086" s="1">
        <v>14</v>
      </c>
    </row>
    <row r="7087" spans="1:5" x14ac:dyDescent="0.25">
      <c r="A7087" s="1">
        <v>7081</v>
      </c>
      <c r="B7087" s="1">
        <v>89</v>
      </c>
      <c r="D7087" s="1">
        <v>7081</v>
      </c>
      <c r="E7087" s="1">
        <v>14</v>
      </c>
    </row>
    <row r="7088" spans="1:5" x14ac:dyDescent="0.25">
      <c r="A7088" s="1">
        <v>7082</v>
      </c>
      <c r="B7088" s="1">
        <v>89</v>
      </c>
      <c r="D7088" s="1">
        <v>7082</v>
      </c>
      <c r="E7088" s="1">
        <v>14</v>
      </c>
    </row>
    <row r="7089" spans="1:5" x14ac:dyDescent="0.25">
      <c r="A7089" s="1">
        <v>7083</v>
      </c>
      <c r="B7089" s="1">
        <v>89</v>
      </c>
      <c r="D7089" s="1">
        <v>7083</v>
      </c>
      <c r="E7089" s="1">
        <v>14</v>
      </c>
    </row>
    <row r="7090" spans="1:5" x14ac:dyDescent="0.25">
      <c r="A7090" s="1">
        <v>7084</v>
      </c>
      <c r="B7090" s="1">
        <v>89</v>
      </c>
      <c r="D7090" s="1">
        <v>7084</v>
      </c>
      <c r="E7090" s="1">
        <v>14</v>
      </c>
    </row>
    <row r="7091" spans="1:5" x14ac:dyDescent="0.25">
      <c r="A7091" s="1">
        <v>7085</v>
      </c>
      <c r="B7091" s="1">
        <v>89</v>
      </c>
      <c r="D7091" s="1">
        <v>7085</v>
      </c>
      <c r="E7091" s="1">
        <v>14</v>
      </c>
    </row>
    <row r="7092" spans="1:5" x14ac:dyDescent="0.25">
      <c r="A7092" s="1">
        <v>7086</v>
      </c>
      <c r="B7092" s="1">
        <v>89</v>
      </c>
      <c r="D7092" s="1">
        <v>7086</v>
      </c>
      <c r="E7092" s="1">
        <v>14</v>
      </c>
    </row>
    <row r="7093" spans="1:5" x14ac:dyDescent="0.25">
      <c r="A7093" s="1">
        <v>7087</v>
      </c>
      <c r="B7093" s="1">
        <v>89</v>
      </c>
      <c r="D7093" s="1">
        <v>7087</v>
      </c>
      <c r="E7093" s="1">
        <v>14</v>
      </c>
    </row>
    <row r="7094" spans="1:5" x14ac:dyDescent="0.25">
      <c r="A7094" s="1">
        <v>7088</v>
      </c>
      <c r="B7094" s="1">
        <v>89</v>
      </c>
      <c r="D7094" s="1">
        <v>7088</v>
      </c>
      <c r="E7094" s="1">
        <v>14</v>
      </c>
    </row>
    <row r="7095" spans="1:5" x14ac:dyDescent="0.25">
      <c r="A7095" s="1">
        <v>7089</v>
      </c>
      <c r="B7095" s="1">
        <v>89</v>
      </c>
      <c r="D7095" s="1">
        <v>7089</v>
      </c>
      <c r="E7095" s="1">
        <v>14</v>
      </c>
    </row>
    <row r="7096" spans="1:5" x14ac:dyDescent="0.25">
      <c r="A7096" s="1">
        <v>7090</v>
      </c>
      <c r="B7096" s="1">
        <v>89</v>
      </c>
      <c r="D7096" s="1">
        <v>7090</v>
      </c>
      <c r="E7096" s="1">
        <v>14</v>
      </c>
    </row>
    <row r="7097" spans="1:5" x14ac:dyDescent="0.25">
      <c r="A7097" s="1">
        <v>7091</v>
      </c>
      <c r="B7097" s="1">
        <v>89</v>
      </c>
      <c r="D7097" s="1">
        <v>7091</v>
      </c>
      <c r="E7097" s="1">
        <v>14</v>
      </c>
    </row>
    <row r="7098" spans="1:5" x14ac:dyDescent="0.25">
      <c r="A7098" s="1">
        <v>7092</v>
      </c>
      <c r="B7098" s="1">
        <v>89</v>
      </c>
      <c r="D7098" s="1">
        <v>7092</v>
      </c>
      <c r="E7098" s="1">
        <v>14</v>
      </c>
    </row>
    <row r="7099" spans="1:5" x14ac:dyDescent="0.25">
      <c r="A7099" s="1">
        <v>7093</v>
      </c>
      <c r="B7099" s="1">
        <v>89</v>
      </c>
      <c r="D7099" s="1">
        <v>7093</v>
      </c>
      <c r="E7099" s="1">
        <v>14</v>
      </c>
    </row>
    <row r="7100" spans="1:5" x14ac:dyDescent="0.25">
      <c r="A7100" s="1">
        <v>7094</v>
      </c>
      <c r="B7100" s="1">
        <v>89</v>
      </c>
      <c r="D7100" s="1">
        <v>7094</v>
      </c>
      <c r="E7100" s="1">
        <v>14</v>
      </c>
    </row>
    <row r="7101" spans="1:5" x14ac:dyDescent="0.25">
      <c r="A7101" s="1">
        <v>7095</v>
      </c>
      <c r="B7101" s="1">
        <v>89</v>
      </c>
      <c r="D7101" s="1">
        <v>7095</v>
      </c>
      <c r="E7101" s="1">
        <v>14</v>
      </c>
    </row>
    <row r="7102" spans="1:5" x14ac:dyDescent="0.25">
      <c r="A7102" s="1">
        <v>7096</v>
      </c>
      <c r="B7102" s="1">
        <v>89</v>
      </c>
      <c r="D7102" s="1">
        <v>7096</v>
      </c>
      <c r="E7102" s="1">
        <v>14</v>
      </c>
    </row>
    <row r="7103" spans="1:5" x14ac:dyDescent="0.25">
      <c r="A7103" s="1">
        <v>7097</v>
      </c>
      <c r="B7103" s="1">
        <v>89</v>
      </c>
      <c r="D7103" s="1">
        <v>7097</v>
      </c>
      <c r="E7103" s="1">
        <v>14</v>
      </c>
    </row>
    <row r="7104" spans="1:5" x14ac:dyDescent="0.25">
      <c r="A7104" s="1">
        <v>7098</v>
      </c>
      <c r="B7104" s="1">
        <v>89</v>
      </c>
      <c r="D7104" s="1">
        <v>7098</v>
      </c>
      <c r="E7104" s="1">
        <v>14</v>
      </c>
    </row>
    <row r="7105" spans="1:5" x14ac:dyDescent="0.25">
      <c r="A7105" s="1">
        <v>7099</v>
      </c>
      <c r="B7105" s="1">
        <v>89</v>
      </c>
      <c r="D7105" s="1">
        <v>7099</v>
      </c>
      <c r="E7105" s="1">
        <v>14</v>
      </c>
    </row>
    <row r="7106" spans="1:5" x14ac:dyDescent="0.25">
      <c r="A7106" s="1">
        <v>7100</v>
      </c>
      <c r="B7106" s="1">
        <v>89</v>
      </c>
      <c r="D7106" s="1">
        <v>7100</v>
      </c>
      <c r="E7106" s="1">
        <v>14</v>
      </c>
    </row>
    <row r="7107" spans="1:5" x14ac:dyDescent="0.25">
      <c r="A7107" s="1">
        <v>7101</v>
      </c>
      <c r="B7107" s="1">
        <v>89</v>
      </c>
      <c r="D7107" s="1">
        <v>7101</v>
      </c>
      <c r="E7107" s="1">
        <v>14</v>
      </c>
    </row>
    <row r="7108" spans="1:5" x14ac:dyDescent="0.25">
      <c r="A7108" s="1">
        <v>7102</v>
      </c>
      <c r="B7108" s="1">
        <v>89</v>
      </c>
      <c r="D7108" s="1">
        <v>7102</v>
      </c>
      <c r="E7108" s="1">
        <v>14</v>
      </c>
    </row>
    <row r="7109" spans="1:5" x14ac:dyDescent="0.25">
      <c r="A7109" s="1">
        <v>7103</v>
      </c>
      <c r="B7109" s="1">
        <v>89</v>
      </c>
      <c r="D7109" s="1">
        <v>7103</v>
      </c>
      <c r="E7109" s="1">
        <v>14</v>
      </c>
    </row>
    <row r="7110" spans="1:5" x14ac:dyDescent="0.25">
      <c r="A7110" s="1">
        <v>7104</v>
      </c>
      <c r="B7110" s="1">
        <v>89</v>
      </c>
      <c r="D7110" s="1">
        <v>7104</v>
      </c>
      <c r="E7110" s="1">
        <v>14</v>
      </c>
    </row>
    <row r="7111" spans="1:5" x14ac:dyDescent="0.25">
      <c r="A7111" s="1">
        <v>7105</v>
      </c>
      <c r="B7111" s="1">
        <v>89</v>
      </c>
      <c r="D7111" s="1">
        <v>7105</v>
      </c>
      <c r="E7111" s="1">
        <v>14</v>
      </c>
    </row>
    <row r="7112" spans="1:5" x14ac:dyDescent="0.25">
      <c r="A7112" s="1">
        <v>7106</v>
      </c>
      <c r="B7112" s="1">
        <v>89</v>
      </c>
      <c r="D7112" s="1">
        <v>7106</v>
      </c>
      <c r="E7112" s="1">
        <v>14</v>
      </c>
    </row>
    <row r="7113" spans="1:5" x14ac:dyDescent="0.25">
      <c r="A7113" s="1">
        <v>7107</v>
      </c>
      <c r="B7113" s="1">
        <v>89</v>
      </c>
      <c r="D7113" s="1">
        <v>7107</v>
      </c>
      <c r="E7113" s="1">
        <v>14</v>
      </c>
    </row>
    <row r="7114" spans="1:5" x14ac:dyDescent="0.25">
      <c r="A7114" s="1">
        <v>7108</v>
      </c>
      <c r="B7114" s="1">
        <v>89</v>
      </c>
      <c r="D7114" s="1">
        <v>7108</v>
      </c>
      <c r="E7114" s="1">
        <v>14</v>
      </c>
    </row>
    <row r="7115" spans="1:5" x14ac:dyDescent="0.25">
      <c r="A7115" s="1">
        <v>7109</v>
      </c>
      <c r="B7115" s="1">
        <v>89</v>
      </c>
      <c r="D7115" s="1">
        <v>7109</v>
      </c>
      <c r="E7115" s="1">
        <v>14</v>
      </c>
    </row>
    <row r="7116" spans="1:5" x14ac:dyDescent="0.25">
      <c r="A7116" s="1">
        <v>7110</v>
      </c>
      <c r="B7116" s="1">
        <v>89</v>
      </c>
      <c r="D7116" s="1">
        <v>7110</v>
      </c>
      <c r="E7116" s="1">
        <v>14</v>
      </c>
    </row>
    <row r="7117" spans="1:5" x14ac:dyDescent="0.25">
      <c r="A7117" s="1">
        <v>7111</v>
      </c>
      <c r="B7117" s="1">
        <v>89</v>
      </c>
      <c r="D7117" s="1">
        <v>7111</v>
      </c>
      <c r="E7117" s="1">
        <v>14</v>
      </c>
    </row>
    <row r="7118" spans="1:5" x14ac:dyDescent="0.25">
      <c r="A7118" s="1">
        <v>7112</v>
      </c>
      <c r="B7118" s="1">
        <v>89</v>
      </c>
      <c r="D7118" s="1">
        <v>7112</v>
      </c>
      <c r="E7118" s="1">
        <v>14</v>
      </c>
    </row>
    <row r="7119" spans="1:5" x14ac:dyDescent="0.25">
      <c r="A7119" s="1">
        <v>7113</v>
      </c>
      <c r="B7119" s="1">
        <v>89</v>
      </c>
      <c r="D7119" s="1">
        <v>7113</v>
      </c>
      <c r="E7119" s="1">
        <v>14</v>
      </c>
    </row>
    <row r="7120" spans="1:5" x14ac:dyDescent="0.25">
      <c r="A7120" s="1">
        <v>7114</v>
      </c>
      <c r="B7120" s="1">
        <v>89</v>
      </c>
      <c r="D7120" s="1">
        <v>7114</v>
      </c>
      <c r="E7120" s="1">
        <v>14</v>
      </c>
    </row>
    <row r="7121" spans="1:5" x14ac:dyDescent="0.25">
      <c r="A7121" s="1">
        <v>7115</v>
      </c>
      <c r="B7121" s="1">
        <v>89</v>
      </c>
      <c r="D7121" s="1">
        <v>7115</v>
      </c>
      <c r="E7121" s="1">
        <v>14</v>
      </c>
    </row>
    <row r="7122" spans="1:5" x14ac:dyDescent="0.25">
      <c r="A7122" s="1">
        <v>7116</v>
      </c>
      <c r="B7122" s="1">
        <v>89</v>
      </c>
      <c r="D7122" s="1">
        <v>7116</v>
      </c>
      <c r="E7122" s="1">
        <v>14</v>
      </c>
    </row>
    <row r="7123" spans="1:5" x14ac:dyDescent="0.25">
      <c r="A7123" s="1">
        <v>7117</v>
      </c>
      <c r="B7123" s="1">
        <v>89</v>
      </c>
      <c r="D7123" s="1">
        <v>7117</v>
      </c>
      <c r="E7123" s="1">
        <v>14</v>
      </c>
    </row>
    <row r="7124" spans="1:5" x14ac:dyDescent="0.25">
      <c r="A7124" s="1">
        <v>7118</v>
      </c>
      <c r="B7124" s="1">
        <v>89</v>
      </c>
      <c r="D7124" s="1">
        <v>7118</v>
      </c>
      <c r="E7124" s="1">
        <v>14</v>
      </c>
    </row>
    <row r="7125" spans="1:5" x14ac:dyDescent="0.25">
      <c r="A7125" s="1">
        <v>7119</v>
      </c>
      <c r="B7125" s="1">
        <v>89</v>
      </c>
      <c r="D7125" s="1">
        <v>7119</v>
      </c>
      <c r="E7125" s="1">
        <v>14</v>
      </c>
    </row>
    <row r="7126" spans="1:5" x14ac:dyDescent="0.25">
      <c r="A7126" s="1">
        <v>7120</v>
      </c>
      <c r="B7126" s="1">
        <v>89</v>
      </c>
      <c r="D7126" s="1">
        <v>7120</v>
      </c>
      <c r="E7126" s="1">
        <v>14</v>
      </c>
    </row>
    <row r="7127" spans="1:5" x14ac:dyDescent="0.25">
      <c r="A7127" s="1">
        <v>7121</v>
      </c>
      <c r="B7127" s="1">
        <v>90</v>
      </c>
      <c r="D7127" s="1">
        <v>7121</v>
      </c>
      <c r="E7127" s="1">
        <v>14</v>
      </c>
    </row>
    <row r="7128" spans="1:5" x14ac:dyDescent="0.25">
      <c r="A7128" s="1">
        <v>7122</v>
      </c>
      <c r="B7128" s="1">
        <v>90</v>
      </c>
      <c r="D7128" s="1">
        <v>7122</v>
      </c>
      <c r="E7128" s="1">
        <v>14</v>
      </c>
    </row>
    <row r="7129" spans="1:5" x14ac:dyDescent="0.25">
      <c r="A7129" s="1">
        <v>7123</v>
      </c>
      <c r="B7129" s="1">
        <v>90</v>
      </c>
      <c r="D7129" s="1">
        <v>7123</v>
      </c>
      <c r="E7129" s="1">
        <v>14</v>
      </c>
    </row>
    <row r="7130" spans="1:5" x14ac:dyDescent="0.25">
      <c r="A7130" s="1">
        <v>7124</v>
      </c>
      <c r="B7130" s="1">
        <v>90</v>
      </c>
      <c r="D7130" s="1">
        <v>7124</v>
      </c>
      <c r="E7130" s="1">
        <v>14</v>
      </c>
    </row>
    <row r="7131" spans="1:5" x14ac:dyDescent="0.25">
      <c r="A7131" s="1">
        <v>7125</v>
      </c>
      <c r="B7131" s="1">
        <v>90</v>
      </c>
      <c r="D7131" s="1">
        <v>7125</v>
      </c>
      <c r="E7131" s="1">
        <v>14</v>
      </c>
    </row>
    <row r="7132" spans="1:5" x14ac:dyDescent="0.25">
      <c r="A7132" s="1">
        <v>7126</v>
      </c>
      <c r="B7132" s="1">
        <v>90</v>
      </c>
      <c r="D7132" s="1">
        <v>7126</v>
      </c>
      <c r="E7132" s="1">
        <v>14</v>
      </c>
    </row>
    <row r="7133" spans="1:5" x14ac:dyDescent="0.25">
      <c r="A7133" s="1">
        <v>7127</v>
      </c>
      <c r="B7133" s="1">
        <v>90</v>
      </c>
      <c r="D7133" s="1">
        <v>7127</v>
      </c>
      <c r="E7133" s="1">
        <v>14</v>
      </c>
    </row>
    <row r="7134" spans="1:5" x14ac:dyDescent="0.25">
      <c r="A7134" s="1">
        <v>7128</v>
      </c>
      <c r="B7134" s="1">
        <v>90</v>
      </c>
      <c r="D7134" s="1">
        <v>7128</v>
      </c>
      <c r="E7134" s="1">
        <v>14</v>
      </c>
    </row>
    <row r="7135" spans="1:5" x14ac:dyDescent="0.25">
      <c r="A7135" s="1">
        <v>7129</v>
      </c>
      <c r="B7135" s="1">
        <v>90</v>
      </c>
      <c r="D7135" s="1">
        <v>7129</v>
      </c>
      <c r="E7135" s="1">
        <v>14</v>
      </c>
    </row>
    <row r="7136" spans="1:5" x14ac:dyDescent="0.25">
      <c r="A7136" s="1">
        <v>7130</v>
      </c>
      <c r="B7136" s="1">
        <v>90</v>
      </c>
      <c r="D7136" s="1">
        <v>7130</v>
      </c>
      <c r="E7136" s="1">
        <v>14</v>
      </c>
    </row>
    <row r="7137" spans="1:5" x14ac:dyDescent="0.25">
      <c r="A7137" s="1">
        <v>7131</v>
      </c>
      <c r="B7137" s="1">
        <v>90</v>
      </c>
      <c r="D7137" s="1">
        <v>7131</v>
      </c>
      <c r="E7137" s="1">
        <v>14</v>
      </c>
    </row>
    <row r="7138" spans="1:5" x14ac:dyDescent="0.25">
      <c r="A7138" s="1">
        <v>7132</v>
      </c>
      <c r="B7138" s="1">
        <v>90</v>
      </c>
      <c r="D7138" s="1">
        <v>7132</v>
      </c>
      <c r="E7138" s="1">
        <v>14</v>
      </c>
    </row>
    <row r="7139" spans="1:5" x14ac:dyDescent="0.25">
      <c r="A7139" s="1">
        <v>7133</v>
      </c>
      <c r="B7139" s="1">
        <v>90</v>
      </c>
      <c r="D7139" s="1">
        <v>7133</v>
      </c>
      <c r="E7139" s="1">
        <v>14</v>
      </c>
    </row>
    <row r="7140" spans="1:5" x14ac:dyDescent="0.25">
      <c r="A7140" s="1">
        <v>7134</v>
      </c>
      <c r="B7140" s="1">
        <v>90</v>
      </c>
      <c r="D7140" s="1">
        <v>7134</v>
      </c>
      <c r="E7140" s="1">
        <v>14</v>
      </c>
    </row>
    <row r="7141" spans="1:5" x14ac:dyDescent="0.25">
      <c r="A7141" s="1">
        <v>7135</v>
      </c>
      <c r="B7141" s="1">
        <v>90</v>
      </c>
      <c r="D7141" s="1">
        <v>7135</v>
      </c>
      <c r="E7141" s="1">
        <v>14</v>
      </c>
    </row>
    <row r="7142" spans="1:5" x14ac:dyDescent="0.25">
      <c r="A7142" s="1">
        <v>7136</v>
      </c>
      <c r="B7142" s="1">
        <v>90</v>
      </c>
      <c r="D7142" s="1">
        <v>7136</v>
      </c>
      <c r="E7142" s="1">
        <v>14</v>
      </c>
    </row>
    <row r="7143" spans="1:5" x14ac:dyDescent="0.25">
      <c r="A7143" s="1">
        <v>7137</v>
      </c>
      <c r="B7143" s="1">
        <v>90</v>
      </c>
      <c r="D7143" s="1">
        <v>7137</v>
      </c>
      <c r="E7143" s="1">
        <v>14</v>
      </c>
    </row>
    <row r="7144" spans="1:5" x14ac:dyDescent="0.25">
      <c r="A7144" s="1">
        <v>7138</v>
      </c>
      <c r="B7144" s="1">
        <v>90</v>
      </c>
      <c r="D7144" s="1">
        <v>7138</v>
      </c>
      <c r="E7144" s="1">
        <v>14</v>
      </c>
    </row>
    <row r="7145" spans="1:5" x14ac:dyDescent="0.25">
      <c r="A7145" s="1">
        <v>7139</v>
      </c>
      <c r="B7145" s="1">
        <v>90</v>
      </c>
      <c r="D7145" s="1">
        <v>7139</v>
      </c>
      <c r="E7145" s="1">
        <v>14</v>
      </c>
    </row>
    <row r="7146" spans="1:5" x14ac:dyDescent="0.25">
      <c r="A7146" s="1">
        <v>7140</v>
      </c>
      <c r="B7146" s="1">
        <v>90</v>
      </c>
      <c r="D7146" s="1">
        <v>7140</v>
      </c>
      <c r="E7146" s="1">
        <v>14</v>
      </c>
    </row>
    <row r="7147" spans="1:5" x14ac:dyDescent="0.25">
      <c r="A7147" s="1">
        <v>7141</v>
      </c>
      <c r="B7147" s="1">
        <v>90</v>
      </c>
      <c r="D7147" s="1">
        <v>7141</v>
      </c>
      <c r="E7147" s="1">
        <v>14</v>
      </c>
    </row>
    <row r="7148" spans="1:5" x14ac:dyDescent="0.25">
      <c r="A7148" s="1">
        <v>7142</v>
      </c>
      <c r="B7148" s="1">
        <v>90</v>
      </c>
      <c r="D7148" s="1">
        <v>7142</v>
      </c>
      <c r="E7148" s="1">
        <v>14</v>
      </c>
    </row>
    <row r="7149" spans="1:5" x14ac:dyDescent="0.25">
      <c r="A7149" s="1">
        <v>7143</v>
      </c>
      <c r="B7149" s="1">
        <v>90</v>
      </c>
      <c r="D7149" s="1">
        <v>7143</v>
      </c>
      <c r="E7149" s="1">
        <v>14</v>
      </c>
    </row>
    <row r="7150" spans="1:5" x14ac:dyDescent="0.25">
      <c r="A7150" s="1">
        <v>7144</v>
      </c>
      <c r="B7150" s="1">
        <v>90</v>
      </c>
      <c r="D7150" s="1">
        <v>7144</v>
      </c>
      <c r="E7150" s="1">
        <v>14</v>
      </c>
    </row>
    <row r="7151" spans="1:5" x14ac:dyDescent="0.25">
      <c r="A7151" s="1">
        <v>7145</v>
      </c>
      <c r="B7151" s="1">
        <v>90</v>
      </c>
      <c r="D7151" s="1">
        <v>7145</v>
      </c>
      <c r="E7151" s="1">
        <v>14</v>
      </c>
    </row>
    <row r="7152" spans="1:5" x14ac:dyDescent="0.25">
      <c r="A7152" s="1">
        <v>7146</v>
      </c>
      <c r="B7152" s="1">
        <v>90</v>
      </c>
      <c r="D7152" s="1">
        <v>7146</v>
      </c>
      <c r="E7152" s="1">
        <v>14</v>
      </c>
    </row>
    <row r="7153" spans="1:5" x14ac:dyDescent="0.25">
      <c r="A7153" s="1">
        <v>7147</v>
      </c>
      <c r="B7153" s="1">
        <v>90</v>
      </c>
      <c r="D7153" s="1">
        <v>7147</v>
      </c>
      <c r="E7153" s="1">
        <v>14</v>
      </c>
    </row>
    <row r="7154" spans="1:5" x14ac:dyDescent="0.25">
      <c r="A7154" s="1">
        <v>7148</v>
      </c>
      <c r="B7154" s="1">
        <v>90</v>
      </c>
      <c r="D7154" s="1">
        <v>7148</v>
      </c>
      <c r="E7154" s="1">
        <v>14</v>
      </c>
    </row>
    <row r="7155" spans="1:5" x14ac:dyDescent="0.25">
      <c r="A7155" s="1">
        <v>7149</v>
      </c>
      <c r="B7155" s="1">
        <v>90</v>
      </c>
      <c r="D7155" s="1">
        <v>7149</v>
      </c>
      <c r="E7155" s="1">
        <v>14</v>
      </c>
    </row>
    <row r="7156" spans="1:5" x14ac:dyDescent="0.25">
      <c r="A7156" s="1">
        <v>7150</v>
      </c>
      <c r="B7156" s="1">
        <v>90</v>
      </c>
      <c r="D7156" s="1">
        <v>7150</v>
      </c>
      <c r="E7156" s="1">
        <v>14</v>
      </c>
    </row>
    <row r="7157" spans="1:5" x14ac:dyDescent="0.25">
      <c r="A7157" s="1">
        <v>7151</v>
      </c>
      <c r="B7157" s="1">
        <v>90</v>
      </c>
      <c r="D7157" s="1">
        <v>7151</v>
      </c>
      <c r="E7157" s="1">
        <v>14</v>
      </c>
    </row>
    <row r="7158" spans="1:5" x14ac:dyDescent="0.25">
      <c r="A7158" s="1">
        <v>7152</v>
      </c>
      <c r="B7158" s="1">
        <v>90</v>
      </c>
      <c r="D7158" s="1">
        <v>7152</v>
      </c>
      <c r="E7158" s="1">
        <v>14</v>
      </c>
    </row>
    <row r="7159" spans="1:5" x14ac:dyDescent="0.25">
      <c r="A7159" s="1">
        <v>7153</v>
      </c>
      <c r="B7159" s="1">
        <v>90</v>
      </c>
      <c r="D7159" s="1">
        <v>7153</v>
      </c>
      <c r="E7159" s="1">
        <v>14</v>
      </c>
    </row>
    <row r="7160" spans="1:5" x14ac:dyDescent="0.25">
      <c r="A7160" s="1">
        <v>7154</v>
      </c>
      <c r="B7160" s="1">
        <v>90</v>
      </c>
      <c r="D7160" s="1">
        <v>7154</v>
      </c>
      <c r="E7160" s="1">
        <v>14</v>
      </c>
    </row>
    <row r="7161" spans="1:5" x14ac:dyDescent="0.25">
      <c r="A7161" s="1">
        <v>7155</v>
      </c>
      <c r="B7161" s="1">
        <v>90</v>
      </c>
      <c r="D7161" s="1">
        <v>7155</v>
      </c>
      <c r="E7161" s="1">
        <v>14</v>
      </c>
    </row>
    <row r="7162" spans="1:5" x14ac:dyDescent="0.25">
      <c r="A7162" s="1">
        <v>7156</v>
      </c>
      <c r="B7162" s="1">
        <v>90</v>
      </c>
      <c r="D7162" s="1">
        <v>7156</v>
      </c>
      <c r="E7162" s="1">
        <v>14</v>
      </c>
    </row>
    <row r="7163" spans="1:5" x14ac:dyDescent="0.25">
      <c r="A7163" s="1">
        <v>7157</v>
      </c>
      <c r="B7163" s="1">
        <v>90</v>
      </c>
      <c r="D7163" s="1">
        <v>7157</v>
      </c>
      <c r="E7163" s="1">
        <v>14</v>
      </c>
    </row>
    <row r="7164" spans="1:5" x14ac:dyDescent="0.25">
      <c r="A7164" s="1">
        <v>7158</v>
      </c>
      <c r="B7164" s="1">
        <v>90</v>
      </c>
      <c r="D7164" s="1">
        <v>7158</v>
      </c>
      <c r="E7164" s="1">
        <v>14</v>
      </c>
    </row>
    <row r="7165" spans="1:5" x14ac:dyDescent="0.25">
      <c r="A7165" s="1">
        <v>7159</v>
      </c>
      <c r="B7165" s="1">
        <v>90</v>
      </c>
      <c r="D7165" s="1">
        <v>7159</v>
      </c>
      <c r="E7165" s="1">
        <v>14</v>
      </c>
    </row>
    <row r="7166" spans="1:5" x14ac:dyDescent="0.25">
      <c r="A7166" s="1">
        <v>7160</v>
      </c>
      <c r="B7166" s="1">
        <v>90</v>
      </c>
      <c r="D7166" s="1">
        <v>7160</v>
      </c>
      <c r="E7166" s="1">
        <v>14</v>
      </c>
    </row>
    <row r="7167" spans="1:5" x14ac:dyDescent="0.25">
      <c r="A7167" s="1">
        <v>7161</v>
      </c>
      <c r="B7167" s="1">
        <v>90</v>
      </c>
      <c r="D7167" s="1">
        <v>7161</v>
      </c>
      <c r="E7167" s="1">
        <v>14</v>
      </c>
    </row>
    <row r="7168" spans="1:5" x14ac:dyDescent="0.25">
      <c r="A7168" s="1">
        <v>7162</v>
      </c>
      <c r="B7168" s="1">
        <v>90</v>
      </c>
      <c r="D7168" s="1">
        <v>7162</v>
      </c>
      <c r="E7168" s="1">
        <v>14</v>
      </c>
    </row>
    <row r="7169" spans="1:5" x14ac:dyDescent="0.25">
      <c r="A7169" s="1">
        <v>7163</v>
      </c>
      <c r="B7169" s="1">
        <v>90</v>
      </c>
      <c r="D7169" s="1">
        <v>7163</v>
      </c>
      <c r="E7169" s="1">
        <v>14</v>
      </c>
    </row>
    <row r="7170" spans="1:5" x14ac:dyDescent="0.25">
      <c r="A7170" s="1">
        <v>7164</v>
      </c>
      <c r="B7170" s="1">
        <v>90</v>
      </c>
      <c r="D7170" s="1">
        <v>7164</v>
      </c>
      <c r="E7170" s="1">
        <v>14</v>
      </c>
    </row>
    <row r="7171" spans="1:5" x14ac:dyDescent="0.25">
      <c r="A7171" s="1">
        <v>7165</v>
      </c>
      <c r="B7171" s="1">
        <v>90</v>
      </c>
      <c r="D7171" s="1">
        <v>7165</v>
      </c>
      <c r="E7171" s="1">
        <v>14</v>
      </c>
    </row>
    <row r="7172" spans="1:5" x14ac:dyDescent="0.25">
      <c r="A7172" s="1">
        <v>7166</v>
      </c>
      <c r="B7172" s="1">
        <v>90</v>
      </c>
      <c r="D7172" s="1">
        <v>7166</v>
      </c>
      <c r="E7172" s="1">
        <v>14</v>
      </c>
    </row>
    <row r="7173" spans="1:5" x14ac:dyDescent="0.25">
      <c r="A7173" s="1">
        <v>7167</v>
      </c>
      <c r="B7173" s="1">
        <v>90</v>
      </c>
      <c r="D7173" s="1">
        <v>7167</v>
      </c>
      <c r="E7173" s="1">
        <v>14</v>
      </c>
    </row>
    <row r="7174" spans="1:5" x14ac:dyDescent="0.25">
      <c r="A7174" s="1">
        <v>7168</v>
      </c>
      <c r="B7174" s="1">
        <v>90</v>
      </c>
      <c r="D7174" s="1">
        <v>7168</v>
      </c>
      <c r="E7174" s="1">
        <v>14</v>
      </c>
    </row>
    <row r="7175" spans="1:5" x14ac:dyDescent="0.25">
      <c r="A7175" s="1">
        <v>7169</v>
      </c>
      <c r="B7175" s="1">
        <v>90</v>
      </c>
      <c r="D7175" s="1">
        <v>7169</v>
      </c>
      <c r="E7175" s="1">
        <v>14</v>
      </c>
    </row>
    <row r="7176" spans="1:5" x14ac:dyDescent="0.25">
      <c r="A7176" s="1">
        <v>7170</v>
      </c>
      <c r="B7176" s="1">
        <v>90</v>
      </c>
      <c r="D7176" s="1">
        <v>7170</v>
      </c>
      <c r="E7176" s="1">
        <v>14</v>
      </c>
    </row>
    <row r="7177" spans="1:5" x14ac:dyDescent="0.25">
      <c r="A7177" s="1">
        <v>7171</v>
      </c>
      <c r="B7177" s="1">
        <v>90</v>
      </c>
      <c r="D7177" s="1">
        <v>7171</v>
      </c>
      <c r="E7177" s="1">
        <v>14</v>
      </c>
    </row>
    <row r="7178" spans="1:5" x14ac:dyDescent="0.25">
      <c r="A7178" s="1">
        <v>7172</v>
      </c>
      <c r="B7178" s="1">
        <v>90</v>
      </c>
      <c r="D7178" s="1">
        <v>7172</v>
      </c>
      <c r="E7178" s="1">
        <v>14</v>
      </c>
    </row>
    <row r="7179" spans="1:5" x14ac:dyDescent="0.25">
      <c r="A7179" s="1">
        <v>7173</v>
      </c>
      <c r="B7179" s="1">
        <v>90</v>
      </c>
      <c r="D7179" s="1">
        <v>7173</v>
      </c>
      <c r="E7179" s="1">
        <v>14</v>
      </c>
    </row>
    <row r="7180" spans="1:5" x14ac:dyDescent="0.25">
      <c r="A7180" s="1">
        <v>7174</v>
      </c>
      <c r="B7180" s="1">
        <v>90</v>
      </c>
      <c r="D7180" s="1">
        <v>7174</v>
      </c>
      <c r="E7180" s="1">
        <v>14</v>
      </c>
    </row>
    <row r="7181" spans="1:5" x14ac:dyDescent="0.25">
      <c r="A7181" s="1">
        <v>7175</v>
      </c>
      <c r="B7181" s="1">
        <v>90</v>
      </c>
      <c r="D7181" s="1">
        <v>7175</v>
      </c>
      <c r="E7181" s="1">
        <v>14</v>
      </c>
    </row>
    <row r="7182" spans="1:5" x14ac:dyDescent="0.25">
      <c r="A7182" s="1">
        <v>7176</v>
      </c>
      <c r="B7182" s="1">
        <v>90</v>
      </c>
      <c r="D7182" s="1">
        <v>7176</v>
      </c>
      <c r="E7182" s="1">
        <v>14</v>
      </c>
    </row>
    <row r="7183" spans="1:5" x14ac:dyDescent="0.25">
      <c r="A7183" s="1">
        <v>7177</v>
      </c>
      <c r="B7183" s="1">
        <v>90</v>
      </c>
      <c r="D7183" s="1">
        <v>7177</v>
      </c>
      <c r="E7183" s="1">
        <v>14</v>
      </c>
    </row>
    <row r="7184" spans="1:5" x14ac:dyDescent="0.25">
      <c r="A7184" s="1">
        <v>7178</v>
      </c>
      <c r="B7184" s="1">
        <v>90</v>
      </c>
      <c r="D7184" s="1">
        <v>7178</v>
      </c>
      <c r="E7184" s="1">
        <v>14</v>
      </c>
    </row>
    <row r="7185" spans="1:5" x14ac:dyDescent="0.25">
      <c r="A7185" s="1">
        <v>7179</v>
      </c>
      <c r="B7185" s="1">
        <v>90</v>
      </c>
      <c r="D7185" s="1">
        <v>7179</v>
      </c>
      <c r="E7185" s="1">
        <v>14</v>
      </c>
    </row>
    <row r="7186" spans="1:5" x14ac:dyDescent="0.25">
      <c r="A7186" s="1">
        <v>7180</v>
      </c>
      <c r="B7186" s="1">
        <v>90</v>
      </c>
      <c r="D7186" s="1">
        <v>7180</v>
      </c>
      <c r="E7186" s="1">
        <v>14</v>
      </c>
    </row>
    <row r="7187" spans="1:5" x14ac:dyDescent="0.25">
      <c r="A7187" s="1">
        <v>7181</v>
      </c>
      <c r="B7187" s="1">
        <v>90</v>
      </c>
      <c r="D7187" s="1">
        <v>7181</v>
      </c>
      <c r="E7187" s="1">
        <v>14</v>
      </c>
    </row>
    <row r="7188" spans="1:5" x14ac:dyDescent="0.25">
      <c r="A7188" s="1">
        <v>7182</v>
      </c>
      <c r="B7188" s="1">
        <v>90</v>
      </c>
      <c r="D7188" s="1">
        <v>7182</v>
      </c>
      <c r="E7188" s="1">
        <v>14</v>
      </c>
    </row>
    <row r="7189" spans="1:5" x14ac:dyDescent="0.25">
      <c r="A7189" s="1">
        <v>7183</v>
      </c>
      <c r="B7189" s="1">
        <v>90</v>
      </c>
      <c r="D7189" s="1">
        <v>7183</v>
      </c>
      <c r="E7189" s="1">
        <v>14</v>
      </c>
    </row>
    <row r="7190" spans="1:5" x14ac:dyDescent="0.25">
      <c r="A7190" s="1">
        <v>7184</v>
      </c>
      <c r="B7190" s="1">
        <v>90</v>
      </c>
      <c r="D7190" s="1">
        <v>7184</v>
      </c>
      <c r="E7190" s="1">
        <v>14</v>
      </c>
    </row>
    <row r="7191" spans="1:5" x14ac:dyDescent="0.25">
      <c r="A7191" s="1">
        <v>7185</v>
      </c>
      <c r="B7191" s="1">
        <v>90</v>
      </c>
      <c r="D7191" s="1">
        <v>7185</v>
      </c>
      <c r="E7191" s="1">
        <v>14</v>
      </c>
    </row>
    <row r="7192" spans="1:5" x14ac:dyDescent="0.25">
      <c r="A7192" s="1">
        <v>7186</v>
      </c>
      <c r="B7192" s="1">
        <v>90</v>
      </c>
      <c r="D7192" s="1">
        <v>7186</v>
      </c>
      <c r="E7192" s="1">
        <v>14</v>
      </c>
    </row>
    <row r="7193" spans="1:5" x14ac:dyDescent="0.25">
      <c r="A7193" s="1">
        <v>7187</v>
      </c>
      <c r="B7193" s="1">
        <v>90</v>
      </c>
      <c r="D7193" s="1">
        <v>7187</v>
      </c>
      <c r="E7193" s="1">
        <v>14</v>
      </c>
    </row>
    <row r="7194" spans="1:5" x14ac:dyDescent="0.25">
      <c r="A7194" s="1">
        <v>7188</v>
      </c>
      <c r="B7194" s="1">
        <v>90</v>
      </c>
      <c r="D7194" s="1">
        <v>7188</v>
      </c>
      <c r="E7194" s="1">
        <v>14</v>
      </c>
    </row>
    <row r="7195" spans="1:5" x14ac:dyDescent="0.25">
      <c r="A7195" s="1">
        <v>7189</v>
      </c>
      <c r="B7195" s="1">
        <v>90</v>
      </c>
      <c r="D7195" s="1">
        <v>7189</v>
      </c>
      <c r="E7195" s="1">
        <v>14</v>
      </c>
    </row>
    <row r="7196" spans="1:5" x14ac:dyDescent="0.25">
      <c r="A7196" s="1">
        <v>7190</v>
      </c>
      <c r="B7196" s="1">
        <v>90</v>
      </c>
      <c r="D7196" s="1">
        <v>7190</v>
      </c>
      <c r="E7196" s="1">
        <v>14</v>
      </c>
    </row>
    <row r="7197" spans="1:5" x14ac:dyDescent="0.25">
      <c r="A7197" s="1">
        <v>7191</v>
      </c>
      <c r="B7197" s="1">
        <v>90</v>
      </c>
      <c r="D7197" s="1">
        <v>7191</v>
      </c>
      <c r="E7197" s="1">
        <v>14</v>
      </c>
    </row>
    <row r="7198" spans="1:5" x14ac:dyDescent="0.25">
      <c r="A7198" s="1">
        <v>7192</v>
      </c>
      <c r="B7198" s="1">
        <v>90</v>
      </c>
      <c r="D7198" s="1">
        <v>7192</v>
      </c>
      <c r="E7198" s="1">
        <v>14</v>
      </c>
    </row>
    <row r="7199" spans="1:5" x14ac:dyDescent="0.25">
      <c r="A7199" s="1">
        <v>7193</v>
      </c>
      <c r="B7199" s="1">
        <v>90</v>
      </c>
      <c r="D7199" s="1">
        <v>7193</v>
      </c>
      <c r="E7199" s="1">
        <v>14</v>
      </c>
    </row>
    <row r="7200" spans="1:5" x14ac:dyDescent="0.25">
      <c r="A7200" s="1">
        <v>7194</v>
      </c>
      <c r="B7200" s="1">
        <v>90</v>
      </c>
      <c r="D7200" s="1">
        <v>7194</v>
      </c>
      <c r="E7200" s="1">
        <v>14</v>
      </c>
    </row>
    <row r="7201" spans="1:5" x14ac:dyDescent="0.25">
      <c r="A7201" s="1">
        <v>7195</v>
      </c>
      <c r="B7201" s="1">
        <v>90</v>
      </c>
      <c r="D7201" s="1">
        <v>7195</v>
      </c>
      <c r="E7201" s="1">
        <v>14</v>
      </c>
    </row>
    <row r="7202" spans="1:5" x14ac:dyDescent="0.25">
      <c r="A7202" s="1">
        <v>7196</v>
      </c>
      <c r="B7202" s="1">
        <v>90</v>
      </c>
      <c r="D7202" s="1">
        <v>7196</v>
      </c>
      <c r="E7202" s="1">
        <v>14</v>
      </c>
    </row>
    <row r="7203" spans="1:5" x14ac:dyDescent="0.25">
      <c r="A7203" s="1">
        <v>7197</v>
      </c>
      <c r="B7203" s="1">
        <v>90</v>
      </c>
      <c r="D7203" s="1">
        <v>7197</v>
      </c>
      <c r="E7203" s="1">
        <v>14</v>
      </c>
    </row>
    <row r="7204" spans="1:5" x14ac:dyDescent="0.25">
      <c r="A7204" s="1">
        <v>7198</v>
      </c>
      <c r="B7204" s="1">
        <v>90</v>
      </c>
      <c r="D7204" s="1">
        <v>7198</v>
      </c>
      <c r="E7204" s="1">
        <v>14</v>
      </c>
    </row>
    <row r="7205" spans="1:5" x14ac:dyDescent="0.25">
      <c r="A7205" s="1">
        <v>7199</v>
      </c>
      <c r="B7205" s="1">
        <v>90</v>
      </c>
      <c r="D7205" s="1">
        <v>7199</v>
      </c>
      <c r="E7205" s="1">
        <v>14</v>
      </c>
    </row>
    <row r="7206" spans="1:5" x14ac:dyDescent="0.25">
      <c r="A7206" s="1">
        <v>7200</v>
      </c>
      <c r="B7206" s="1">
        <v>90</v>
      </c>
      <c r="D7206" s="1">
        <v>7200</v>
      </c>
      <c r="E7206" s="1">
        <v>14</v>
      </c>
    </row>
  </sheetData>
  <mergeCells count="1">
    <mergeCell ref="A5:B5"/>
  </mergeCell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C32"/>
  <sheetViews>
    <sheetView zoomScale="105" zoomScaleNormal="105" workbookViewId="0">
      <selection activeCell="G3" sqref="G3"/>
    </sheetView>
  </sheetViews>
  <sheetFormatPr defaultColWidth="9.28515625" defaultRowHeight="15" customHeight="1" x14ac:dyDescent="0.25"/>
  <cols>
    <col min="1" max="2" width="9.28515625" style="61"/>
    <col min="3" max="3" width="2.85546875" style="61" customWidth="1"/>
    <col min="4" max="5" width="9.28515625" style="61"/>
    <col min="6" max="6" width="2.85546875" style="61" customWidth="1"/>
    <col min="7" max="8" width="9.28515625" style="61"/>
    <col min="9" max="9" width="2.85546875" style="61" customWidth="1"/>
    <col min="10" max="11" width="9.28515625" style="61"/>
    <col min="12" max="12" width="2.85546875" style="61" customWidth="1"/>
    <col min="13" max="14" width="9.28515625" style="61"/>
    <col min="15" max="15" width="2.85546875" style="61" customWidth="1"/>
    <col min="16" max="17" width="10.7109375" style="61" customWidth="1"/>
    <col min="18" max="18" width="2.85546875" style="61" customWidth="1"/>
    <col min="19" max="20" width="10.7109375" style="61" customWidth="1"/>
    <col min="21" max="21" width="2.85546875" style="61" customWidth="1"/>
    <col min="22" max="23" width="10.7109375" style="61" customWidth="1"/>
    <col min="24" max="26" width="9.28515625" style="61"/>
    <col min="27" max="29" width="9.28515625" style="63"/>
    <col min="30" max="16384" width="9.28515625" style="61"/>
  </cols>
  <sheetData>
    <row r="1" spans="2:29" ht="13.5" customHeight="1" x14ac:dyDescent="0.25">
      <c r="B1" s="683" t="s">
        <v>596</v>
      </c>
      <c r="C1" s="683"/>
      <c r="D1" s="683"/>
      <c r="E1" s="683"/>
      <c r="G1" s="684">
        <f>[1]REMUNERABILIDADE!$Q$4</f>
        <v>6.03</v>
      </c>
      <c r="H1" s="684"/>
    </row>
    <row r="2" spans="2:29" ht="13.5" customHeight="1" x14ac:dyDescent="0.25">
      <c r="B2" s="683"/>
      <c r="C2" s="683"/>
      <c r="D2" s="683"/>
      <c r="E2" s="683"/>
      <c r="G2" s="684"/>
      <c r="H2" s="684"/>
    </row>
    <row r="3" spans="2:29" ht="6.75" customHeight="1" x14ac:dyDescent="0.25"/>
    <row r="4" spans="2:29" s="60" customFormat="1" ht="13.5" customHeight="1" x14ac:dyDescent="0.25">
      <c r="B4" s="695" t="s">
        <v>330</v>
      </c>
      <c r="C4" s="65"/>
      <c r="D4" s="694" t="s">
        <v>379</v>
      </c>
      <c r="E4" s="694"/>
      <c r="F4" s="65"/>
      <c r="G4" s="698" t="s">
        <v>552</v>
      </c>
      <c r="H4" s="698"/>
      <c r="I4" s="65"/>
      <c r="J4" s="694" t="s">
        <v>380</v>
      </c>
      <c r="K4" s="694"/>
      <c r="L4" s="65"/>
      <c r="M4" s="694" t="s">
        <v>550</v>
      </c>
      <c r="N4" s="694"/>
      <c r="O4" s="65"/>
      <c r="P4" s="694" t="s">
        <v>381</v>
      </c>
      <c r="Q4" s="694"/>
      <c r="R4" s="65"/>
      <c r="S4" s="694" t="s">
        <v>551</v>
      </c>
      <c r="T4" s="694"/>
      <c r="U4" s="65"/>
      <c r="V4" s="694" t="s">
        <v>382</v>
      </c>
      <c r="W4" s="694"/>
      <c r="AA4" s="101"/>
      <c r="AB4" s="101"/>
      <c r="AC4" s="101"/>
    </row>
    <row r="5" spans="2:29" s="60" customFormat="1" ht="13.5" customHeight="1" x14ac:dyDescent="0.25">
      <c r="B5" s="695"/>
      <c r="C5" s="65"/>
      <c r="D5" s="694"/>
      <c r="E5" s="694"/>
      <c r="F5" s="65"/>
      <c r="G5" s="698"/>
      <c r="H5" s="698"/>
      <c r="I5" s="65"/>
      <c r="J5" s="694"/>
      <c r="K5" s="694"/>
      <c r="L5" s="65"/>
      <c r="M5" s="694"/>
      <c r="N5" s="694"/>
      <c r="O5" s="65"/>
      <c r="P5" s="694"/>
      <c r="Q5" s="694"/>
      <c r="R5" s="65"/>
      <c r="S5" s="694"/>
      <c r="T5" s="694"/>
      <c r="U5" s="65"/>
      <c r="V5" s="694"/>
      <c r="W5" s="694"/>
      <c r="AA5" s="697" t="s">
        <v>548</v>
      </c>
      <c r="AB5" s="101"/>
      <c r="AC5" s="697" t="s">
        <v>549</v>
      </c>
    </row>
    <row r="6" spans="2:29" s="60" customFormat="1" ht="13.5" customHeight="1" x14ac:dyDescent="0.25">
      <c r="B6" s="695"/>
      <c r="C6" s="65"/>
      <c r="D6" s="694"/>
      <c r="E6" s="694"/>
      <c r="F6" s="65"/>
      <c r="G6" s="698"/>
      <c r="H6" s="698"/>
      <c r="I6" s="65"/>
      <c r="J6" s="694"/>
      <c r="K6" s="694"/>
      <c r="L6" s="65"/>
      <c r="M6" s="694"/>
      <c r="N6" s="694"/>
      <c r="O6" s="65"/>
      <c r="P6" s="694"/>
      <c r="Q6" s="694"/>
      <c r="R6" s="65"/>
      <c r="S6" s="694"/>
      <c r="T6" s="694"/>
      <c r="U6" s="65"/>
      <c r="V6" s="694"/>
      <c r="W6" s="694"/>
      <c r="AA6" s="697"/>
      <c r="AB6" s="101"/>
      <c r="AC6" s="697"/>
    </row>
    <row r="7" spans="2:29" ht="13.5" customHeight="1" x14ac:dyDescent="0.25">
      <c r="B7" s="687" t="s">
        <v>373</v>
      </c>
      <c r="D7" s="688">
        <f>COUNTIF('FROTA OPER.'!$AB$7:$AC$306,COMBUSTIVEL!B7)</f>
        <v>0</v>
      </c>
      <c r="E7" s="688"/>
      <c r="G7" s="689" t="str">
        <f>IF(D7="","",CONCATENATE(AA7," km p/litro"))</f>
        <v>3,55 km p/litro</v>
      </c>
      <c r="H7" s="689"/>
      <c r="J7" s="689" t="str">
        <f>IF(D7="","",CONCATENATE(AC7," km p/litro"))</f>
        <v>0,1775 km p/litro</v>
      </c>
      <c r="K7" s="689"/>
      <c r="M7" s="690">
        <f>IF(D7="","",SUBTOTAL(9,'FROTA OPER.'!$BB$7:$BB$306))</f>
        <v>0</v>
      </c>
      <c r="N7" s="690"/>
      <c r="P7" s="691">
        <f>IF(D7="","",(SUM(M7*3.9)/30)*AC7)</f>
        <v>0</v>
      </c>
      <c r="Q7" s="691"/>
      <c r="R7" s="66"/>
      <c r="S7" s="691">
        <f>IF(D7="","",(SUM(M7*$G$1)/30)*AA7)</f>
        <v>0</v>
      </c>
      <c r="T7" s="691"/>
      <c r="U7" s="66"/>
      <c r="V7" s="692">
        <f>SUM(P7,S7)</f>
        <v>0</v>
      </c>
      <c r="W7" s="693"/>
      <c r="AA7" s="62">
        <v>3.55</v>
      </c>
      <c r="AC7" s="64">
        <f>AA7*0.05</f>
        <v>0.17749999999999999</v>
      </c>
    </row>
    <row r="8" spans="2:29" ht="13.5" customHeight="1" x14ac:dyDescent="0.25">
      <c r="B8" s="687"/>
      <c r="D8" s="688"/>
      <c r="E8" s="688"/>
      <c r="G8" s="689"/>
      <c r="H8" s="689"/>
      <c r="J8" s="689"/>
      <c r="K8" s="689"/>
      <c r="M8" s="690"/>
      <c r="N8" s="690"/>
      <c r="P8" s="691"/>
      <c r="Q8" s="691"/>
      <c r="R8" s="66"/>
      <c r="S8" s="691"/>
      <c r="T8" s="691"/>
      <c r="U8" s="66"/>
      <c r="V8" s="693"/>
      <c r="W8" s="693"/>
      <c r="AA8" s="62"/>
      <c r="AC8" s="64"/>
    </row>
    <row r="9" spans="2:29" ht="13.5" customHeight="1" x14ac:dyDescent="0.25">
      <c r="B9" s="97"/>
      <c r="D9" s="98"/>
      <c r="E9" s="98"/>
      <c r="G9" s="68"/>
      <c r="H9" s="68"/>
      <c r="J9" s="68"/>
      <c r="K9" s="68"/>
      <c r="M9" s="99"/>
      <c r="N9" s="99"/>
      <c r="P9" s="100"/>
      <c r="Q9" s="100"/>
      <c r="R9" s="66"/>
      <c r="S9" s="100"/>
      <c r="T9" s="100"/>
      <c r="U9" s="66"/>
      <c r="V9" s="100"/>
      <c r="W9" s="100"/>
      <c r="AA9" s="62"/>
      <c r="AC9" s="64"/>
    </row>
    <row r="10" spans="2:29" ht="13.5" customHeight="1" x14ac:dyDescent="0.25">
      <c r="B10" s="687" t="s">
        <v>374</v>
      </c>
      <c r="D10" s="688">
        <f>COUNTIF('FROTA OPER.'!$AB$7:$AC$306,COMBUSTIVEL!B10)</f>
        <v>0</v>
      </c>
      <c r="E10" s="688"/>
      <c r="G10" s="689" t="str">
        <f>IF(D10="","",CONCATENATE(AA10," km p/litro"))</f>
        <v>3,5 km p/litro</v>
      </c>
      <c r="H10" s="689"/>
      <c r="J10" s="689" t="str">
        <f>IF(D10="","",CONCATENATE(AC10," km p/litro"))</f>
        <v>0,175 km p/litro</v>
      </c>
      <c r="K10" s="689"/>
      <c r="M10" s="690">
        <f>IF(D10="","",SUBTOTAL(9,'FROTA OPER.'!$BC$7:$BC$306))</f>
        <v>0</v>
      </c>
      <c r="N10" s="690"/>
      <c r="P10" s="691">
        <f t="shared" ref="P10" si="0">IF(D10="","",(SUM(M10*3.9)/30)*AC10)</f>
        <v>0</v>
      </c>
      <c r="Q10" s="691"/>
      <c r="R10" s="66"/>
      <c r="S10" s="691">
        <f t="shared" ref="S10" si="1">IF(D10="","",(SUM(M10*$G$1)/30)*AA10)</f>
        <v>0</v>
      </c>
      <c r="T10" s="691"/>
      <c r="U10" s="66"/>
      <c r="V10" s="692">
        <f>SUM(P10,S10)</f>
        <v>0</v>
      </c>
      <c r="W10" s="693"/>
      <c r="AA10" s="62">
        <v>3.5</v>
      </c>
      <c r="AC10" s="64">
        <f>AA10*0.05</f>
        <v>0.17500000000000002</v>
      </c>
    </row>
    <row r="11" spans="2:29" ht="13.5" customHeight="1" x14ac:dyDescent="0.25">
      <c r="B11" s="687"/>
      <c r="D11" s="688"/>
      <c r="E11" s="688"/>
      <c r="G11" s="689"/>
      <c r="H11" s="689"/>
      <c r="J11" s="689"/>
      <c r="K11" s="689"/>
      <c r="M11" s="690"/>
      <c r="N11" s="690"/>
      <c r="P11" s="691"/>
      <c r="Q11" s="691"/>
      <c r="R11" s="66"/>
      <c r="S11" s="691"/>
      <c r="T11" s="691"/>
      <c r="U11" s="66"/>
      <c r="V11" s="693"/>
      <c r="W11" s="693"/>
      <c r="AA11" s="62"/>
      <c r="AC11" s="64"/>
    </row>
    <row r="12" spans="2:29" ht="13.5" customHeight="1" x14ac:dyDescent="0.25">
      <c r="B12" s="97"/>
      <c r="D12" s="98"/>
      <c r="E12" s="98"/>
      <c r="G12" s="68"/>
      <c r="H12" s="68"/>
      <c r="J12" s="68"/>
      <c r="K12" s="68"/>
      <c r="M12" s="99"/>
      <c r="N12" s="99"/>
      <c r="P12" s="100"/>
      <c r="Q12" s="100"/>
      <c r="R12" s="66"/>
      <c r="S12" s="100"/>
      <c r="T12" s="100"/>
      <c r="U12" s="66"/>
      <c r="V12" s="100"/>
      <c r="W12" s="100"/>
      <c r="AA12" s="62"/>
      <c r="AC12" s="64"/>
    </row>
    <row r="13" spans="2:29" ht="13.5" customHeight="1" x14ac:dyDescent="0.25">
      <c r="B13" s="687" t="s">
        <v>375</v>
      </c>
      <c r="D13" s="688">
        <f>COUNTIF('FROTA OPER.'!$AB$7:$AC$306,COMBUSTIVEL!B13)</f>
        <v>0</v>
      </c>
      <c r="E13" s="688"/>
      <c r="G13" s="689" t="str">
        <f>IF(D13="","",CONCATENATE(AA13," km p/litro"))</f>
        <v>3,4 km p/litro</v>
      </c>
      <c r="H13" s="689"/>
      <c r="J13" s="689" t="str">
        <f>IF(D13="","",CONCATENATE(AC13," km p/litro"))</f>
        <v>0,17 km p/litro</v>
      </c>
      <c r="K13" s="689"/>
      <c r="M13" s="690">
        <f>IF(D13="","",SUBTOTAL(9,'FROTA OPER.'!$BD$7:$BD$306))</f>
        <v>0</v>
      </c>
      <c r="N13" s="690"/>
      <c r="P13" s="691">
        <f t="shared" ref="P13" si="2">IF(D13="","",(SUM(M13*3.9)/30)*AC13)</f>
        <v>0</v>
      </c>
      <c r="Q13" s="691"/>
      <c r="R13" s="66"/>
      <c r="S13" s="691">
        <f t="shared" ref="S13" si="3">IF(D13="","",(SUM(M13*$G$1)/30)*AA13)</f>
        <v>0</v>
      </c>
      <c r="T13" s="691"/>
      <c r="U13" s="66"/>
      <c r="V13" s="692">
        <f>SUM(P13,S13)</f>
        <v>0</v>
      </c>
      <c r="W13" s="693"/>
      <c r="AA13" s="62">
        <v>3.4</v>
      </c>
      <c r="AC13" s="64">
        <f>AA13*0.05</f>
        <v>0.17</v>
      </c>
    </row>
    <row r="14" spans="2:29" ht="13.5" customHeight="1" x14ac:dyDescent="0.25">
      <c r="B14" s="687"/>
      <c r="D14" s="688"/>
      <c r="E14" s="688"/>
      <c r="G14" s="689"/>
      <c r="H14" s="689"/>
      <c r="J14" s="689"/>
      <c r="K14" s="689"/>
      <c r="M14" s="690"/>
      <c r="N14" s="690"/>
      <c r="P14" s="691"/>
      <c r="Q14" s="691"/>
      <c r="R14" s="66"/>
      <c r="S14" s="691"/>
      <c r="T14" s="691"/>
      <c r="U14" s="66"/>
      <c r="V14" s="693"/>
      <c r="W14" s="693"/>
      <c r="AA14" s="62"/>
      <c r="AC14" s="64"/>
    </row>
    <row r="15" spans="2:29" ht="13.5" customHeight="1" x14ac:dyDescent="0.25">
      <c r="B15" s="97"/>
      <c r="D15" s="98"/>
      <c r="E15" s="98"/>
      <c r="G15" s="68"/>
      <c r="H15" s="68"/>
      <c r="J15" s="68"/>
      <c r="K15" s="68"/>
      <c r="M15" s="99"/>
      <c r="N15" s="99"/>
      <c r="P15" s="100"/>
      <c r="Q15" s="100"/>
      <c r="R15" s="66"/>
      <c r="S15" s="100"/>
      <c r="T15" s="100"/>
      <c r="U15" s="66"/>
      <c r="V15" s="100"/>
      <c r="W15" s="100"/>
      <c r="AA15" s="62"/>
      <c r="AC15" s="64"/>
    </row>
    <row r="16" spans="2:29" ht="13.5" customHeight="1" x14ac:dyDescent="0.25">
      <c r="B16" s="687" t="s">
        <v>376</v>
      </c>
      <c r="D16" s="688">
        <f>COUNTIF('FROTA OPER.'!$AB$7:$AC$306,COMBUSTIVEL!B16)</f>
        <v>0</v>
      </c>
      <c r="E16" s="688"/>
      <c r="G16" s="689" t="str">
        <f>IF(D16="","",CONCATENATE(AA16," km p/litro"))</f>
        <v>3,4 km p/litro</v>
      </c>
      <c r="H16" s="689"/>
      <c r="J16" s="689" t="str">
        <f>IF(D16="","",CONCATENATE(AC16," km p/litro"))</f>
        <v>0,17 km p/litro</v>
      </c>
      <c r="K16" s="689"/>
      <c r="M16" s="690">
        <f>IF(D16="","",SUBTOTAL(9,'FROTA OPER.'!$BE$7:$BE$306))</f>
        <v>0</v>
      </c>
      <c r="N16" s="690"/>
      <c r="P16" s="691">
        <f t="shared" ref="P16" si="4">IF(D16="","",(SUM(M16*3.9)/30)*AC16)</f>
        <v>0</v>
      </c>
      <c r="Q16" s="691"/>
      <c r="R16" s="66"/>
      <c r="S16" s="691">
        <f t="shared" ref="S16" si="5">IF(D16="","",(SUM(M16*$G$1)/30)*AA16)</f>
        <v>0</v>
      </c>
      <c r="T16" s="691"/>
      <c r="U16" s="66"/>
      <c r="V16" s="692">
        <f>SUM(P16,S16)</f>
        <v>0</v>
      </c>
      <c r="W16" s="693"/>
      <c r="AA16" s="62">
        <v>3.4</v>
      </c>
      <c r="AC16" s="64">
        <f>AA16*0.05</f>
        <v>0.17</v>
      </c>
    </row>
    <row r="17" spans="2:29" ht="13.5" customHeight="1" x14ac:dyDescent="0.25">
      <c r="B17" s="687"/>
      <c r="D17" s="688"/>
      <c r="E17" s="688"/>
      <c r="G17" s="689"/>
      <c r="H17" s="689"/>
      <c r="J17" s="689"/>
      <c r="K17" s="689"/>
      <c r="M17" s="690"/>
      <c r="N17" s="690"/>
      <c r="P17" s="691"/>
      <c r="Q17" s="691"/>
      <c r="R17" s="66"/>
      <c r="S17" s="691"/>
      <c r="T17" s="691"/>
      <c r="U17" s="66"/>
      <c r="V17" s="693"/>
      <c r="W17" s="693"/>
      <c r="AA17" s="62"/>
      <c r="AC17" s="64"/>
    </row>
    <row r="18" spans="2:29" ht="13.5" customHeight="1" x14ac:dyDescent="0.25">
      <c r="B18" s="97"/>
      <c r="D18" s="98"/>
      <c r="E18" s="98"/>
      <c r="G18" s="68"/>
      <c r="H18" s="68"/>
      <c r="J18" s="68"/>
      <c r="K18" s="68"/>
      <c r="M18" s="99"/>
      <c r="N18" s="99"/>
      <c r="P18" s="100"/>
      <c r="Q18" s="100"/>
      <c r="R18" s="66"/>
      <c r="S18" s="100"/>
      <c r="T18" s="100"/>
      <c r="U18" s="66"/>
      <c r="V18" s="100"/>
      <c r="W18" s="100"/>
      <c r="AA18" s="62"/>
      <c r="AC18" s="64"/>
    </row>
    <row r="19" spans="2:29" ht="13.5" customHeight="1" x14ac:dyDescent="0.25">
      <c r="B19" s="687" t="s">
        <v>399</v>
      </c>
      <c r="D19" s="688">
        <f>COUNTIF('FROTA OPER.'!$AB$7:$AC$306,COMBUSTIVEL!B19)</f>
        <v>0</v>
      </c>
      <c r="E19" s="688"/>
      <c r="G19" s="689" t="str">
        <f>IF(D19="","",CONCATENATE(AA19," km p/litro"))</f>
        <v>3,6 km p/litro</v>
      </c>
      <c r="H19" s="689"/>
      <c r="J19" s="689" t="str">
        <f>IF(D19="","",CONCATENATE(AC19," km p/litro"))</f>
        <v>0,18 km p/litro</v>
      </c>
      <c r="K19" s="689"/>
      <c r="M19" s="690">
        <f>IF(D19="","",SUBTOTAL(9,'FROTA OPER.'!$BF$7:$BF$306))</f>
        <v>0</v>
      </c>
      <c r="N19" s="690"/>
      <c r="P19" s="691">
        <f t="shared" ref="P19" si="6">IF(D19="","",(SUM(M19*3.9)/30)*AC19)</f>
        <v>0</v>
      </c>
      <c r="Q19" s="691"/>
      <c r="R19" s="66"/>
      <c r="S19" s="691">
        <f t="shared" ref="S19" si="7">IF(D19="","",(SUM(M19*$G$1)/30)*AA19)</f>
        <v>0</v>
      </c>
      <c r="T19" s="691"/>
      <c r="U19" s="66"/>
      <c r="V19" s="692">
        <f>SUM(P19,S19)</f>
        <v>0</v>
      </c>
      <c r="W19" s="693"/>
      <c r="AA19" s="62">
        <v>3.6</v>
      </c>
      <c r="AC19" s="64">
        <f>AA19*0.05</f>
        <v>0.18000000000000002</v>
      </c>
    </row>
    <row r="20" spans="2:29" ht="13.5" customHeight="1" x14ac:dyDescent="0.25">
      <c r="B20" s="687"/>
      <c r="D20" s="688"/>
      <c r="E20" s="688"/>
      <c r="G20" s="689"/>
      <c r="H20" s="689"/>
      <c r="J20" s="689"/>
      <c r="K20" s="689"/>
      <c r="M20" s="690"/>
      <c r="N20" s="690"/>
      <c r="P20" s="691"/>
      <c r="Q20" s="691"/>
      <c r="R20" s="66"/>
      <c r="S20" s="691"/>
      <c r="T20" s="691"/>
      <c r="U20" s="66"/>
      <c r="V20" s="693"/>
      <c r="W20" s="693"/>
      <c r="AA20" s="62"/>
      <c r="AC20" s="64"/>
    </row>
    <row r="21" spans="2:29" ht="13.5" customHeight="1" x14ac:dyDescent="0.25">
      <c r="B21" s="97"/>
      <c r="D21" s="98"/>
      <c r="E21" s="98"/>
      <c r="G21" s="68"/>
      <c r="H21" s="68"/>
      <c r="J21" s="68"/>
      <c r="K21" s="68"/>
      <c r="M21" s="99"/>
      <c r="N21" s="99"/>
      <c r="P21" s="100"/>
      <c r="Q21" s="100"/>
      <c r="R21" s="66"/>
      <c r="S21" s="100"/>
      <c r="T21" s="100"/>
      <c r="U21" s="66"/>
      <c r="V21" s="100"/>
      <c r="W21" s="100"/>
      <c r="AA21" s="62"/>
      <c r="AC21" s="64"/>
    </row>
    <row r="22" spans="2:29" ht="13.5" customHeight="1" x14ac:dyDescent="0.25">
      <c r="B22" s="687" t="s">
        <v>377</v>
      </c>
      <c r="D22" s="688">
        <f>COUNTIF('FROTA OPER.'!$AB$7:$AC$306,COMBUSTIVEL!B22)</f>
        <v>0</v>
      </c>
      <c r="E22" s="688"/>
      <c r="G22" s="689" t="str">
        <f>IF(D22="","",CONCATENATE(AA22," km p/litro"))</f>
        <v>3,8 km p/litro</v>
      </c>
      <c r="H22" s="689"/>
      <c r="J22" s="689" t="str">
        <f>IF(D22="","",CONCATENATE(AC22," km p/litro"))</f>
        <v>0,19 km p/litro</v>
      </c>
      <c r="K22" s="689"/>
      <c r="M22" s="690">
        <f>IF(D22="","",SUBTOTAL(9,'FROTA OPER.'!$BG$7:$BG$306))</f>
        <v>0</v>
      </c>
      <c r="N22" s="690"/>
      <c r="P22" s="691">
        <f t="shared" ref="P22" si="8">IF(D22="","",(SUM(M22*3.9)/30)*AC22)</f>
        <v>0</v>
      </c>
      <c r="Q22" s="691"/>
      <c r="R22" s="66"/>
      <c r="S22" s="691">
        <f t="shared" ref="S22" si="9">IF(D22="","",(SUM(M22*$G$1)/30)*AA22)</f>
        <v>0</v>
      </c>
      <c r="T22" s="691"/>
      <c r="U22" s="66"/>
      <c r="V22" s="692">
        <f>SUM(P22,S22)</f>
        <v>0</v>
      </c>
      <c r="W22" s="693"/>
      <c r="AA22" s="62">
        <v>3.8</v>
      </c>
      <c r="AC22" s="64">
        <f>AA22*0.05</f>
        <v>0.19</v>
      </c>
    </row>
    <row r="23" spans="2:29" ht="13.5" customHeight="1" x14ac:dyDescent="0.25">
      <c r="B23" s="687"/>
      <c r="D23" s="688"/>
      <c r="E23" s="688"/>
      <c r="G23" s="689"/>
      <c r="H23" s="689"/>
      <c r="J23" s="689"/>
      <c r="K23" s="689"/>
      <c r="M23" s="690"/>
      <c r="N23" s="690"/>
      <c r="P23" s="691"/>
      <c r="Q23" s="691"/>
      <c r="R23" s="66"/>
      <c r="S23" s="691"/>
      <c r="T23" s="691"/>
      <c r="U23" s="66"/>
      <c r="V23" s="693"/>
      <c r="W23" s="693"/>
      <c r="AA23" s="62"/>
      <c r="AC23" s="64"/>
    </row>
    <row r="24" spans="2:29" ht="13.5" customHeight="1" x14ac:dyDescent="0.25">
      <c r="B24" s="97"/>
      <c r="D24" s="98"/>
      <c r="E24" s="98"/>
      <c r="G24" s="68"/>
      <c r="H24" s="68"/>
      <c r="J24" s="68"/>
      <c r="K24" s="68"/>
      <c r="M24" s="99"/>
      <c r="N24" s="99"/>
      <c r="P24" s="100"/>
      <c r="Q24" s="100"/>
      <c r="R24" s="66"/>
      <c r="S24" s="100"/>
      <c r="T24" s="100"/>
      <c r="U24" s="66"/>
      <c r="V24" s="100"/>
      <c r="W24" s="100"/>
      <c r="AA24" s="62"/>
      <c r="AC24" s="64"/>
    </row>
    <row r="25" spans="2:29" ht="13.5" customHeight="1" x14ac:dyDescent="0.25">
      <c r="B25" s="687" t="s">
        <v>378</v>
      </c>
      <c r="D25" s="688">
        <f>COUNTIF('FROTA OPER.'!$AB$7:$AC$306,COMBUSTIVEL!B25)</f>
        <v>0</v>
      </c>
      <c r="E25" s="688"/>
      <c r="G25" s="689" t="str">
        <f>IF(D25="","",CONCATENATE(AA25," km p/litro"))</f>
        <v>3,8 km p/litro</v>
      </c>
      <c r="H25" s="689"/>
      <c r="J25" s="689" t="str">
        <f>IF(D25="","",CONCATENATE(AC25," km p/litro"))</f>
        <v>0,19 km p/litro</v>
      </c>
      <c r="K25" s="689"/>
      <c r="M25" s="690">
        <f>IF(D25="","",SUBTOTAL(9,'FROTA OPER.'!$BH$7:$BH$306))</f>
        <v>0</v>
      </c>
      <c r="N25" s="690"/>
      <c r="P25" s="691">
        <f t="shared" ref="P25" si="10">IF(D25="","",(SUM(M25*3.9)/30)*AC25)</f>
        <v>0</v>
      </c>
      <c r="Q25" s="691"/>
      <c r="R25" s="66"/>
      <c r="S25" s="691">
        <f>IF(D25="","",(SUM(M25*$G$1)/30)*AA25)</f>
        <v>0</v>
      </c>
      <c r="T25" s="691"/>
      <c r="U25" s="66"/>
      <c r="V25" s="692">
        <f>SUM(P25,S25)</f>
        <v>0</v>
      </c>
      <c r="W25" s="693"/>
      <c r="AA25" s="62">
        <v>3.8</v>
      </c>
      <c r="AC25" s="64">
        <f>AA25*0.05</f>
        <v>0.19</v>
      </c>
    </row>
    <row r="26" spans="2:29" ht="13.5" customHeight="1" x14ac:dyDescent="0.25">
      <c r="B26" s="687"/>
      <c r="D26" s="688"/>
      <c r="E26" s="688"/>
      <c r="G26" s="689"/>
      <c r="H26" s="689"/>
      <c r="J26" s="689"/>
      <c r="K26" s="689"/>
      <c r="M26" s="690"/>
      <c r="N26" s="690"/>
      <c r="P26" s="691"/>
      <c r="Q26" s="691"/>
      <c r="R26" s="66"/>
      <c r="S26" s="691"/>
      <c r="T26" s="691"/>
      <c r="U26" s="66"/>
      <c r="V26" s="693"/>
      <c r="W26" s="693"/>
    </row>
    <row r="27" spans="2:29" ht="6.75" customHeight="1" x14ac:dyDescent="0.25"/>
    <row r="28" spans="2:29" ht="13.5" customHeight="1" x14ac:dyDescent="0.25">
      <c r="B28" s="685" t="s">
        <v>585</v>
      </c>
      <c r="D28" s="686">
        <f>SUM(D7:E26)</f>
        <v>0</v>
      </c>
      <c r="E28" s="686"/>
      <c r="G28" s="689" t="s">
        <v>556</v>
      </c>
      <c r="H28" s="689"/>
      <c r="I28" s="689"/>
      <c r="J28" s="689"/>
      <c r="K28" s="689"/>
      <c r="L28" s="689"/>
      <c r="M28" s="689"/>
      <c r="N28" s="689"/>
      <c r="P28" s="692">
        <f>SUM(P7:Q26)</f>
        <v>0</v>
      </c>
      <c r="Q28" s="693"/>
      <c r="R28" s="66"/>
      <c r="S28" s="692">
        <f>SUM(S7:T26)</f>
        <v>0</v>
      </c>
      <c r="T28" s="693"/>
      <c r="U28" s="66"/>
      <c r="V28" s="692">
        <f>SUM(V7:W26)</f>
        <v>0</v>
      </c>
      <c r="W28" s="693"/>
    </row>
    <row r="29" spans="2:29" ht="13.5" customHeight="1" x14ac:dyDescent="0.25">
      <c r="B29" s="685"/>
      <c r="D29" s="686"/>
      <c r="E29" s="686"/>
      <c r="G29" s="689"/>
      <c r="H29" s="689"/>
      <c r="I29" s="689"/>
      <c r="J29" s="689"/>
      <c r="K29" s="689"/>
      <c r="L29" s="689"/>
      <c r="M29" s="689"/>
      <c r="N29" s="689"/>
      <c r="P29" s="693"/>
      <c r="Q29" s="693"/>
      <c r="R29" s="66"/>
      <c r="S29" s="693"/>
      <c r="T29" s="693"/>
      <c r="U29" s="66"/>
      <c r="V29" s="693"/>
      <c r="W29" s="693"/>
    </row>
    <row r="30" spans="2:29" ht="6.75" customHeight="1" x14ac:dyDescent="0.25"/>
    <row r="31" spans="2:29" ht="15" customHeight="1" x14ac:dyDescent="0.25">
      <c r="G31" s="689" t="s">
        <v>663</v>
      </c>
      <c r="H31" s="689"/>
      <c r="I31" s="689"/>
      <c r="J31" s="689"/>
      <c r="K31" s="689"/>
      <c r="L31" s="689"/>
      <c r="M31" s="689"/>
      <c r="N31" s="689"/>
      <c r="P31" s="696" t="str">
        <f>IF('FROTA OPER.'!BF1="","",IF('FROTA OPER.'!BF1&gt;1,CONCATENATE('FROTA OPER.'!BF1," DIAS"),CONCATENATE('FROTA OPER.'!BF1," DIA")))</f>
        <v>31 DIAS</v>
      </c>
      <c r="Q31" s="696"/>
    </row>
    <row r="32" spans="2:29" ht="15" customHeight="1" x14ac:dyDescent="0.25">
      <c r="G32" s="689"/>
      <c r="H32" s="689"/>
      <c r="I32" s="689"/>
      <c r="J32" s="689"/>
      <c r="K32" s="689"/>
      <c r="L32" s="689"/>
      <c r="M32" s="689"/>
      <c r="N32" s="689"/>
      <c r="P32" s="696"/>
      <c r="Q32" s="696"/>
    </row>
  </sheetData>
  <sheetProtection algorithmName="SHA-512" hashValue="fNNFx/w/3NeaWAu5U+VA9wBmUYzuDanLC8qrdPheLEaL2Eo8714zqxW4f5GCbvWcaZKmpjvHbs5IeZ0xCOhHQA==" saltValue="EPya/Qk1AeBifFrUKPSd2A==" spinCount="100000" sheet="1" objects="1" scenarios="1"/>
  <mergeCells count="76">
    <mergeCell ref="G31:N32"/>
    <mergeCell ref="P31:Q32"/>
    <mergeCell ref="G28:N29"/>
    <mergeCell ref="AC5:AC6"/>
    <mergeCell ref="AA5:AA6"/>
    <mergeCell ref="V28:W29"/>
    <mergeCell ref="S28:T29"/>
    <mergeCell ref="P28:Q29"/>
    <mergeCell ref="G4:H6"/>
    <mergeCell ref="V4:W6"/>
    <mergeCell ref="S4:T6"/>
    <mergeCell ref="P4:Q6"/>
    <mergeCell ref="M4:N6"/>
    <mergeCell ref="J4:K6"/>
    <mergeCell ref="S25:T26"/>
    <mergeCell ref="V7:W8"/>
    <mergeCell ref="D7:E8"/>
    <mergeCell ref="D4:E6"/>
    <mergeCell ref="B7:B8"/>
    <mergeCell ref="B10:B11"/>
    <mergeCell ref="B4:B6"/>
    <mergeCell ref="V19:W20"/>
    <mergeCell ref="V22:W23"/>
    <mergeCell ref="V25:W26"/>
    <mergeCell ref="S7:T8"/>
    <mergeCell ref="S10:T11"/>
    <mergeCell ref="S13:T14"/>
    <mergeCell ref="S19:T20"/>
    <mergeCell ref="S22:T23"/>
    <mergeCell ref="S16:T17"/>
    <mergeCell ref="V16:W17"/>
    <mergeCell ref="V10:W11"/>
    <mergeCell ref="V13:W14"/>
    <mergeCell ref="P25:Q26"/>
    <mergeCell ref="J7:K8"/>
    <mergeCell ref="J10:K11"/>
    <mergeCell ref="J13:K14"/>
    <mergeCell ref="J19:K20"/>
    <mergeCell ref="J22:K23"/>
    <mergeCell ref="J25:K26"/>
    <mergeCell ref="P7:Q8"/>
    <mergeCell ref="P10:Q11"/>
    <mergeCell ref="P13:Q14"/>
    <mergeCell ref="P19:Q20"/>
    <mergeCell ref="P22:Q23"/>
    <mergeCell ref="P16:Q17"/>
    <mergeCell ref="J16:K17"/>
    <mergeCell ref="M16:N17"/>
    <mergeCell ref="M25:N26"/>
    <mergeCell ref="G19:H20"/>
    <mergeCell ref="G22:H23"/>
    <mergeCell ref="G16:H17"/>
    <mergeCell ref="M7:N8"/>
    <mergeCell ref="M10:N11"/>
    <mergeCell ref="M13:N14"/>
    <mergeCell ref="M19:N20"/>
    <mergeCell ref="M22:N23"/>
    <mergeCell ref="G7:H8"/>
    <mergeCell ref="G10:H11"/>
    <mergeCell ref="G13:H14"/>
    <mergeCell ref="B1:E2"/>
    <mergeCell ref="G1:H2"/>
    <mergeCell ref="B28:B29"/>
    <mergeCell ref="D28:E29"/>
    <mergeCell ref="B25:B26"/>
    <mergeCell ref="D25:E26"/>
    <mergeCell ref="D22:E23"/>
    <mergeCell ref="D19:E20"/>
    <mergeCell ref="D13:E14"/>
    <mergeCell ref="B13:B14"/>
    <mergeCell ref="B16:B17"/>
    <mergeCell ref="B22:B23"/>
    <mergeCell ref="B19:B20"/>
    <mergeCell ref="D16:E17"/>
    <mergeCell ref="G25:H26"/>
    <mergeCell ref="D10:E11"/>
  </mergeCells>
  <pageMargins left="0.511811024" right="0.511811024" top="0.78740157499999996" bottom="0.78740157499999996" header="0.31496062000000002" footer="0.31496062000000002"/>
  <pageSetup paperSize="9"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Q304"/>
  <sheetViews>
    <sheetView zoomScale="110" zoomScaleNormal="110" workbookViewId="0">
      <pane ySplit="4" topLeftCell="A5" activePane="bottomLeft" state="frozen"/>
      <selection activeCell="M7" sqref="M7:N8"/>
      <selection pane="bottomLeft" activeCell="V1" sqref="V1:Z1048576"/>
    </sheetView>
  </sheetViews>
  <sheetFormatPr defaultColWidth="9.140625" defaultRowHeight="15" x14ac:dyDescent="0.25"/>
  <cols>
    <col min="1" max="1" width="3.140625" style="19" customWidth="1"/>
    <col min="2" max="6" width="9.28515625" style="19" customWidth="1"/>
    <col min="7" max="20" width="8.5703125" style="19" customWidth="1"/>
    <col min="21" max="21" width="10.42578125" style="19" customWidth="1"/>
    <col min="22" max="23" width="7.42578125" style="20" customWidth="1"/>
    <col min="24" max="24" width="5.140625" style="69" bestFit="1" customWidth="1"/>
    <col min="25" max="25" width="7.5703125" style="70" bestFit="1" customWidth="1"/>
    <col min="26" max="26" width="2.28515625" style="69" customWidth="1"/>
    <col min="27" max="27" width="5" style="353" customWidth="1"/>
    <col min="28" max="39" width="9.140625" style="353" customWidth="1"/>
    <col min="40" max="41" width="9.140625" style="329" customWidth="1"/>
    <col min="42" max="43" width="9.140625" style="328" customWidth="1"/>
    <col min="44" max="16384" width="9.140625" style="20"/>
  </cols>
  <sheetData>
    <row r="1" spans="2:25" ht="36.75" customHeight="1" x14ac:dyDescent="0.25">
      <c r="B1" s="699" t="s">
        <v>383</v>
      </c>
      <c r="C1" s="699"/>
      <c r="D1" s="699"/>
      <c r="E1" s="699"/>
      <c r="F1" s="699"/>
      <c r="G1" s="700" t="s">
        <v>384</v>
      </c>
      <c r="H1" s="701"/>
      <c r="I1" s="701"/>
      <c r="J1" s="701"/>
      <c r="K1" s="701"/>
      <c r="L1" s="701"/>
      <c r="M1" s="701"/>
      <c r="N1" s="701"/>
      <c r="O1" s="701"/>
      <c r="P1" s="701"/>
      <c r="Q1" s="701"/>
      <c r="R1" s="701"/>
      <c r="S1" s="701"/>
      <c r="T1" s="701"/>
      <c r="U1" s="702"/>
      <c r="V1" s="20" t="s">
        <v>385</v>
      </c>
    </row>
    <row r="2" spans="2:25" ht="19.5" customHeight="1" thickBot="1" x14ac:dyDescent="0.4">
      <c r="B2" s="703" t="s">
        <v>387</v>
      </c>
      <c r="C2" s="703"/>
      <c r="D2" s="704" t="str">
        <f>RECEBIVEIS!D2</f>
        <v>MAIO - 2026</v>
      </c>
      <c r="E2" s="704"/>
      <c r="F2" s="705"/>
      <c r="G2" s="33">
        <f>COUNTIF(G5:G304,2%)</f>
        <v>0</v>
      </c>
      <c r="H2" s="34">
        <f t="shared" ref="H2:M2" si="0">COUNTIF(H5:H304,2%)</f>
        <v>0</v>
      </c>
      <c r="I2" s="34">
        <f t="shared" si="0"/>
        <v>0</v>
      </c>
      <c r="J2" s="34">
        <f t="shared" si="0"/>
        <v>0</v>
      </c>
      <c r="K2" s="34">
        <f t="shared" si="0"/>
        <v>0</v>
      </c>
      <c r="L2" s="34">
        <f t="shared" si="0"/>
        <v>0</v>
      </c>
      <c r="M2" s="34">
        <f t="shared" si="0"/>
        <v>0</v>
      </c>
      <c r="N2" s="34">
        <f>COUNTIF(N5:N304,1%)</f>
        <v>0</v>
      </c>
      <c r="O2" s="34">
        <f t="shared" ref="O2:T2" si="1">COUNTIF(O5:O304,1%)</f>
        <v>0</v>
      </c>
      <c r="P2" s="34">
        <f t="shared" si="1"/>
        <v>0</v>
      </c>
      <c r="Q2" s="34">
        <f t="shared" si="1"/>
        <v>0</v>
      </c>
      <c r="R2" s="34">
        <f t="shared" si="1"/>
        <v>0</v>
      </c>
      <c r="S2" s="34"/>
      <c r="T2" s="34">
        <f t="shared" si="1"/>
        <v>0</v>
      </c>
      <c r="U2" s="35"/>
      <c r="V2" s="20" t="s">
        <v>388</v>
      </c>
      <c r="X2" s="69" t="s">
        <v>333</v>
      </c>
      <c r="Y2" s="70" t="s">
        <v>386</v>
      </c>
    </row>
    <row r="3" spans="2:25" ht="27" customHeight="1" thickBot="1" x14ac:dyDescent="0.35">
      <c r="B3" s="714" t="s">
        <v>420</v>
      </c>
      <c r="C3" s="712" t="s">
        <v>333</v>
      </c>
      <c r="D3" s="712" t="s">
        <v>389</v>
      </c>
      <c r="E3" s="710" t="s">
        <v>390</v>
      </c>
      <c r="F3" s="708" t="s">
        <v>391</v>
      </c>
      <c r="G3" s="38" t="s">
        <v>421</v>
      </c>
      <c r="H3" s="39" t="s">
        <v>422</v>
      </c>
      <c r="I3" s="39" t="s">
        <v>373</v>
      </c>
      <c r="J3" s="39" t="s">
        <v>423</v>
      </c>
      <c r="K3" s="39" t="s">
        <v>424</v>
      </c>
      <c r="L3" s="40" t="s">
        <v>376</v>
      </c>
      <c r="M3" s="41" t="s">
        <v>399</v>
      </c>
      <c r="N3" s="42" t="s">
        <v>394</v>
      </c>
      <c r="O3" s="43" t="s">
        <v>395</v>
      </c>
      <c r="P3" s="43" t="s">
        <v>396</v>
      </c>
      <c r="Q3" s="43" t="s">
        <v>798</v>
      </c>
      <c r="R3" s="43" t="s">
        <v>397</v>
      </c>
      <c r="S3" s="43" t="s">
        <v>710</v>
      </c>
      <c r="T3" s="59" t="s">
        <v>398</v>
      </c>
      <c r="U3" s="716" t="s">
        <v>392</v>
      </c>
    </row>
    <row r="4" spans="2:25" ht="27" customHeight="1" thickBot="1" x14ac:dyDescent="0.3">
      <c r="B4" s="715"/>
      <c r="C4" s="713"/>
      <c r="D4" s="713"/>
      <c r="E4" s="711"/>
      <c r="F4" s="709"/>
      <c r="G4" s="56" t="s">
        <v>388</v>
      </c>
      <c r="H4" s="57" t="s">
        <v>388</v>
      </c>
      <c r="I4" s="57" t="s">
        <v>388</v>
      </c>
      <c r="J4" s="57" t="s">
        <v>388</v>
      </c>
      <c r="K4" s="57" t="s">
        <v>388</v>
      </c>
      <c r="L4" s="706" t="s">
        <v>388</v>
      </c>
      <c r="M4" s="707"/>
      <c r="N4" s="56" t="s">
        <v>388</v>
      </c>
      <c r="O4" s="57" t="s">
        <v>388</v>
      </c>
      <c r="P4" s="57" t="s">
        <v>388</v>
      </c>
      <c r="Q4" s="57" t="s">
        <v>388</v>
      </c>
      <c r="R4" s="57" t="s">
        <v>388</v>
      </c>
      <c r="S4" s="57" t="s">
        <v>388</v>
      </c>
      <c r="T4" s="58" t="s">
        <v>388</v>
      </c>
      <c r="U4" s="717"/>
      <c r="X4" s="69">
        <f ca="1">APURADO!CM8</f>
        <v>2026</v>
      </c>
      <c r="Y4" s="71">
        <v>0.2</v>
      </c>
    </row>
    <row r="5" spans="2:25" ht="15" customHeight="1" x14ac:dyDescent="0.25">
      <c r="B5" s="21" t="str">
        <f>IF('FROTA OPER.'!N7="","",'FROTA OPER.'!N7)</f>
        <v/>
      </c>
      <c r="C5" s="21" t="str">
        <f>IF(B5="","",'FROTA OPER.'!AJ7)</f>
        <v/>
      </c>
      <c r="D5" s="21" t="str">
        <f>IF(B5="","",'FROTA OPER.'!B7)</f>
        <v/>
      </c>
      <c r="E5" s="22" t="str">
        <f>IF(B5="","",1)</f>
        <v/>
      </c>
      <c r="F5" s="36" t="str">
        <f>IF(V5="",IF(W5="","",W5),V5)</f>
        <v/>
      </c>
      <c r="G5" s="23" t="str">
        <f>IF($B5="","",IF(G$4="NÃO",0,IF(VLOOKUP($B5,'FROTA OPER.'!$N$6:$AC$306,15,0)=G$3,0.02,0)))</f>
        <v/>
      </c>
      <c r="H5" s="24" t="str">
        <f>IF($B5="","",IF(H$4="NÃO",0,IF(VLOOKUP($B5,'FROTA OPER.'!$N$6:$AC$306,15,0)=H$3,0.02,0)))</f>
        <v/>
      </c>
      <c r="I5" s="24" t="str">
        <f>IF($B5="","",IF(I$4="NÃO",0,IF(VLOOKUP($B5,'FROTA OPER.'!$N$6:$AC$306,15,0)=I$3,0.02,0)))</f>
        <v/>
      </c>
      <c r="J5" s="24" t="str">
        <f>IF($B5="","",IF(J$4="NÃO",0,IF(VLOOKUP($B5,'FROTA OPER.'!$N$6:$AC$306,15,0)=J$3,0.02,0)))</f>
        <v/>
      </c>
      <c r="K5" s="24" t="str">
        <f>IF($B5="","",IF(K$4="NÃO",0,IF(VLOOKUP($B5,'FROTA OPER.'!$N$6:$AC$306,15,0)=K$3,0.02,0)))</f>
        <v/>
      </c>
      <c r="L5" s="24" t="str">
        <f>IF($B5="","",IF(L$4="NÃO",0,IF(VLOOKUP($B5,'FROTA OPER.'!$N$6:$AC$306,15,0)=L$3,0.02,0)))</f>
        <v/>
      </c>
      <c r="M5" s="25" t="str">
        <f>IF($B5="","",IF(L$4="NÃO",0,IF(VLOOKUP($B5,'FROTA OPER.'!$N$6:$AC$306,15,0)=M$3,0.02,0)))</f>
        <v/>
      </c>
      <c r="N5" s="26" t="str">
        <f>IF($B5="","",IF(N$4="NÃO",0,IF(VLOOKUP($B5,'FROTA OPER.'!$N$6:$W$306,8,0)=N$3,0.01,0)))</f>
        <v/>
      </c>
      <c r="O5" s="27" t="str">
        <f>IF($B5="","",IF(O$4="NÃO",0,IF(VLOOKUP($B5,'FROTA OPER.'!$N$6:$W$306,8,0)=O$3,0.01,0)))</f>
        <v/>
      </c>
      <c r="P5" s="27" t="str">
        <f>IF($B5="","",IF(P$4="NÃO",0,IF(VLOOKUP($B5,'FROTA OPER.'!$N$6:$W$306,8,0)=P$3,0.01,0)))</f>
        <v/>
      </c>
      <c r="Q5" s="27" t="str">
        <f>IF($B5="","",IF(Q$4="NÃO",0,IF(VLOOKUP($B5,'FROTA OPER.'!$N$6:$W$306,8,0)=Q$3,0.01,0)))</f>
        <v/>
      </c>
      <c r="R5" s="27" t="str">
        <f>IF($B5="","",IF(R$4="NÃO",0,IF(VLOOKUP($B5,'FROTA OPER.'!$N$6:$W$306,8,0)=R$3,0.01,0)))</f>
        <v/>
      </c>
      <c r="S5" s="27" t="str">
        <f>IF($B5="","",IF(S$4="NÃO",0,IF(VLOOKUP($B5,'FROTA OPER.'!$N$6:$W$306,8,0)=S$3,0.01,0)))</f>
        <v/>
      </c>
      <c r="T5" s="28" t="str">
        <f>IF($B5="","",IF(T$4="NÃO",0,IF(VLOOKUP($B5,'FROTA OPER.'!$N$6:$W$306,8,0)=T$3,0.01,0)))</f>
        <v/>
      </c>
      <c r="U5" s="37" t="str">
        <f t="shared" ref="U5:U68" si="2">IF(B5="","",IF(F5="","",IF(F5-SUM(G5:T5)&lt;0,0,F5-SUM(G5:T5))))</f>
        <v/>
      </c>
      <c r="V5" s="20" t="str">
        <f t="shared" ref="V5:V68" si="3">IF($C5="","",VLOOKUP($C5,$X$2:$Y$36,2,0))</f>
        <v/>
      </c>
      <c r="W5" s="330"/>
      <c r="X5" s="69">
        <f ca="1">X4-1</f>
        <v>2025</v>
      </c>
      <c r="Y5" s="71">
        <f>Y4+0.85%</f>
        <v>0.20850000000000002</v>
      </c>
    </row>
    <row r="6" spans="2:25" ht="15" customHeight="1" x14ac:dyDescent="0.25">
      <c r="B6" s="21" t="str">
        <f>IF('FROTA OPER.'!N8="","",'FROTA OPER.'!N8)</f>
        <v/>
      </c>
      <c r="C6" s="21" t="str">
        <f>IF(B6="","",'FROTA OPER.'!AJ8)</f>
        <v/>
      </c>
      <c r="D6" s="21" t="str">
        <f>IF(B6="","",'FROTA OPER.'!B8)</f>
        <v/>
      </c>
      <c r="E6" s="22" t="str">
        <f t="shared" ref="E6:E69" si="4">IF(B6="","",1)</f>
        <v/>
      </c>
      <c r="F6" s="36" t="str">
        <f t="shared" ref="F6:F11" si="5">IF(V6="",IF(W6="","",W6),V6)</f>
        <v/>
      </c>
      <c r="G6" s="23" t="str">
        <f>IF($B6="","",IF(G$4="NÃO",0,IF(VLOOKUP($B6,'FROTA OPER.'!$N$6:$AC$306,15,0)=G$3,0.02,0)))</f>
        <v/>
      </c>
      <c r="H6" s="24" t="str">
        <f>IF($B6="","",IF(H$4="NÃO",0,IF(VLOOKUP($B6,'FROTA OPER.'!$N$6:$AC$306,15,0)=H$3,0.02,0)))</f>
        <v/>
      </c>
      <c r="I6" s="24" t="str">
        <f>IF($B6="","",IF(I$4="NÃO",0,IF(VLOOKUP($B6,'FROTA OPER.'!$N$6:$AC$306,15,0)=I$3,0.02,0)))</f>
        <v/>
      </c>
      <c r="J6" s="24" t="str">
        <f>IF($B6="","",IF(J$4="NÃO",0,IF(VLOOKUP($B6,'FROTA OPER.'!$N$6:$AC$306,15,0)=J$3,0.02,0)))</f>
        <v/>
      </c>
      <c r="K6" s="24" t="str">
        <f>IF($B6="","",IF(K$4="NÃO",0,IF(VLOOKUP($B6,'FROTA OPER.'!$N$6:$AC$306,15,0)=K$3,0.02,0)))</f>
        <v/>
      </c>
      <c r="L6" s="24" t="str">
        <f>IF($B6="","",IF(L$4="NÃO",0,IF(VLOOKUP($B6,'FROTA OPER.'!$N$6:$AC$306,15,0)=L$3,0.02,0)))</f>
        <v/>
      </c>
      <c r="M6" s="25" t="str">
        <f>IF($B6="","",IF(L$4="NÃO",0,IF(VLOOKUP($B6,'FROTA OPER.'!$N$6:$AC$306,15,0)=M$3,0.02,0)))</f>
        <v/>
      </c>
      <c r="N6" s="26" t="str">
        <f>IF($B6="","",IF(N$4="NÃO",0,IF(VLOOKUP($B6,'FROTA OPER.'!$N$6:$W$306,8,0)=N$3,0.01,0)))</f>
        <v/>
      </c>
      <c r="O6" s="27" t="str">
        <f>IF($B6="","",IF(O$4="NÃO",0,IF(VLOOKUP($B6,'FROTA OPER.'!$N$6:$W$306,8,0)=O$3,0.01,0)))</f>
        <v/>
      </c>
      <c r="P6" s="27" t="str">
        <f>IF($B6="","",IF(P$4="NÃO",0,IF(VLOOKUP($B6,'FROTA OPER.'!$N$6:$W$306,8,0)=P$3,0.01,0)))</f>
        <v/>
      </c>
      <c r="Q6" s="27" t="str">
        <f>IF($B6="","",IF(Q$4="NÃO",0,IF(VLOOKUP($B6,'FROTA OPER.'!$N$6:$W$306,8,0)=Q$3,0.01,0)))</f>
        <v/>
      </c>
      <c r="R6" s="27" t="str">
        <f>IF($B6="","",IF(R$4="NÃO",0,IF(VLOOKUP($B6,'FROTA OPER.'!$N$6:$W$306,8,0)=R$3,0.01,0)))</f>
        <v/>
      </c>
      <c r="S6" s="27" t="str">
        <f>IF($B6="","",IF(S$4="NÃO",0,IF(VLOOKUP($B6,'FROTA OPER.'!$N$6:$W$306,8,0)=S$3,0.01,0)))</f>
        <v/>
      </c>
      <c r="T6" s="28" t="str">
        <f>IF($B6="","",IF(T$4="NÃO",0,IF(VLOOKUP($B6,'FROTA OPER.'!$N$6:$W$306,8,0)=T$3,0.01,0)))</f>
        <v/>
      </c>
      <c r="U6" s="37" t="str">
        <f t="shared" si="2"/>
        <v/>
      </c>
      <c r="V6" s="20" t="str">
        <f t="shared" si="3"/>
        <v/>
      </c>
      <c r="W6" s="330"/>
      <c r="X6" s="69">
        <f t="shared" ref="X6:X36" ca="1" si="6">X5-1</f>
        <v>2024</v>
      </c>
      <c r="Y6" s="71">
        <f t="shared" ref="Y6:Y36" si="7">Y5+0.85%</f>
        <v>0.21700000000000003</v>
      </c>
    </row>
    <row r="7" spans="2:25" ht="15" customHeight="1" x14ac:dyDescent="0.25">
      <c r="B7" s="21" t="str">
        <f>IF('FROTA OPER.'!N9="","",'FROTA OPER.'!N9)</f>
        <v/>
      </c>
      <c r="C7" s="21" t="str">
        <f>IF(B7="","",'FROTA OPER.'!AJ9)</f>
        <v/>
      </c>
      <c r="D7" s="21" t="str">
        <f>IF(B7="","",'FROTA OPER.'!B9)</f>
        <v/>
      </c>
      <c r="E7" s="22" t="str">
        <f t="shared" si="4"/>
        <v/>
      </c>
      <c r="F7" s="36" t="str">
        <f t="shared" si="5"/>
        <v/>
      </c>
      <c r="G7" s="23" t="str">
        <f>IF($B7="","",IF(G$4="NÃO",0,IF(VLOOKUP($B7,'FROTA OPER.'!$N$6:$AC$306,15,0)=G$3,0.02,0)))</f>
        <v/>
      </c>
      <c r="H7" s="24" t="str">
        <f>IF($B7="","",IF(H$4="NÃO",0,IF(VLOOKUP($B7,'FROTA OPER.'!$N$6:$AC$306,15,0)=H$3,0.02,0)))</f>
        <v/>
      </c>
      <c r="I7" s="24" t="str">
        <f>IF($B7="","",IF(I$4="NÃO",0,IF(VLOOKUP($B7,'FROTA OPER.'!$N$6:$AC$306,15,0)=I$3,0.02,0)))</f>
        <v/>
      </c>
      <c r="J7" s="24" t="str">
        <f>IF($B7="","",IF(J$4="NÃO",0,IF(VLOOKUP($B7,'FROTA OPER.'!$N$6:$AC$306,15,0)=J$3,0.02,0)))</f>
        <v/>
      </c>
      <c r="K7" s="24" t="str">
        <f>IF($B7="","",IF(K$4="NÃO",0,IF(VLOOKUP($B7,'FROTA OPER.'!$N$6:$AC$306,15,0)=K$3,0.02,0)))</f>
        <v/>
      </c>
      <c r="L7" s="24" t="str">
        <f>IF($B7="","",IF(L$4="NÃO",0,IF(VLOOKUP($B7,'FROTA OPER.'!$N$6:$AC$306,15,0)=L$3,0.02,0)))</f>
        <v/>
      </c>
      <c r="M7" s="25" t="str">
        <f>IF($B7="","",IF(L$4="NÃO",0,IF(VLOOKUP($B7,'FROTA OPER.'!$N$6:$AC$306,15,0)=M$3,0.02,0)))</f>
        <v/>
      </c>
      <c r="N7" s="26" t="str">
        <f>IF($B7="","",IF(N$4="NÃO",0,IF(VLOOKUP($B7,'FROTA OPER.'!$N$6:$W$306,8,0)=N$3,0.01,0)))</f>
        <v/>
      </c>
      <c r="O7" s="27" t="str">
        <f>IF($B7="","",IF(O$4="NÃO",0,IF(VLOOKUP($B7,'FROTA OPER.'!$N$6:$W$306,8,0)=O$3,0.01,0)))</f>
        <v/>
      </c>
      <c r="P7" s="27" t="str">
        <f>IF($B7="","",IF(P$4="NÃO",0,IF(VLOOKUP($B7,'FROTA OPER.'!$N$6:$W$306,8,0)=P$3,0.01,0)))</f>
        <v/>
      </c>
      <c r="Q7" s="27" t="str">
        <f>IF($B7="","",IF(Q$4="NÃO",0,IF(VLOOKUP($B7,'FROTA OPER.'!$N$6:$W$306,8,0)=Q$3,0.01,0)))</f>
        <v/>
      </c>
      <c r="R7" s="27" t="str">
        <f>IF($B7="","",IF(R$4="NÃO",0,IF(VLOOKUP($B7,'FROTA OPER.'!$N$6:$W$306,8,0)=R$3,0.01,0)))</f>
        <v/>
      </c>
      <c r="S7" s="27" t="str">
        <f>IF($B7="","",IF(S$4="NÃO",0,IF(VLOOKUP($B7,'FROTA OPER.'!$N$6:$W$306,8,0)=S$3,0.01,0)))</f>
        <v/>
      </c>
      <c r="T7" s="28" t="str">
        <f>IF($B7="","",IF(T$4="NÃO",0,IF(VLOOKUP($B7,'FROTA OPER.'!$N$6:$W$306,8,0)=T$3,0.01,0)))</f>
        <v/>
      </c>
      <c r="U7" s="37" t="str">
        <f t="shared" si="2"/>
        <v/>
      </c>
      <c r="V7" s="20" t="str">
        <f t="shared" si="3"/>
        <v/>
      </c>
      <c r="W7" s="330"/>
      <c r="X7" s="69">
        <f t="shared" ca="1" si="6"/>
        <v>2023</v>
      </c>
      <c r="Y7" s="71">
        <f t="shared" si="7"/>
        <v>0.22550000000000003</v>
      </c>
    </row>
    <row r="8" spans="2:25" ht="15" customHeight="1" x14ac:dyDescent="0.25">
      <c r="B8" s="21" t="str">
        <f>IF('FROTA OPER.'!N10="","",'FROTA OPER.'!N10)</f>
        <v/>
      </c>
      <c r="C8" s="21" t="str">
        <f>IF(B8="","",'FROTA OPER.'!AJ10)</f>
        <v/>
      </c>
      <c r="D8" s="21" t="str">
        <f>IF(B8="","",'FROTA OPER.'!B10)</f>
        <v/>
      </c>
      <c r="E8" s="22" t="str">
        <f t="shared" si="4"/>
        <v/>
      </c>
      <c r="F8" s="36" t="str">
        <f t="shared" si="5"/>
        <v/>
      </c>
      <c r="G8" s="23" t="str">
        <f>IF($B8="","",IF(G$4="NÃO",0,IF(VLOOKUP($B8,'FROTA OPER.'!$N$6:$AC$306,15,0)=G$3,0.02,0)))</f>
        <v/>
      </c>
      <c r="H8" s="24" t="str">
        <f>IF($B8="","",IF(H$4="NÃO",0,IF(VLOOKUP($B8,'FROTA OPER.'!$N$6:$AC$306,15,0)=H$3,0.02,0)))</f>
        <v/>
      </c>
      <c r="I8" s="24" t="str">
        <f>IF($B8="","",IF(I$4="NÃO",0,IF(VLOOKUP($B8,'FROTA OPER.'!$N$6:$AC$306,15,0)=I$3,0.02,0)))</f>
        <v/>
      </c>
      <c r="J8" s="24" t="str">
        <f>IF($B8="","",IF(J$4="NÃO",0,IF(VLOOKUP($B8,'FROTA OPER.'!$N$6:$AC$306,15,0)=J$3,0.02,0)))</f>
        <v/>
      </c>
      <c r="K8" s="24" t="str">
        <f>IF($B8="","",IF(K$4="NÃO",0,IF(VLOOKUP($B8,'FROTA OPER.'!$N$6:$AC$306,15,0)=K$3,0.02,0)))</f>
        <v/>
      </c>
      <c r="L8" s="24" t="str">
        <f>IF($B8="","",IF(L$4="NÃO",0,IF(VLOOKUP($B8,'FROTA OPER.'!$N$6:$AC$306,15,0)=L$3,0.02,0)))</f>
        <v/>
      </c>
      <c r="M8" s="25" t="str">
        <f>IF($B8="","",IF(L$4="NÃO",0,IF(VLOOKUP($B8,'FROTA OPER.'!$N$6:$AC$306,15,0)=M$3,0.02,0)))</f>
        <v/>
      </c>
      <c r="N8" s="26" t="str">
        <f>IF($B8="","",IF(N$4="NÃO",0,IF(VLOOKUP($B8,'FROTA OPER.'!$N$6:$W$306,8,0)=N$3,0.01,0)))</f>
        <v/>
      </c>
      <c r="O8" s="27" t="str">
        <f>IF($B8="","",IF(O$4="NÃO",0,IF(VLOOKUP($B8,'FROTA OPER.'!$N$6:$W$306,8,0)=O$3,0.01,0)))</f>
        <v/>
      </c>
      <c r="P8" s="27" t="str">
        <f>IF($B8="","",IF(P$4="NÃO",0,IF(VLOOKUP($B8,'FROTA OPER.'!$N$6:$W$306,8,0)=P$3,0.01,0)))</f>
        <v/>
      </c>
      <c r="Q8" s="27" t="str">
        <f>IF($B8="","",IF(Q$4="NÃO",0,IF(VLOOKUP($B8,'FROTA OPER.'!$N$6:$W$306,8,0)=Q$3,0.01,0)))</f>
        <v/>
      </c>
      <c r="R8" s="27" t="str">
        <f>IF($B8="","",IF(R$4="NÃO",0,IF(VLOOKUP($B8,'FROTA OPER.'!$N$6:$W$306,8,0)=R$3,0.01,0)))</f>
        <v/>
      </c>
      <c r="S8" s="27" t="str">
        <f>IF($B8="","",IF(S$4="NÃO",0,IF(VLOOKUP($B8,'FROTA OPER.'!$N$6:$W$306,8,0)=S$3,0.01,0)))</f>
        <v/>
      </c>
      <c r="T8" s="28" t="str">
        <f>IF($B8="","",IF(T$4="NÃO",0,IF(VLOOKUP($B8,'FROTA OPER.'!$N$6:$W$306,8,0)=T$3,0.01,0)))</f>
        <v/>
      </c>
      <c r="U8" s="37" t="str">
        <f t="shared" si="2"/>
        <v/>
      </c>
      <c r="V8" s="20" t="str">
        <f t="shared" si="3"/>
        <v/>
      </c>
      <c r="W8" s="330"/>
      <c r="X8" s="69">
        <f t="shared" ca="1" si="6"/>
        <v>2022</v>
      </c>
      <c r="Y8" s="71">
        <f t="shared" si="7"/>
        <v>0.23400000000000004</v>
      </c>
    </row>
    <row r="9" spans="2:25" ht="15" customHeight="1" x14ac:dyDescent="0.25">
      <c r="B9" s="21" t="str">
        <f>IF('FROTA OPER.'!N11="","",'FROTA OPER.'!N11)</f>
        <v/>
      </c>
      <c r="C9" s="21" t="str">
        <f>IF(B9="","",'FROTA OPER.'!AJ11)</f>
        <v/>
      </c>
      <c r="D9" s="21" t="str">
        <f>IF(B9="","",'FROTA OPER.'!B11)</f>
        <v/>
      </c>
      <c r="E9" s="22" t="str">
        <f t="shared" si="4"/>
        <v/>
      </c>
      <c r="F9" s="36" t="str">
        <f t="shared" si="5"/>
        <v/>
      </c>
      <c r="G9" s="23" t="str">
        <f>IF($B9="","",IF(G$4="NÃO",0,IF(VLOOKUP($B9,'FROTA OPER.'!$N$6:$AC$306,15,0)=G$3,0.02,0)))</f>
        <v/>
      </c>
      <c r="H9" s="24" t="str">
        <f>IF($B9="","",IF(H$4="NÃO",0,IF(VLOOKUP($B9,'FROTA OPER.'!$N$6:$AC$306,15,0)=H$3,0.02,0)))</f>
        <v/>
      </c>
      <c r="I9" s="24" t="str">
        <f>IF($B9="","",IF(I$4="NÃO",0,IF(VLOOKUP($B9,'FROTA OPER.'!$N$6:$AC$306,15,0)=I$3,0.02,0)))</f>
        <v/>
      </c>
      <c r="J9" s="24" t="str">
        <f>IF($B9="","",IF(J$4="NÃO",0,IF(VLOOKUP($B9,'FROTA OPER.'!$N$6:$AC$306,15,0)=J$3,0.02,0)))</f>
        <v/>
      </c>
      <c r="K9" s="24" t="str">
        <f>IF($B9="","",IF(K$4="NÃO",0,IF(VLOOKUP($B9,'FROTA OPER.'!$N$6:$AC$306,15,0)=K$3,0.02,0)))</f>
        <v/>
      </c>
      <c r="L9" s="24" t="str">
        <f>IF($B9="","",IF(L$4="NÃO",0,IF(VLOOKUP($B9,'FROTA OPER.'!$N$6:$AC$306,15,0)=L$3,0.02,0)))</f>
        <v/>
      </c>
      <c r="M9" s="25" t="str">
        <f>IF($B9="","",IF(L$4="NÃO",0,IF(VLOOKUP($B9,'FROTA OPER.'!$N$6:$AC$306,15,0)=M$3,0.02,0)))</f>
        <v/>
      </c>
      <c r="N9" s="26" t="str">
        <f>IF($B9="","",IF(N$4="NÃO",0,IF(VLOOKUP($B9,'FROTA OPER.'!$N$6:$W$306,8,0)=N$3,0.01,0)))</f>
        <v/>
      </c>
      <c r="O9" s="27" t="str">
        <f>IF($B9="","",IF(O$4="NÃO",0,IF(VLOOKUP($B9,'FROTA OPER.'!$N$6:$W$306,8,0)=O$3,0.01,0)))</f>
        <v/>
      </c>
      <c r="P9" s="27" t="str">
        <f>IF($B9="","",IF(P$4="NÃO",0,IF(VLOOKUP($B9,'FROTA OPER.'!$N$6:$W$306,8,0)=P$3,0.01,0)))</f>
        <v/>
      </c>
      <c r="Q9" s="27" t="str">
        <f>IF($B9="","",IF(Q$4="NÃO",0,IF(VLOOKUP($B9,'FROTA OPER.'!$N$6:$W$306,8,0)=Q$3,0.01,0)))</f>
        <v/>
      </c>
      <c r="R9" s="27" t="str">
        <f>IF($B9="","",IF(R$4="NÃO",0,IF(VLOOKUP($B9,'FROTA OPER.'!$N$6:$W$306,8,0)=R$3,0.01,0)))</f>
        <v/>
      </c>
      <c r="S9" s="27" t="str">
        <f>IF($B9="","",IF(S$4="NÃO",0,IF(VLOOKUP($B9,'FROTA OPER.'!$N$6:$W$306,8,0)=S$3,0.01,0)))</f>
        <v/>
      </c>
      <c r="T9" s="28" t="str">
        <f>IF($B9="","",IF(T$4="NÃO",0,IF(VLOOKUP($B9,'FROTA OPER.'!$N$6:$W$306,8,0)=T$3,0.01,0)))</f>
        <v/>
      </c>
      <c r="U9" s="37" t="str">
        <f t="shared" si="2"/>
        <v/>
      </c>
      <c r="V9" s="20" t="str">
        <f t="shared" si="3"/>
        <v/>
      </c>
      <c r="W9" s="330"/>
      <c r="X9" s="69">
        <f t="shared" ca="1" si="6"/>
        <v>2021</v>
      </c>
      <c r="Y9" s="71">
        <f t="shared" si="7"/>
        <v>0.24250000000000005</v>
      </c>
    </row>
    <row r="10" spans="2:25" ht="15" customHeight="1" x14ac:dyDescent="0.25">
      <c r="B10" s="21" t="str">
        <f>IF('FROTA OPER.'!N12="","",'FROTA OPER.'!N12)</f>
        <v/>
      </c>
      <c r="C10" s="21" t="str">
        <f>IF(B10="","",'FROTA OPER.'!AJ12)</f>
        <v/>
      </c>
      <c r="D10" s="21" t="str">
        <f>IF(B10="","",'FROTA OPER.'!B12)</f>
        <v/>
      </c>
      <c r="E10" s="22" t="str">
        <f t="shared" si="4"/>
        <v/>
      </c>
      <c r="F10" s="36" t="str">
        <f t="shared" si="5"/>
        <v/>
      </c>
      <c r="G10" s="23" t="str">
        <f>IF($B10="","",IF(G$4="NÃO",0,IF(VLOOKUP($B10,'FROTA OPER.'!$N$6:$AC$306,15,0)=G$3,0.02,0)))</f>
        <v/>
      </c>
      <c r="H10" s="24" t="str">
        <f>IF($B10="","",IF(H$4="NÃO",0,IF(VLOOKUP($B10,'FROTA OPER.'!$N$6:$AC$306,15,0)=H$3,0.02,0)))</f>
        <v/>
      </c>
      <c r="I10" s="24" t="str">
        <f>IF($B10="","",IF(I$4="NÃO",0,IF(VLOOKUP($B10,'FROTA OPER.'!$N$6:$AC$306,15,0)=I$3,0.02,0)))</f>
        <v/>
      </c>
      <c r="J10" s="24" t="str">
        <f>IF($B10="","",IF(J$4="NÃO",0,IF(VLOOKUP($B10,'FROTA OPER.'!$N$6:$AC$306,15,0)=J$3,0.02,0)))</f>
        <v/>
      </c>
      <c r="K10" s="24" t="str">
        <f>IF($B10="","",IF(K$4="NÃO",0,IF(VLOOKUP($B10,'FROTA OPER.'!$N$6:$AC$306,15,0)=K$3,0.02,0)))</f>
        <v/>
      </c>
      <c r="L10" s="24" t="str">
        <f>IF($B10="","",IF(L$4="NÃO",0,IF(VLOOKUP($B10,'FROTA OPER.'!$N$6:$AC$306,15,0)=L$3,0.02,0)))</f>
        <v/>
      </c>
      <c r="M10" s="25" t="str">
        <f>IF($B10="","",IF(L$4="NÃO",0,IF(VLOOKUP($B10,'FROTA OPER.'!$N$6:$AC$306,15,0)=M$3,0.02,0)))</f>
        <v/>
      </c>
      <c r="N10" s="26" t="str">
        <f>IF($B10="","",IF(N$4="NÃO",0,IF(VLOOKUP($B10,'FROTA OPER.'!$N$6:$W$306,8,0)=N$3,0.01,0)))</f>
        <v/>
      </c>
      <c r="O10" s="27" t="str">
        <f>IF($B10="","",IF(O$4="NÃO",0,IF(VLOOKUP($B10,'FROTA OPER.'!$N$6:$W$306,8,0)=O$3,0.01,0)))</f>
        <v/>
      </c>
      <c r="P10" s="27" t="str">
        <f>IF($B10="","",IF(P$4="NÃO",0,IF(VLOOKUP($B10,'FROTA OPER.'!$N$6:$W$306,8,0)=P$3,0.01,0)))</f>
        <v/>
      </c>
      <c r="Q10" s="27" t="str">
        <f>IF($B10="","",IF(Q$4="NÃO",0,IF(VLOOKUP($B10,'FROTA OPER.'!$N$6:$W$306,8,0)=Q$3,0.01,0)))</f>
        <v/>
      </c>
      <c r="R10" s="27" t="str">
        <f>IF($B10="","",IF(R$4="NÃO",0,IF(VLOOKUP($B10,'FROTA OPER.'!$N$6:$W$306,8,0)=R$3,0.01,0)))</f>
        <v/>
      </c>
      <c r="S10" s="27" t="str">
        <f>IF($B10="","",IF(S$4="NÃO",0,IF(VLOOKUP($B10,'FROTA OPER.'!$N$6:$W$306,8,0)=S$3,0.01,0)))</f>
        <v/>
      </c>
      <c r="T10" s="28" t="str">
        <f>IF($B10="","",IF(T$4="NÃO",0,IF(VLOOKUP($B10,'FROTA OPER.'!$N$6:$W$306,8,0)=T$3,0.01,0)))</f>
        <v/>
      </c>
      <c r="U10" s="37" t="str">
        <f t="shared" si="2"/>
        <v/>
      </c>
      <c r="V10" s="20" t="str">
        <f t="shared" si="3"/>
        <v/>
      </c>
      <c r="W10" s="330"/>
      <c r="X10" s="69">
        <f t="shared" ca="1" si="6"/>
        <v>2020</v>
      </c>
      <c r="Y10" s="71">
        <f t="shared" si="7"/>
        <v>0.25100000000000006</v>
      </c>
    </row>
    <row r="11" spans="2:25" ht="15" customHeight="1" x14ac:dyDescent="0.25">
      <c r="B11" s="21" t="str">
        <f>IF('FROTA OPER.'!N13="","",'FROTA OPER.'!N13)</f>
        <v/>
      </c>
      <c r="C11" s="21" t="str">
        <f>IF(B11="","",'FROTA OPER.'!AJ13)</f>
        <v/>
      </c>
      <c r="D11" s="21" t="str">
        <f>IF(B11="","",'FROTA OPER.'!B13)</f>
        <v/>
      </c>
      <c r="E11" s="22" t="str">
        <f t="shared" si="4"/>
        <v/>
      </c>
      <c r="F11" s="36" t="str">
        <f t="shared" si="5"/>
        <v/>
      </c>
      <c r="G11" s="23" t="str">
        <f>IF($B11="","",IF(G$4="NÃO",0,IF(VLOOKUP($B11,'FROTA OPER.'!$N$6:$AC$306,15,0)=G$3,0.02,0)))</f>
        <v/>
      </c>
      <c r="H11" s="24" t="str">
        <f>IF($B11="","",IF(H$4="NÃO",0,IF(VLOOKUP($B11,'FROTA OPER.'!$N$6:$AC$306,15,0)=H$3,0.02,0)))</f>
        <v/>
      </c>
      <c r="I11" s="24" t="str">
        <f>IF($B11="","",IF(I$4="NÃO",0,IF(VLOOKUP($B11,'FROTA OPER.'!$N$6:$AC$306,15,0)=I$3,0.02,0)))</f>
        <v/>
      </c>
      <c r="J11" s="24" t="str">
        <f>IF($B11="","",IF(J$4="NÃO",0,IF(VLOOKUP($B11,'FROTA OPER.'!$N$6:$AC$306,15,0)=J$3,0.02,0)))</f>
        <v/>
      </c>
      <c r="K11" s="24" t="str">
        <f>IF($B11="","",IF(K$4="NÃO",0,IF(VLOOKUP($B11,'FROTA OPER.'!$N$6:$AC$306,15,0)=K$3,0.02,0)))</f>
        <v/>
      </c>
      <c r="L11" s="24" t="str">
        <f>IF($B11="","",IF(L$4="NÃO",0,IF(VLOOKUP($B11,'FROTA OPER.'!$N$6:$AC$306,15,0)=L$3,0.02,0)))</f>
        <v/>
      </c>
      <c r="M11" s="25" t="str">
        <f>IF($B11="","",IF(L$4="NÃO",0,IF(VLOOKUP($B11,'FROTA OPER.'!$N$6:$AC$306,15,0)=M$3,0.02,0)))</f>
        <v/>
      </c>
      <c r="N11" s="26" t="str">
        <f>IF($B11="","",IF(N$4="NÃO",0,IF(VLOOKUP($B11,'FROTA OPER.'!$N$6:$W$306,8,0)=N$3,0.01,0)))</f>
        <v/>
      </c>
      <c r="O11" s="27" t="str">
        <f>IF($B11="","",IF(O$4="NÃO",0,IF(VLOOKUP($B11,'FROTA OPER.'!$N$6:$W$306,8,0)=O$3,0.01,0)))</f>
        <v/>
      </c>
      <c r="P11" s="27" t="str">
        <f>IF($B11="","",IF(P$4="NÃO",0,IF(VLOOKUP($B11,'FROTA OPER.'!$N$6:$W$306,8,0)=P$3,0.01,0)))</f>
        <v/>
      </c>
      <c r="Q11" s="27" t="str">
        <f>IF($B11="","",IF(Q$4="NÃO",0,IF(VLOOKUP($B11,'FROTA OPER.'!$N$6:$W$306,8,0)=Q$3,0.01,0)))</f>
        <v/>
      </c>
      <c r="R11" s="27" t="str">
        <f>IF($B11="","",IF(R$4="NÃO",0,IF(VLOOKUP($B11,'FROTA OPER.'!$N$6:$W$306,8,0)=R$3,0.01,0)))</f>
        <v/>
      </c>
      <c r="S11" s="27" t="str">
        <f>IF($B11="","",IF(S$4="NÃO",0,IF(VLOOKUP($B11,'FROTA OPER.'!$N$6:$W$306,8,0)=S$3,0.01,0)))</f>
        <v/>
      </c>
      <c r="T11" s="28" t="str">
        <f>IF($B11="","",IF(T$4="NÃO",0,IF(VLOOKUP($B11,'FROTA OPER.'!$N$6:$W$306,8,0)=T$3,0.01,0)))</f>
        <v/>
      </c>
      <c r="U11" s="37" t="str">
        <f t="shared" si="2"/>
        <v/>
      </c>
      <c r="V11" s="20" t="str">
        <f t="shared" si="3"/>
        <v/>
      </c>
      <c r="W11" s="330"/>
      <c r="X11" s="69">
        <f t="shared" ca="1" si="6"/>
        <v>2019</v>
      </c>
      <c r="Y11" s="71">
        <f t="shared" si="7"/>
        <v>0.25950000000000006</v>
      </c>
    </row>
    <row r="12" spans="2:25" ht="15" customHeight="1" x14ac:dyDescent="0.25">
      <c r="B12" s="21" t="str">
        <f>IF('FROTA OPER.'!N14="","",'FROTA OPER.'!N14)</f>
        <v/>
      </c>
      <c r="C12" s="21" t="str">
        <f>IF(B12="","",'FROTA OPER.'!AJ14)</f>
        <v/>
      </c>
      <c r="D12" s="21" t="str">
        <f>IF(B12="","",'FROTA OPER.'!B14)</f>
        <v/>
      </c>
      <c r="E12" s="22" t="str">
        <f t="shared" si="4"/>
        <v/>
      </c>
      <c r="F12" s="36" t="str">
        <f t="shared" ref="F12:F75" si="8">IF(V12="",IF(W12="","",W12),V12)</f>
        <v/>
      </c>
      <c r="G12" s="23" t="str">
        <f>IF($B12="","",IF(G$4="NÃO",0,IF(VLOOKUP($B12,'FROTA OPER.'!$N$6:$AC$306,15,0)=G$3,0.02,0)))</f>
        <v/>
      </c>
      <c r="H12" s="24" t="str">
        <f>IF($B12="","",IF(H$4="NÃO",0,IF(VLOOKUP($B12,'FROTA OPER.'!$N$6:$AC$306,15,0)=H$3,0.02,0)))</f>
        <v/>
      </c>
      <c r="I12" s="24" t="str">
        <f>IF($B12="","",IF(I$4="NÃO",0,IF(VLOOKUP($B12,'FROTA OPER.'!$N$6:$AC$306,15,0)=I$3,0.02,0)))</f>
        <v/>
      </c>
      <c r="J12" s="24" t="str">
        <f>IF($B12="","",IF(J$4="NÃO",0,IF(VLOOKUP($B12,'FROTA OPER.'!$N$6:$AC$306,15,0)=J$3,0.02,0)))</f>
        <v/>
      </c>
      <c r="K12" s="24" t="str">
        <f>IF($B12="","",IF(K$4="NÃO",0,IF(VLOOKUP($B12,'FROTA OPER.'!$N$6:$AC$306,15,0)=K$3,0.02,0)))</f>
        <v/>
      </c>
      <c r="L12" s="24" t="str">
        <f>IF($B12="","",IF(L$4="NÃO",0,IF(VLOOKUP($B12,'FROTA OPER.'!$N$6:$AC$306,15,0)=L$3,0.02,0)))</f>
        <v/>
      </c>
      <c r="M12" s="25" t="str">
        <f>IF($B12="","",IF(L$4="NÃO",0,IF(VLOOKUP($B12,'FROTA OPER.'!$N$6:$AC$306,15,0)=M$3,0.02,0)))</f>
        <v/>
      </c>
      <c r="N12" s="26" t="str">
        <f>IF($B12="","",IF(N$4="NÃO",0,IF(VLOOKUP($B12,'FROTA OPER.'!$N$6:$W$306,8,0)=N$3,0.01,0)))</f>
        <v/>
      </c>
      <c r="O12" s="27" t="str">
        <f>IF($B12="","",IF(O$4="NÃO",0,IF(VLOOKUP($B12,'FROTA OPER.'!$N$6:$W$306,8,0)=O$3,0.01,0)))</f>
        <v/>
      </c>
      <c r="P12" s="27" t="str">
        <f>IF($B12="","",IF(P$4="NÃO",0,IF(VLOOKUP($B12,'FROTA OPER.'!$N$6:$W$306,8,0)=P$3,0.01,0)))</f>
        <v/>
      </c>
      <c r="Q12" s="27" t="str">
        <f>IF($B12="","",IF(Q$4="NÃO",0,IF(VLOOKUP($B12,'FROTA OPER.'!$N$6:$W$306,8,0)=Q$3,0.01,0)))</f>
        <v/>
      </c>
      <c r="R12" s="27" t="str">
        <f>IF($B12="","",IF(R$4="NÃO",0,IF(VLOOKUP($B12,'FROTA OPER.'!$N$6:$W$306,8,0)=R$3,0.01,0)))</f>
        <v/>
      </c>
      <c r="S12" s="27" t="str">
        <f>IF($B12="","",IF(S$4="NÃO",0,IF(VLOOKUP($B12,'FROTA OPER.'!$N$6:$W$306,8,0)=S$3,0.01,0)))</f>
        <v/>
      </c>
      <c r="T12" s="28" t="str">
        <f>IF($B12="","",IF(T$4="NÃO",0,IF(VLOOKUP($B12,'FROTA OPER.'!$N$6:$W$306,8,0)=T$3,0.01,0)))</f>
        <v/>
      </c>
      <c r="U12" s="37" t="str">
        <f t="shared" si="2"/>
        <v/>
      </c>
      <c r="V12" s="20" t="str">
        <f t="shared" si="3"/>
        <v/>
      </c>
      <c r="W12" s="330"/>
      <c r="X12" s="69">
        <f t="shared" ca="1" si="6"/>
        <v>2018</v>
      </c>
      <c r="Y12" s="71">
        <f t="shared" si="7"/>
        <v>0.26800000000000007</v>
      </c>
    </row>
    <row r="13" spans="2:25" ht="15" customHeight="1" x14ac:dyDescent="0.25">
      <c r="B13" s="21" t="str">
        <f>IF('FROTA OPER.'!N15="","",'FROTA OPER.'!N15)</f>
        <v/>
      </c>
      <c r="C13" s="21" t="str">
        <f>IF(B13="","",'FROTA OPER.'!AJ15)</f>
        <v/>
      </c>
      <c r="D13" s="21" t="str">
        <f>IF(B13="","",'FROTA OPER.'!B15)</f>
        <v/>
      </c>
      <c r="E13" s="22" t="str">
        <f t="shared" si="4"/>
        <v/>
      </c>
      <c r="F13" s="36" t="str">
        <f t="shared" si="8"/>
        <v/>
      </c>
      <c r="G13" s="23" t="str">
        <f>IF($B13="","",IF(G$4="NÃO",0,IF(VLOOKUP($B13,'FROTA OPER.'!$N$6:$AC$306,15,0)=G$3,0.02,0)))</f>
        <v/>
      </c>
      <c r="H13" s="24" t="str">
        <f>IF($B13="","",IF(H$4="NÃO",0,IF(VLOOKUP($B13,'FROTA OPER.'!$N$6:$AC$306,15,0)=H$3,0.02,0)))</f>
        <v/>
      </c>
      <c r="I13" s="24" t="str">
        <f>IF($B13="","",IF(I$4="NÃO",0,IF(VLOOKUP($B13,'FROTA OPER.'!$N$6:$AC$306,15,0)=I$3,0.02,0)))</f>
        <v/>
      </c>
      <c r="J13" s="24" t="str">
        <f>IF($B13="","",IF(J$4="NÃO",0,IF(VLOOKUP($B13,'FROTA OPER.'!$N$6:$AC$306,15,0)=J$3,0.02,0)))</f>
        <v/>
      </c>
      <c r="K13" s="24" t="str">
        <f>IF($B13="","",IF(K$4="NÃO",0,IF(VLOOKUP($B13,'FROTA OPER.'!$N$6:$AC$306,15,0)=K$3,0.02,0)))</f>
        <v/>
      </c>
      <c r="L13" s="24" t="str">
        <f>IF($B13="","",IF(L$4="NÃO",0,IF(VLOOKUP($B13,'FROTA OPER.'!$N$6:$AC$306,15,0)=L$3,0.02,0)))</f>
        <v/>
      </c>
      <c r="M13" s="25" t="str">
        <f>IF($B13="","",IF(L$4="NÃO",0,IF(VLOOKUP($B13,'FROTA OPER.'!$N$6:$AC$306,15,0)=M$3,0.02,0)))</f>
        <v/>
      </c>
      <c r="N13" s="26" t="str">
        <f>IF($B13="","",IF(N$4="NÃO",0,IF(VLOOKUP($B13,'FROTA OPER.'!$N$6:$W$306,8,0)=N$3,0.01,0)))</f>
        <v/>
      </c>
      <c r="O13" s="27" t="str">
        <f>IF($B13="","",IF(O$4="NÃO",0,IF(VLOOKUP($B13,'FROTA OPER.'!$N$6:$W$306,8,0)=O$3,0.01,0)))</f>
        <v/>
      </c>
      <c r="P13" s="27" t="str">
        <f>IF($B13="","",IF(P$4="NÃO",0,IF(VLOOKUP($B13,'FROTA OPER.'!$N$6:$W$306,8,0)=P$3,0.01,0)))</f>
        <v/>
      </c>
      <c r="Q13" s="27" t="str">
        <f>IF($B13="","",IF(Q$4="NÃO",0,IF(VLOOKUP($B13,'FROTA OPER.'!$N$6:$W$306,8,0)=Q$3,0.01,0)))</f>
        <v/>
      </c>
      <c r="R13" s="27" t="str">
        <f>IF($B13="","",IF(R$4="NÃO",0,IF(VLOOKUP($B13,'FROTA OPER.'!$N$6:$W$306,8,0)=R$3,0.01,0)))</f>
        <v/>
      </c>
      <c r="S13" s="27" t="str">
        <f>IF($B13="","",IF(S$4="NÃO",0,IF(VLOOKUP($B13,'FROTA OPER.'!$N$6:$W$306,8,0)=S$3,0.01,0)))</f>
        <v/>
      </c>
      <c r="T13" s="28" t="str">
        <f>IF($B13="","",IF(T$4="NÃO",0,IF(VLOOKUP($B13,'FROTA OPER.'!$N$6:$W$306,8,0)=T$3,0.01,0)))</f>
        <v/>
      </c>
      <c r="U13" s="37" t="str">
        <f t="shared" si="2"/>
        <v/>
      </c>
      <c r="V13" s="20" t="str">
        <f t="shared" si="3"/>
        <v/>
      </c>
      <c r="W13" s="330"/>
      <c r="X13" s="69">
        <f t="shared" ca="1" si="6"/>
        <v>2017</v>
      </c>
      <c r="Y13" s="71">
        <f t="shared" si="7"/>
        <v>0.27650000000000008</v>
      </c>
    </row>
    <row r="14" spans="2:25" ht="15" customHeight="1" x14ac:dyDescent="0.25">
      <c r="B14" s="21" t="str">
        <f>IF('FROTA OPER.'!N16="","",'FROTA OPER.'!N16)</f>
        <v/>
      </c>
      <c r="C14" s="21" t="str">
        <f>IF(B14="","",'FROTA OPER.'!AJ16)</f>
        <v/>
      </c>
      <c r="D14" s="21" t="str">
        <f>IF(B14="","",'FROTA OPER.'!B16)</f>
        <v/>
      </c>
      <c r="E14" s="22" t="str">
        <f t="shared" si="4"/>
        <v/>
      </c>
      <c r="F14" s="36" t="str">
        <f t="shared" si="8"/>
        <v/>
      </c>
      <c r="G14" s="23" t="str">
        <f>IF($B14="","",IF(G$4="NÃO",0,IF(VLOOKUP($B14,'FROTA OPER.'!$N$6:$AC$306,15,0)=G$3,0.02,0)))</f>
        <v/>
      </c>
      <c r="H14" s="24" t="str">
        <f>IF($B14="","",IF(H$4="NÃO",0,IF(VLOOKUP($B14,'FROTA OPER.'!$N$6:$AC$306,15,0)=H$3,0.02,0)))</f>
        <v/>
      </c>
      <c r="I14" s="24" t="str">
        <f>IF($B14="","",IF(I$4="NÃO",0,IF(VLOOKUP($B14,'FROTA OPER.'!$N$6:$AC$306,15,0)=I$3,0.02,0)))</f>
        <v/>
      </c>
      <c r="J14" s="24" t="str">
        <f>IF($B14="","",IF(J$4="NÃO",0,IF(VLOOKUP($B14,'FROTA OPER.'!$N$6:$AC$306,15,0)=J$3,0.02,0)))</f>
        <v/>
      </c>
      <c r="K14" s="24" t="str">
        <f>IF($B14="","",IF(K$4="NÃO",0,IF(VLOOKUP($B14,'FROTA OPER.'!$N$6:$AC$306,15,0)=K$3,0.02,0)))</f>
        <v/>
      </c>
      <c r="L14" s="24" t="str">
        <f>IF($B14="","",IF(L$4="NÃO",0,IF(VLOOKUP($B14,'FROTA OPER.'!$N$6:$AC$306,15,0)=L$3,0.02,0)))</f>
        <v/>
      </c>
      <c r="M14" s="25" t="str">
        <f>IF($B14="","",IF(L$4="NÃO",0,IF(VLOOKUP($B14,'FROTA OPER.'!$N$6:$AC$306,15,0)=M$3,0.02,0)))</f>
        <v/>
      </c>
      <c r="N14" s="26" t="str">
        <f>IF($B14="","",IF(N$4="NÃO",0,IF(VLOOKUP($B14,'FROTA OPER.'!$N$6:$W$306,8,0)=N$3,0.01,0)))</f>
        <v/>
      </c>
      <c r="O14" s="27" t="str">
        <f>IF($B14="","",IF(O$4="NÃO",0,IF(VLOOKUP($B14,'FROTA OPER.'!$N$6:$W$306,8,0)=O$3,0.01,0)))</f>
        <v/>
      </c>
      <c r="P14" s="27" t="str">
        <f>IF($B14="","",IF(P$4="NÃO",0,IF(VLOOKUP($B14,'FROTA OPER.'!$N$6:$W$306,8,0)=P$3,0.01,0)))</f>
        <v/>
      </c>
      <c r="Q14" s="27" t="str">
        <f>IF($B14="","",IF(Q$4="NÃO",0,IF(VLOOKUP($B14,'FROTA OPER.'!$N$6:$W$306,8,0)=Q$3,0.01,0)))</f>
        <v/>
      </c>
      <c r="R14" s="27" t="str">
        <f>IF($B14="","",IF(R$4="NÃO",0,IF(VLOOKUP($B14,'FROTA OPER.'!$N$6:$W$306,8,0)=R$3,0.01,0)))</f>
        <v/>
      </c>
      <c r="S14" s="27" t="str">
        <f>IF($B14="","",IF(S$4="NÃO",0,IF(VLOOKUP($B14,'FROTA OPER.'!$N$6:$W$306,8,0)=S$3,0.01,0)))</f>
        <v/>
      </c>
      <c r="T14" s="28" t="str">
        <f>IF($B14="","",IF(T$4="NÃO",0,IF(VLOOKUP($B14,'FROTA OPER.'!$N$6:$W$306,8,0)=T$3,0.01,0)))</f>
        <v/>
      </c>
      <c r="U14" s="37" t="str">
        <f t="shared" si="2"/>
        <v/>
      </c>
      <c r="V14" s="20" t="str">
        <f t="shared" si="3"/>
        <v/>
      </c>
      <c r="W14" s="330"/>
      <c r="X14" s="69">
        <f t="shared" ca="1" si="6"/>
        <v>2016</v>
      </c>
      <c r="Y14" s="71">
        <f t="shared" si="7"/>
        <v>0.28500000000000009</v>
      </c>
    </row>
    <row r="15" spans="2:25" ht="15" customHeight="1" x14ac:dyDescent="0.25">
      <c r="B15" s="21" t="str">
        <f>IF('FROTA OPER.'!N17="","",'FROTA OPER.'!N17)</f>
        <v/>
      </c>
      <c r="C15" s="21" t="str">
        <f>IF(B15="","",'FROTA OPER.'!AJ17)</f>
        <v/>
      </c>
      <c r="D15" s="21" t="str">
        <f>IF(B15="","",'FROTA OPER.'!B17)</f>
        <v/>
      </c>
      <c r="E15" s="22" t="str">
        <f t="shared" si="4"/>
        <v/>
      </c>
      <c r="F15" s="36" t="str">
        <f t="shared" si="8"/>
        <v/>
      </c>
      <c r="G15" s="23" t="str">
        <f>IF($B15="","",IF(G$4="NÃO",0,IF(VLOOKUP($B15,'FROTA OPER.'!$N$6:$AC$306,15,0)=G$3,0.02,0)))</f>
        <v/>
      </c>
      <c r="H15" s="24" t="str">
        <f>IF($B15="","",IF(H$4="NÃO",0,IF(VLOOKUP($B15,'FROTA OPER.'!$N$6:$AC$306,15,0)=H$3,0.02,0)))</f>
        <v/>
      </c>
      <c r="I15" s="24" t="str">
        <f>IF($B15="","",IF(I$4="NÃO",0,IF(VLOOKUP($B15,'FROTA OPER.'!$N$6:$AC$306,15,0)=I$3,0.02,0)))</f>
        <v/>
      </c>
      <c r="J15" s="24" t="str">
        <f>IF($B15="","",IF(J$4="NÃO",0,IF(VLOOKUP($B15,'FROTA OPER.'!$N$6:$AC$306,15,0)=J$3,0.02,0)))</f>
        <v/>
      </c>
      <c r="K15" s="24" t="str">
        <f>IF($B15="","",IF(K$4="NÃO",0,IF(VLOOKUP($B15,'FROTA OPER.'!$N$6:$AC$306,15,0)=K$3,0.02,0)))</f>
        <v/>
      </c>
      <c r="L15" s="24" t="str">
        <f>IF($B15="","",IF(L$4="NÃO",0,IF(VLOOKUP($B15,'FROTA OPER.'!$N$6:$AC$306,15,0)=L$3,0.02,0)))</f>
        <v/>
      </c>
      <c r="M15" s="25" t="str">
        <f>IF($B15="","",IF(L$4="NÃO",0,IF(VLOOKUP($B15,'FROTA OPER.'!$N$6:$AC$306,15,0)=M$3,0.02,0)))</f>
        <v/>
      </c>
      <c r="N15" s="26" t="str">
        <f>IF($B15="","",IF(N$4="NÃO",0,IF(VLOOKUP($B15,'FROTA OPER.'!$N$6:$W$306,8,0)=N$3,0.01,0)))</f>
        <v/>
      </c>
      <c r="O15" s="27" t="str">
        <f>IF($B15="","",IF(O$4="NÃO",0,IF(VLOOKUP($B15,'FROTA OPER.'!$N$6:$W$306,8,0)=O$3,0.01,0)))</f>
        <v/>
      </c>
      <c r="P15" s="27" t="str">
        <f>IF($B15="","",IF(P$4="NÃO",0,IF(VLOOKUP($B15,'FROTA OPER.'!$N$6:$W$306,8,0)=P$3,0.01,0)))</f>
        <v/>
      </c>
      <c r="Q15" s="27" t="str">
        <f>IF($B15="","",IF(Q$4="NÃO",0,IF(VLOOKUP($B15,'FROTA OPER.'!$N$6:$W$306,8,0)=Q$3,0.01,0)))</f>
        <v/>
      </c>
      <c r="R15" s="27" t="str">
        <f>IF($B15="","",IF(R$4="NÃO",0,IF(VLOOKUP($B15,'FROTA OPER.'!$N$6:$W$306,8,0)=R$3,0.01,0)))</f>
        <v/>
      </c>
      <c r="S15" s="27" t="str">
        <f>IF($B15="","",IF(S$4="NÃO",0,IF(VLOOKUP($B15,'FROTA OPER.'!$N$6:$W$306,8,0)=S$3,0.01,0)))</f>
        <v/>
      </c>
      <c r="T15" s="28" t="str">
        <f>IF($B15="","",IF(T$4="NÃO",0,IF(VLOOKUP($B15,'FROTA OPER.'!$N$6:$W$306,8,0)=T$3,0.01,0)))</f>
        <v/>
      </c>
      <c r="U15" s="37" t="str">
        <f t="shared" si="2"/>
        <v/>
      </c>
      <c r="V15" s="20" t="str">
        <f t="shared" si="3"/>
        <v/>
      </c>
      <c r="W15" s="330"/>
      <c r="X15" s="69">
        <f t="shared" ca="1" si="6"/>
        <v>2015</v>
      </c>
      <c r="Y15" s="71">
        <f t="shared" si="7"/>
        <v>0.29350000000000009</v>
      </c>
    </row>
    <row r="16" spans="2:25" ht="15" customHeight="1" x14ac:dyDescent="0.25">
      <c r="B16" s="21" t="str">
        <f>IF('FROTA OPER.'!N18="","",'FROTA OPER.'!N18)</f>
        <v/>
      </c>
      <c r="C16" s="21" t="str">
        <f>IF(B16="","",'FROTA OPER.'!AJ18)</f>
        <v/>
      </c>
      <c r="D16" s="21" t="str">
        <f>IF(B16="","",'FROTA OPER.'!B18)</f>
        <v/>
      </c>
      <c r="E16" s="22" t="str">
        <f t="shared" si="4"/>
        <v/>
      </c>
      <c r="F16" s="36" t="str">
        <f t="shared" si="8"/>
        <v/>
      </c>
      <c r="G16" s="23" t="str">
        <f>IF($B16="","",IF(G$4="NÃO",0,IF(VLOOKUP($B16,'FROTA OPER.'!$N$6:$AC$306,15,0)=G$3,0.02,0)))</f>
        <v/>
      </c>
      <c r="H16" s="24" t="str">
        <f>IF($B16="","",IF(H$4="NÃO",0,IF(VLOOKUP($B16,'FROTA OPER.'!$N$6:$AC$306,15,0)=H$3,0.02,0)))</f>
        <v/>
      </c>
      <c r="I16" s="24" t="str">
        <f>IF($B16="","",IF(I$4="NÃO",0,IF(VLOOKUP($B16,'FROTA OPER.'!$N$6:$AC$306,15,0)=I$3,0.02,0)))</f>
        <v/>
      </c>
      <c r="J16" s="24" t="str">
        <f>IF($B16="","",IF(J$4="NÃO",0,IF(VLOOKUP($B16,'FROTA OPER.'!$N$6:$AC$306,15,0)=J$3,0.02,0)))</f>
        <v/>
      </c>
      <c r="K16" s="24" t="str">
        <f>IF($B16="","",IF(K$4="NÃO",0,IF(VLOOKUP($B16,'FROTA OPER.'!$N$6:$AC$306,15,0)=K$3,0.02,0)))</f>
        <v/>
      </c>
      <c r="L16" s="24" t="str">
        <f>IF($B16="","",IF(L$4="NÃO",0,IF(VLOOKUP($B16,'FROTA OPER.'!$N$6:$AC$306,15,0)=L$3,0.02,0)))</f>
        <v/>
      </c>
      <c r="M16" s="25" t="str">
        <f>IF($B16="","",IF(L$4="NÃO",0,IF(VLOOKUP($B16,'FROTA OPER.'!$N$6:$AC$306,15,0)=M$3,0.02,0)))</f>
        <v/>
      </c>
      <c r="N16" s="26" t="str">
        <f>IF($B16="","",IF(N$4="NÃO",0,IF(VLOOKUP($B16,'FROTA OPER.'!$N$6:$W$306,8,0)=N$3,0.01,0)))</f>
        <v/>
      </c>
      <c r="O16" s="27" t="str">
        <f>IF($B16="","",IF(O$4="NÃO",0,IF(VLOOKUP($B16,'FROTA OPER.'!$N$6:$W$306,8,0)=O$3,0.01,0)))</f>
        <v/>
      </c>
      <c r="P16" s="27" t="str">
        <f>IF($B16="","",IF(P$4="NÃO",0,IF(VLOOKUP($B16,'FROTA OPER.'!$N$6:$W$306,8,0)=P$3,0.01,0)))</f>
        <v/>
      </c>
      <c r="Q16" s="27" t="str">
        <f>IF($B16="","",IF(Q$4="NÃO",0,IF(VLOOKUP($B16,'FROTA OPER.'!$N$6:$W$306,8,0)=Q$3,0.01,0)))</f>
        <v/>
      </c>
      <c r="R16" s="27" t="str">
        <f>IF($B16="","",IF(R$4="NÃO",0,IF(VLOOKUP($B16,'FROTA OPER.'!$N$6:$W$306,8,0)=R$3,0.01,0)))</f>
        <v/>
      </c>
      <c r="S16" s="27" t="str">
        <f>IF($B16="","",IF(S$4="NÃO",0,IF(VLOOKUP($B16,'FROTA OPER.'!$N$6:$W$306,8,0)=S$3,0.01,0)))</f>
        <v/>
      </c>
      <c r="T16" s="28" t="str">
        <f>IF($B16="","",IF(T$4="NÃO",0,IF(VLOOKUP($B16,'FROTA OPER.'!$N$6:$W$306,8,0)=T$3,0.01,0)))</f>
        <v/>
      </c>
      <c r="U16" s="37" t="str">
        <f t="shared" si="2"/>
        <v/>
      </c>
      <c r="V16" s="20" t="str">
        <f t="shared" si="3"/>
        <v/>
      </c>
      <c r="W16" s="330"/>
      <c r="X16" s="69">
        <f t="shared" ca="1" si="6"/>
        <v>2014</v>
      </c>
      <c r="Y16" s="71">
        <f t="shared" si="7"/>
        <v>0.3020000000000001</v>
      </c>
    </row>
    <row r="17" spans="2:25" ht="15" customHeight="1" x14ac:dyDescent="0.25">
      <c r="B17" s="21" t="str">
        <f>IF('FROTA OPER.'!N19="","",'FROTA OPER.'!N19)</f>
        <v/>
      </c>
      <c r="C17" s="21" t="str">
        <f>IF(B17="","",'FROTA OPER.'!AJ19)</f>
        <v/>
      </c>
      <c r="D17" s="21" t="str">
        <f>IF(B17="","",'FROTA OPER.'!B19)</f>
        <v/>
      </c>
      <c r="E17" s="22" t="str">
        <f t="shared" si="4"/>
        <v/>
      </c>
      <c r="F17" s="36" t="str">
        <f t="shared" si="8"/>
        <v/>
      </c>
      <c r="G17" s="23" t="str">
        <f>IF($B17="","",IF(G$4="NÃO",0,IF(VLOOKUP($B17,'FROTA OPER.'!$N$6:$AC$306,15,0)=G$3,0.02,0)))</f>
        <v/>
      </c>
      <c r="H17" s="24" t="str">
        <f>IF($B17="","",IF(H$4="NÃO",0,IF(VLOOKUP($B17,'FROTA OPER.'!$N$6:$AC$306,15,0)=H$3,0.02,0)))</f>
        <v/>
      </c>
      <c r="I17" s="24" t="str">
        <f>IF($B17="","",IF(I$4="NÃO",0,IF(VLOOKUP($B17,'FROTA OPER.'!$N$6:$AC$306,15,0)=I$3,0.02,0)))</f>
        <v/>
      </c>
      <c r="J17" s="24" t="str">
        <f>IF($B17="","",IF(J$4="NÃO",0,IF(VLOOKUP($B17,'FROTA OPER.'!$N$6:$AC$306,15,0)=J$3,0.02,0)))</f>
        <v/>
      </c>
      <c r="K17" s="24" t="str">
        <f>IF($B17="","",IF(K$4="NÃO",0,IF(VLOOKUP($B17,'FROTA OPER.'!$N$6:$AC$306,15,0)=K$3,0.02,0)))</f>
        <v/>
      </c>
      <c r="L17" s="24" t="str">
        <f>IF($B17="","",IF(L$4="NÃO",0,IF(VLOOKUP($B17,'FROTA OPER.'!$N$6:$AC$306,15,0)=L$3,0.02,0)))</f>
        <v/>
      </c>
      <c r="M17" s="25" t="str">
        <f>IF($B17="","",IF(L$4="NÃO",0,IF(VLOOKUP($B17,'FROTA OPER.'!$N$6:$AC$306,15,0)=M$3,0.02,0)))</f>
        <v/>
      </c>
      <c r="N17" s="26" t="str">
        <f>IF($B17="","",IF(N$4="NÃO",0,IF(VLOOKUP($B17,'FROTA OPER.'!$N$6:$W$306,8,0)=N$3,0.01,0)))</f>
        <v/>
      </c>
      <c r="O17" s="27" t="str">
        <f>IF($B17="","",IF(O$4="NÃO",0,IF(VLOOKUP($B17,'FROTA OPER.'!$N$6:$W$306,8,0)=O$3,0.01,0)))</f>
        <v/>
      </c>
      <c r="P17" s="27" t="str">
        <f>IF($B17="","",IF(P$4="NÃO",0,IF(VLOOKUP($B17,'FROTA OPER.'!$N$6:$W$306,8,0)=P$3,0.01,0)))</f>
        <v/>
      </c>
      <c r="Q17" s="27" t="str">
        <f>IF($B17="","",IF(Q$4="NÃO",0,IF(VLOOKUP($B17,'FROTA OPER.'!$N$6:$W$306,8,0)=Q$3,0.01,0)))</f>
        <v/>
      </c>
      <c r="R17" s="27" t="str">
        <f>IF($B17="","",IF(R$4="NÃO",0,IF(VLOOKUP($B17,'FROTA OPER.'!$N$6:$W$306,8,0)=R$3,0.01,0)))</f>
        <v/>
      </c>
      <c r="S17" s="27" t="str">
        <f>IF($B17="","",IF(S$4="NÃO",0,IF(VLOOKUP($B17,'FROTA OPER.'!$N$6:$W$306,8,0)=S$3,0.01,0)))</f>
        <v/>
      </c>
      <c r="T17" s="28" t="str">
        <f>IF($B17="","",IF(T$4="NÃO",0,IF(VLOOKUP($B17,'FROTA OPER.'!$N$6:$W$306,8,0)=T$3,0.01,0)))</f>
        <v/>
      </c>
      <c r="U17" s="37" t="str">
        <f t="shared" si="2"/>
        <v/>
      </c>
      <c r="V17" s="20" t="str">
        <f t="shared" si="3"/>
        <v/>
      </c>
      <c r="W17" s="330"/>
      <c r="X17" s="69">
        <f t="shared" ca="1" si="6"/>
        <v>2013</v>
      </c>
      <c r="Y17" s="71">
        <f t="shared" si="7"/>
        <v>0.31050000000000011</v>
      </c>
    </row>
    <row r="18" spans="2:25" ht="15" customHeight="1" x14ac:dyDescent="0.25">
      <c r="B18" s="21" t="str">
        <f>IF('FROTA OPER.'!N20="","",'FROTA OPER.'!N20)</f>
        <v/>
      </c>
      <c r="C18" s="21" t="str">
        <f>IF(B18="","",'FROTA OPER.'!AJ20)</f>
        <v/>
      </c>
      <c r="D18" s="21" t="str">
        <f>IF(B18="","",'FROTA OPER.'!B20)</f>
        <v/>
      </c>
      <c r="E18" s="22" t="str">
        <f t="shared" si="4"/>
        <v/>
      </c>
      <c r="F18" s="36" t="str">
        <f t="shared" si="8"/>
        <v/>
      </c>
      <c r="G18" s="23" t="str">
        <f>IF($B18="","",IF(G$4="NÃO",0,IF(VLOOKUP($B18,'FROTA OPER.'!$N$6:$AC$306,15,0)=G$3,0.02,0)))</f>
        <v/>
      </c>
      <c r="H18" s="24" t="str">
        <f>IF($B18="","",IF(H$4="NÃO",0,IF(VLOOKUP($B18,'FROTA OPER.'!$N$6:$AC$306,15,0)=H$3,0.02,0)))</f>
        <v/>
      </c>
      <c r="I18" s="24" t="str">
        <f>IF($B18="","",IF(I$4="NÃO",0,IF(VLOOKUP($B18,'FROTA OPER.'!$N$6:$AC$306,15,0)=I$3,0.02,0)))</f>
        <v/>
      </c>
      <c r="J18" s="24" t="str">
        <f>IF($B18="","",IF(J$4="NÃO",0,IF(VLOOKUP($B18,'FROTA OPER.'!$N$6:$AC$306,15,0)=J$3,0.02,0)))</f>
        <v/>
      </c>
      <c r="K18" s="24" t="str">
        <f>IF($B18="","",IF(K$4="NÃO",0,IF(VLOOKUP($B18,'FROTA OPER.'!$N$6:$AC$306,15,0)=K$3,0.02,0)))</f>
        <v/>
      </c>
      <c r="L18" s="24" t="str">
        <f>IF($B18="","",IF(L$4="NÃO",0,IF(VLOOKUP($B18,'FROTA OPER.'!$N$6:$AC$306,15,0)=L$3,0.02,0)))</f>
        <v/>
      </c>
      <c r="M18" s="25" t="str">
        <f>IF($B18="","",IF(L$4="NÃO",0,IF(VLOOKUP($B18,'FROTA OPER.'!$N$6:$AC$306,15,0)=M$3,0.02,0)))</f>
        <v/>
      </c>
      <c r="N18" s="26" t="str">
        <f>IF($B18="","",IF(N$4="NÃO",0,IF(VLOOKUP($B18,'FROTA OPER.'!$N$6:$W$306,8,0)=N$3,0.01,0)))</f>
        <v/>
      </c>
      <c r="O18" s="27" t="str">
        <f>IF($B18="","",IF(O$4="NÃO",0,IF(VLOOKUP($B18,'FROTA OPER.'!$N$6:$W$306,8,0)=O$3,0.01,0)))</f>
        <v/>
      </c>
      <c r="P18" s="27" t="str">
        <f>IF($B18="","",IF(P$4="NÃO",0,IF(VLOOKUP($B18,'FROTA OPER.'!$N$6:$W$306,8,0)=P$3,0.01,0)))</f>
        <v/>
      </c>
      <c r="Q18" s="27" t="str">
        <f>IF($B18="","",IF(Q$4="NÃO",0,IF(VLOOKUP($B18,'FROTA OPER.'!$N$6:$W$306,8,0)=Q$3,0.01,0)))</f>
        <v/>
      </c>
      <c r="R18" s="27" t="str">
        <f>IF($B18="","",IF(R$4="NÃO",0,IF(VLOOKUP($B18,'FROTA OPER.'!$N$6:$W$306,8,0)=R$3,0.01,0)))</f>
        <v/>
      </c>
      <c r="S18" s="27" t="str">
        <f>IF($B18="","",IF(S$4="NÃO",0,IF(VLOOKUP($B18,'FROTA OPER.'!$N$6:$W$306,8,0)=S$3,0.01,0)))</f>
        <v/>
      </c>
      <c r="T18" s="28" t="str">
        <f>IF($B18="","",IF(T$4="NÃO",0,IF(VLOOKUP($B18,'FROTA OPER.'!$N$6:$W$306,8,0)=T$3,0.01,0)))</f>
        <v/>
      </c>
      <c r="U18" s="37" t="str">
        <f t="shared" si="2"/>
        <v/>
      </c>
      <c r="V18" s="20" t="str">
        <f t="shared" si="3"/>
        <v/>
      </c>
      <c r="W18" s="330"/>
      <c r="X18" s="69">
        <f t="shared" ca="1" si="6"/>
        <v>2012</v>
      </c>
      <c r="Y18" s="71">
        <f t="shared" si="7"/>
        <v>0.31900000000000012</v>
      </c>
    </row>
    <row r="19" spans="2:25" ht="15" customHeight="1" x14ac:dyDescent="0.25">
      <c r="B19" s="21" t="str">
        <f>IF('FROTA OPER.'!N21="","",'FROTA OPER.'!N21)</f>
        <v/>
      </c>
      <c r="C19" s="21" t="str">
        <f>IF(B19="","",'FROTA OPER.'!AJ21)</f>
        <v/>
      </c>
      <c r="D19" s="21" t="str">
        <f>IF(B19="","",'FROTA OPER.'!B21)</f>
        <v/>
      </c>
      <c r="E19" s="22" t="str">
        <f t="shared" si="4"/>
        <v/>
      </c>
      <c r="F19" s="36" t="str">
        <f t="shared" si="8"/>
        <v/>
      </c>
      <c r="G19" s="23" t="str">
        <f>IF($B19="","",IF(G$4="NÃO",0,IF(VLOOKUP($B19,'FROTA OPER.'!$N$6:$AC$306,15,0)=G$3,0.02,0)))</f>
        <v/>
      </c>
      <c r="H19" s="24" t="str">
        <f>IF($B19="","",IF(H$4="NÃO",0,IF(VLOOKUP($B19,'FROTA OPER.'!$N$6:$AC$306,15,0)=H$3,0.02,0)))</f>
        <v/>
      </c>
      <c r="I19" s="24" t="str">
        <f>IF($B19="","",IF(I$4="NÃO",0,IF(VLOOKUP($B19,'FROTA OPER.'!$N$6:$AC$306,15,0)=I$3,0.02,0)))</f>
        <v/>
      </c>
      <c r="J19" s="24" t="str">
        <f>IF($B19="","",IF(J$4="NÃO",0,IF(VLOOKUP($B19,'FROTA OPER.'!$N$6:$AC$306,15,0)=J$3,0.02,0)))</f>
        <v/>
      </c>
      <c r="K19" s="24" t="str">
        <f>IF($B19="","",IF(K$4="NÃO",0,IF(VLOOKUP($B19,'FROTA OPER.'!$N$6:$AC$306,15,0)=K$3,0.02,0)))</f>
        <v/>
      </c>
      <c r="L19" s="24" t="str">
        <f>IF($B19="","",IF(L$4="NÃO",0,IF(VLOOKUP($B19,'FROTA OPER.'!$N$6:$AC$306,15,0)=L$3,0.02,0)))</f>
        <v/>
      </c>
      <c r="M19" s="25" t="str">
        <f>IF($B19="","",IF(L$4="NÃO",0,IF(VLOOKUP($B19,'FROTA OPER.'!$N$6:$AC$306,15,0)=M$3,0.02,0)))</f>
        <v/>
      </c>
      <c r="N19" s="26" t="str">
        <f>IF($B19="","",IF(N$4="NÃO",0,IF(VLOOKUP($B19,'FROTA OPER.'!$N$6:$W$306,8,0)=N$3,0.01,0)))</f>
        <v/>
      </c>
      <c r="O19" s="27" t="str">
        <f>IF($B19="","",IF(O$4="NÃO",0,IF(VLOOKUP($B19,'FROTA OPER.'!$N$6:$W$306,8,0)=O$3,0.01,0)))</f>
        <v/>
      </c>
      <c r="P19" s="27" t="str">
        <f>IF($B19="","",IF(P$4="NÃO",0,IF(VLOOKUP($B19,'FROTA OPER.'!$N$6:$W$306,8,0)=P$3,0.01,0)))</f>
        <v/>
      </c>
      <c r="Q19" s="27" t="str">
        <f>IF($B19="","",IF(Q$4="NÃO",0,IF(VLOOKUP($B19,'FROTA OPER.'!$N$6:$W$306,8,0)=Q$3,0.01,0)))</f>
        <v/>
      </c>
      <c r="R19" s="27" t="str">
        <f>IF($B19="","",IF(R$4="NÃO",0,IF(VLOOKUP($B19,'FROTA OPER.'!$N$6:$W$306,8,0)=R$3,0.01,0)))</f>
        <v/>
      </c>
      <c r="S19" s="27" t="str">
        <f>IF($B19="","",IF(S$4="NÃO",0,IF(VLOOKUP($B19,'FROTA OPER.'!$N$6:$W$306,8,0)=S$3,0.01,0)))</f>
        <v/>
      </c>
      <c r="T19" s="28" t="str">
        <f>IF($B19="","",IF(T$4="NÃO",0,IF(VLOOKUP($B19,'FROTA OPER.'!$N$6:$W$306,8,0)=T$3,0.01,0)))</f>
        <v/>
      </c>
      <c r="U19" s="37" t="str">
        <f t="shared" si="2"/>
        <v/>
      </c>
      <c r="V19" s="20" t="str">
        <f t="shared" si="3"/>
        <v/>
      </c>
      <c r="W19" s="330"/>
      <c r="X19" s="69">
        <f t="shared" ca="1" si="6"/>
        <v>2011</v>
      </c>
      <c r="Y19" s="71">
        <f t="shared" si="7"/>
        <v>0.32750000000000012</v>
      </c>
    </row>
    <row r="20" spans="2:25" ht="15" customHeight="1" x14ac:dyDescent="0.25">
      <c r="B20" s="21" t="str">
        <f>IF('FROTA OPER.'!N22="","",'FROTA OPER.'!N22)</f>
        <v/>
      </c>
      <c r="C20" s="21" t="str">
        <f>IF(B20="","",'FROTA OPER.'!AJ22)</f>
        <v/>
      </c>
      <c r="D20" s="21" t="str">
        <f>IF(B20="","",'FROTA OPER.'!B22)</f>
        <v/>
      </c>
      <c r="E20" s="22" t="str">
        <f t="shared" si="4"/>
        <v/>
      </c>
      <c r="F20" s="36" t="str">
        <f t="shared" si="8"/>
        <v/>
      </c>
      <c r="G20" s="23" t="str">
        <f>IF($B20="","",IF(G$4="NÃO",0,IF(VLOOKUP($B20,'FROTA OPER.'!$N$6:$AC$306,15,0)=G$3,0.02,0)))</f>
        <v/>
      </c>
      <c r="H20" s="24" t="str">
        <f>IF($B20="","",IF(H$4="NÃO",0,IF(VLOOKUP($B20,'FROTA OPER.'!$N$6:$AC$306,15,0)=H$3,0.02,0)))</f>
        <v/>
      </c>
      <c r="I20" s="24" t="str">
        <f>IF($B20="","",IF(I$4="NÃO",0,IF(VLOOKUP($B20,'FROTA OPER.'!$N$6:$AC$306,15,0)=I$3,0.02,0)))</f>
        <v/>
      </c>
      <c r="J20" s="24" t="str">
        <f>IF($B20="","",IF(J$4="NÃO",0,IF(VLOOKUP($B20,'FROTA OPER.'!$N$6:$AC$306,15,0)=J$3,0.02,0)))</f>
        <v/>
      </c>
      <c r="K20" s="24" t="str">
        <f>IF($B20="","",IF(K$4="NÃO",0,IF(VLOOKUP($B20,'FROTA OPER.'!$N$6:$AC$306,15,0)=K$3,0.02,0)))</f>
        <v/>
      </c>
      <c r="L20" s="24" t="str">
        <f>IF($B20="","",IF(L$4="NÃO",0,IF(VLOOKUP($B20,'FROTA OPER.'!$N$6:$AC$306,15,0)=L$3,0.02,0)))</f>
        <v/>
      </c>
      <c r="M20" s="25" t="str">
        <f>IF($B20="","",IF(L$4="NÃO",0,IF(VLOOKUP($B20,'FROTA OPER.'!$N$6:$AC$306,15,0)=M$3,0.02,0)))</f>
        <v/>
      </c>
      <c r="N20" s="26" t="str">
        <f>IF($B20="","",IF(N$4="NÃO",0,IF(VLOOKUP($B20,'FROTA OPER.'!$N$6:$W$306,8,0)=N$3,0.01,0)))</f>
        <v/>
      </c>
      <c r="O20" s="27" t="str">
        <f>IF($B20="","",IF(O$4="NÃO",0,IF(VLOOKUP($B20,'FROTA OPER.'!$N$6:$W$306,8,0)=O$3,0.01,0)))</f>
        <v/>
      </c>
      <c r="P20" s="27" t="str">
        <f>IF($B20="","",IF(P$4="NÃO",0,IF(VLOOKUP($B20,'FROTA OPER.'!$N$6:$W$306,8,0)=P$3,0.01,0)))</f>
        <v/>
      </c>
      <c r="Q20" s="27" t="str">
        <f>IF($B20="","",IF(Q$4="NÃO",0,IF(VLOOKUP($B20,'FROTA OPER.'!$N$6:$W$306,8,0)=Q$3,0.01,0)))</f>
        <v/>
      </c>
      <c r="R20" s="27" t="str">
        <f>IF($B20="","",IF(R$4="NÃO",0,IF(VLOOKUP($B20,'FROTA OPER.'!$N$6:$W$306,8,0)=R$3,0.01,0)))</f>
        <v/>
      </c>
      <c r="S20" s="27" t="str">
        <f>IF($B20="","",IF(S$4="NÃO",0,IF(VLOOKUP($B20,'FROTA OPER.'!$N$6:$W$306,8,0)=S$3,0.01,0)))</f>
        <v/>
      </c>
      <c r="T20" s="28" t="str">
        <f>IF($B20="","",IF(T$4="NÃO",0,IF(VLOOKUP($B20,'FROTA OPER.'!$N$6:$W$306,8,0)=T$3,0.01,0)))</f>
        <v/>
      </c>
      <c r="U20" s="37" t="str">
        <f t="shared" si="2"/>
        <v/>
      </c>
      <c r="V20" s="20" t="str">
        <f t="shared" si="3"/>
        <v/>
      </c>
      <c r="W20" s="330"/>
      <c r="X20" s="69">
        <f t="shared" ca="1" si="6"/>
        <v>2010</v>
      </c>
      <c r="Y20" s="71">
        <f t="shared" si="7"/>
        <v>0.33600000000000013</v>
      </c>
    </row>
    <row r="21" spans="2:25" ht="15" customHeight="1" x14ac:dyDescent="0.25">
      <c r="B21" s="21" t="str">
        <f>IF('FROTA OPER.'!N23="","",'FROTA OPER.'!N23)</f>
        <v/>
      </c>
      <c r="C21" s="21" t="str">
        <f>IF(B21="","",'FROTA OPER.'!AJ23)</f>
        <v/>
      </c>
      <c r="D21" s="21" t="str">
        <f>IF(B21="","",'FROTA OPER.'!B23)</f>
        <v/>
      </c>
      <c r="E21" s="22" t="str">
        <f t="shared" si="4"/>
        <v/>
      </c>
      <c r="F21" s="36" t="str">
        <f t="shared" si="8"/>
        <v/>
      </c>
      <c r="G21" s="23" t="str">
        <f>IF($B21="","",IF(G$4="NÃO",0,IF(VLOOKUP($B21,'FROTA OPER.'!$N$6:$AC$306,15,0)=G$3,0.02,0)))</f>
        <v/>
      </c>
      <c r="H21" s="24" t="str">
        <f>IF($B21="","",IF(H$4="NÃO",0,IF(VLOOKUP($B21,'FROTA OPER.'!$N$6:$AC$306,15,0)=H$3,0.02,0)))</f>
        <v/>
      </c>
      <c r="I21" s="24" t="str">
        <f>IF($B21="","",IF(I$4="NÃO",0,IF(VLOOKUP($B21,'FROTA OPER.'!$N$6:$AC$306,15,0)=I$3,0.02,0)))</f>
        <v/>
      </c>
      <c r="J21" s="24" t="str">
        <f>IF($B21="","",IF(J$4="NÃO",0,IF(VLOOKUP($B21,'FROTA OPER.'!$N$6:$AC$306,15,0)=J$3,0.02,0)))</f>
        <v/>
      </c>
      <c r="K21" s="24" t="str">
        <f>IF($B21="","",IF(K$4="NÃO",0,IF(VLOOKUP($B21,'FROTA OPER.'!$N$6:$AC$306,15,0)=K$3,0.02,0)))</f>
        <v/>
      </c>
      <c r="L21" s="24" t="str">
        <f>IF($B21="","",IF(L$4="NÃO",0,IF(VLOOKUP($B21,'FROTA OPER.'!$N$6:$AC$306,15,0)=L$3,0.02,0)))</f>
        <v/>
      </c>
      <c r="M21" s="25" t="str">
        <f>IF($B21="","",IF(L$4="NÃO",0,IF(VLOOKUP($B21,'FROTA OPER.'!$N$6:$AC$306,15,0)=M$3,0.02,0)))</f>
        <v/>
      </c>
      <c r="N21" s="26" t="str">
        <f>IF($B21="","",IF(N$4="NÃO",0,IF(VLOOKUP($B21,'FROTA OPER.'!$N$6:$W$306,8,0)=N$3,0.01,0)))</f>
        <v/>
      </c>
      <c r="O21" s="27" t="str">
        <f>IF($B21="","",IF(O$4="NÃO",0,IF(VLOOKUP($B21,'FROTA OPER.'!$N$6:$W$306,8,0)=O$3,0.01,0)))</f>
        <v/>
      </c>
      <c r="P21" s="27" t="str">
        <f>IF($B21="","",IF(P$4="NÃO",0,IF(VLOOKUP($B21,'FROTA OPER.'!$N$6:$W$306,8,0)=P$3,0.01,0)))</f>
        <v/>
      </c>
      <c r="Q21" s="27" t="str">
        <f>IF($B21="","",IF(Q$4="NÃO",0,IF(VLOOKUP($B21,'FROTA OPER.'!$N$6:$W$306,8,0)=Q$3,0.01,0)))</f>
        <v/>
      </c>
      <c r="R21" s="27" t="str">
        <f>IF($B21="","",IF(R$4="NÃO",0,IF(VLOOKUP($B21,'FROTA OPER.'!$N$6:$W$306,8,0)=R$3,0.01,0)))</f>
        <v/>
      </c>
      <c r="S21" s="27" t="str">
        <f>IF($B21="","",IF(S$4="NÃO",0,IF(VLOOKUP($B21,'FROTA OPER.'!$N$6:$W$306,8,0)=S$3,0.01,0)))</f>
        <v/>
      </c>
      <c r="T21" s="28" t="str">
        <f>IF($B21="","",IF(T$4="NÃO",0,IF(VLOOKUP($B21,'FROTA OPER.'!$N$6:$W$306,8,0)=T$3,0.01,0)))</f>
        <v/>
      </c>
      <c r="U21" s="37" t="str">
        <f t="shared" si="2"/>
        <v/>
      </c>
      <c r="V21" s="20" t="str">
        <f t="shared" si="3"/>
        <v/>
      </c>
      <c r="W21" s="330"/>
      <c r="X21" s="69">
        <f t="shared" ca="1" si="6"/>
        <v>2009</v>
      </c>
      <c r="Y21" s="71">
        <f t="shared" si="7"/>
        <v>0.34450000000000014</v>
      </c>
    </row>
    <row r="22" spans="2:25" ht="15" customHeight="1" x14ac:dyDescent="0.25">
      <c r="B22" s="21" t="str">
        <f>IF('FROTA OPER.'!N24="","",'FROTA OPER.'!N24)</f>
        <v/>
      </c>
      <c r="C22" s="21" t="str">
        <f>IF(B22="","",'FROTA OPER.'!AJ24)</f>
        <v/>
      </c>
      <c r="D22" s="21" t="str">
        <f>IF(B22="","",'FROTA OPER.'!B24)</f>
        <v/>
      </c>
      <c r="E22" s="22" t="str">
        <f t="shared" si="4"/>
        <v/>
      </c>
      <c r="F22" s="36" t="str">
        <f t="shared" si="8"/>
        <v/>
      </c>
      <c r="G22" s="23" t="str">
        <f>IF($B22="","",IF(G$4="NÃO",0,IF(VLOOKUP($B22,'FROTA OPER.'!$N$6:$AC$306,15,0)=G$3,0.02,0)))</f>
        <v/>
      </c>
      <c r="H22" s="24" t="str">
        <f>IF($B22="","",IF(H$4="NÃO",0,IF(VLOOKUP($B22,'FROTA OPER.'!$N$6:$AC$306,15,0)=H$3,0.02,0)))</f>
        <v/>
      </c>
      <c r="I22" s="24" t="str">
        <f>IF($B22="","",IF(I$4="NÃO",0,IF(VLOOKUP($B22,'FROTA OPER.'!$N$6:$AC$306,15,0)=I$3,0.02,0)))</f>
        <v/>
      </c>
      <c r="J22" s="24" t="str">
        <f>IF($B22="","",IF(J$4="NÃO",0,IF(VLOOKUP($B22,'FROTA OPER.'!$N$6:$AC$306,15,0)=J$3,0.02,0)))</f>
        <v/>
      </c>
      <c r="K22" s="24" t="str">
        <f>IF($B22="","",IF(K$4="NÃO",0,IF(VLOOKUP($B22,'FROTA OPER.'!$N$6:$AC$306,15,0)=K$3,0.02,0)))</f>
        <v/>
      </c>
      <c r="L22" s="24" t="str">
        <f>IF($B22="","",IF(L$4="NÃO",0,IF(VLOOKUP($B22,'FROTA OPER.'!$N$6:$AC$306,15,0)=L$3,0.02,0)))</f>
        <v/>
      </c>
      <c r="M22" s="25" t="str">
        <f>IF($B22="","",IF(L$4="NÃO",0,IF(VLOOKUP($B22,'FROTA OPER.'!$N$6:$AC$306,15,0)=M$3,0.02,0)))</f>
        <v/>
      </c>
      <c r="N22" s="26" t="str">
        <f>IF($B22="","",IF(N$4="NÃO",0,IF(VLOOKUP($B22,'FROTA OPER.'!$N$6:$W$306,8,0)=N$3,0.01,0)))</f>
        <v/>
      </c>
      <c r="O22" s="27" t="str">
        <f>IF($B22="","",IF(O$4="NÃO",0,IF(VLOOKUP($B22,'FROTA OPER.'!$N$6:$W$306,8,0)=O$3,0.01,0)))</f>
        <v/>
      </c>
      <c r="P22" s="27" t="str">
        <f>IF($B22="","",IF(P$4="NÃO",0,IF(VLOOKUP($B22,'FROTA OPER.'!$N$6:$W$306,8,0)=P$3,0.01,0)))</f>
        <v/>
      </c>
      <c r="Q22" s="27" t="str">
        <f>IF($B22="","",IF(Q$4="NÃO",0,IF(VLOOKUP($B22,'FROTA OPER.'!$N$6:$W$306,8,0)=Q$3,0.01,0)))</f>
        <v/>
      </c>
      <c r="R22" s="27" t="str">
        <f>IF($B22="","",IF(R$4="NÃO",0,IF(VLOOKUP($B22,'FROTA OPER.'!$N$6:$W$306,8,0)=R$3,0.01,0)))</f>
        <v/>
      </c>
      <c r="S22" s="27" t="str">
        <f>IF($B22="","",IF(S$4="NÃO",0,IF(VLOOKUP($B22,'FROTA OPER.'!$N$6:$W$306,8,0)=S$3,0.01,0)))</f>
        <v/>
      </c>
      <c r="T22" s="28" t="str">
        <f>IF($B22="","",IF(T$4="NÃO",0,IF(VLOOKUP($B22,'FROTA OPER.'!$N$6:$W$306,8,0)=T$3,0.01,0)))</f>
        <v/>
      </c>
      <c r="U22" s="37" t="str">
        <f t="shared" si="2"/>
        <v/>
      </c>
      <c r="V22" s="20" t="str">
        <f t="shared" si="3"/>
        <v/>
      </c>
      <c r="W22" s="330"/>
      <c r="X22" s="69">
        <f t="shared" ca="1" si="6"/>
        <v>2008</v>
      </c>
      <c r="Y22" s="71">
        <f t="shared" si="7"/>
        <v>0.35300000000000015</v>
      </c>
    </row>
    <row r="23" spans="2:25" ht="15" customHeight="1" x14ac:dyDescent="0.25">
      <c r="B23" s="21" t="str">
        <f>IF('FROTA OPER.'!N25="","",'FROTA OPER.'!N25)</f>
        <v/>
      </c>
      <c r="C23" s="21" t="str">
        <f>IF(B23="","",'FROTA OPER.'!AJ25)</f>
        <v/>
      </c>
      <c r="D23" s="21" t="str">
        <f>IF(B23="","",'FROTA OPER.'!B25)</f>
        <v/>
      </c>
      <c r="E23" s="22" t="str">
        <f t="shared" si="4"/>
        <v/>
      </c>
      <c r="F23" s="36" t="str">
        <f t="shared" si="8"/>
        <v/>
      </c>
      <c r="G23" s="23" t="str">
        <f>IF($B23="","",IF(G$4="NÃO",0,IF(VLOOKUP($B23,'FROTA OPER.'!$N$6:$AC$306,15,0)=G$3,0.02,0)))</f>
        <v/>
      </c>
      <c r="H23" s="24" t="str">
        <f>IF($B23="","",IF(H$4="NÃO",0,IF(VLOOKUP($B23,'FROTA OPER.'!$N$6:$AC$306,15,0)=H$3,0.02,0)))</f>
        <v/>
      </c>
      <c r="I23" s="24" t="str">
        <f>IF($B23="","",IF(I$4="NÃO",0,IF(VLOOKUP($B23,'FROTA OPER.'!$N$6:$AC$306,15,0)=I$3,0.02,0)))</f>
        <v/>
      </c>
      <c r="J23" s="24" t="str">
        <f>IF($B23="","",IF(J$4="NÃO",0,IF(VLOOKUP($B23,'FROTA OPER.'!$N$6:$AC$306,15,0)=J$3,0.02,0)))</f>
        <v/>
      </c>
      <c r="K23" s="24" t="str">
        <f>IF($B23="","",IF(K$4="NÃO",0,IF(VLOOKUP($B23,'FROTA OPER.'!$N$6:$AC$306,15,0)=K$3,0.02,0)))</f>
        <v/>
      </c>
      <c r="L23" s="24" t="str">
        <f>IF($B23="","",IF(L$4="NÃO",0,IF(VLOOKUP($B23,'FROTA OPER.'!$N$6:$AC$306,15,0)=L$3,0.02,0)))</f>
        <v/>
      </c>
      <c r="M23" s="25" t="str">
        <f>IF($B23="","",IF(L$4="NÃO",0,IF(VLOOKUP($B23,'FROTA OPER.'!$N$6:$AC$306,15,0)=M$3,0.02,0)))</f>
        <v/>
      </c>
      <c r="N23" s="26" t="str">
        <f>IF($B23="","",IF(N$4="NÃO",0,IF(VLOOKUP($B23,'FROTA OPER.'!$N$6:$W$306,8,0)=N$3,0.01,0)))</f>
        <v/>
      </c>
      <c r="O23" s="27" t="str">
        <f>IF($B23="","",IF(O$4="NÃO",0,IF(VLOOKUP($B23,'FROTA OPER.'!$N$6:$W$306,8,0)=O$3,0.01,0)))</f>
        <v/>
      </c>
      <c r="P23" s="27" t="str">
        <f>IF($B23="","",IF(P$4="NÃO",0,IF(VLOOKUP($B23,'FROTA OPER.'!$N$6:$W$306,8,0)=P$3,0.01,0)))</f>
        <v/>
      </c>
      <c r="Q23" s="27" t="str">
        <f>IF($B23="","",IF(Q$4="NÃO",0,IF(VLOOKUP($B23,'FROTA OPER.'!$N$6:$W$306,8,0)=Q$3,0.01,0)))</f>
        <v/>
      </c>
      <c r="R23" s="27" t="str">
        <f>IF($B23="","",IF(R$4="NÃO",0,IF(VLOOKUP($B23,'FROTA OPER.'!$N$6:$W$306,8,0)=R$3,0.01,0)))</f>
        <v/>
      </c>
      <c r="S23" s="27" t="str">
        <f>IF($B23="","",IF(S$4="NÃO",0,IF(VLOOKUP($B23,'FROTA OPER.'!$N$6:$W$306,8,0)=S$3,0.01,0)))</f>
        <v/>
      </c>
      <c r="T23" s="28" t="str">
        <f>IF($B23="","",IF(T$4="NÃO",0,IF(VLOOKUP($B23,'FROTA OPER.'!$N$6:$W$306,8,0)=T$3,0.01,0)))</f>
        <v/>
      </c>
      <c r="U23" s="37" t="str">
        <f t="shared" si="2"/>
        <v/>
      </c>
      <c r="V23" s="20" t="str">
        <f t="shared" si="3"/>
        <v/>
      </c>
      <c r="W23" s="330"/>
      <c r="X23" s="69">
        <f t="shared" ca="1" si="6"/>
        <v>2007</v>
      </c>
      <c r="Y23" s="71">
        <f t="shared" si="7"/>
        <v>0.36150000000000015</v>
      </c>
    </row>
    <row r="24" spans="2:25" ht="15" customHeight="1" x14ac:dyDescent="0.25">
      <c r="B24" s="21" t="str">
        <f>IF('FROTA OPER.'!N26="","",'FROTA OPER.'!N26)</f>
        <v/>
      </c>
      <c r="C24" s="21" t="str">
        <f>IF(B24="","",'FROTA OPER.'!AJ26)</f>
        <v/>
      </c>
      <c r="D24" s="21" t="str">
        <f>IF(B24="","",'FROTA OPER.'!B26)</f>
        <v/>
      </c>
      <c r="E24" s="22" t="str">
        <f t="shared" si="4"/>
        <v/>
      </c>
      <c r="F24" s="36" t="str">
        <f t="shared" si="8"/>
        <v/>
      </c>
      <c r="G24" s="23" t="str">
        <f>IF($B24="","",IF(G$4="NÃO",0,IF(VLOOKUP($B24,'FROTA OPER.'!$N$6:$AC$306,15,0)=G$3,0.02,0)))</f>
        <v/>
      </c>
      <c r="H24" s="24" t="str">
        <f>IF($B24="","",IF(H$4="NÃO",0,IF(VLOOKUP($B24,'FROTA OPER.'!$N$6:$AC$306,15,0)=H$3,0.02,0)))</f>
        <v/>
      </c>
      <c r="I24" s="24" t="str">
        <f>IF($B24="","",IF(I$4="NÃO",0,IF(VLOOKUP($B24,'FROTA OPER.'!$N$6:$AC$306,15,0)=I$3,0.02,0)))</f>
        <v/>
      </c>
      <c r="J24" s="24" t="str">
        <f>IF($B24="","",IF(J$4="NÃO",0,IF(VLOOKUP($B24,'FROTA OPER.'!$N$6:$AC$306,15,0)=J$3,0.02,0)))</f>
        <v/>
      </c>
      <c r="K24" s="24" t="str">
        <f>IF($B24="","",IF(K$4="NÃO",0,IF(VLOOKUP($B24,'FROTA OPER.'!$N$6:$AC$306,15,0)=K$3,0.02,0)))</f>
        <v/>
      </c>
      <c r="L24" s="24" t="str">
        <f>IF($B24="","",IF(L$4="NÃO",0,IF(VLOOKUP($B24,'FROTA OPER.'!$N$6:$AC$306,15,0)=L$3,0.02,0)))</f>
        <v/>
      </c>
      <c r="M24" s="25" t="str">
        <f>IF($B24="","",IF(L$4="NÃO",0,IF(VLOOKUP($B24,'FROTA OPER.'!$N$6:$AC$306,15,0)=M$3,0.02,0)))</f>
        <v/>
      </c>
      <c r="N24" s="26" t="str">
        <f>IF($B24="","",IF(N$4="NÃO",0,IF(VLOOKUP($B24,'FROTA OPER.'!$N$6:$W$306,8,0)=N$3,0.01,0)))</f>
        <v/>
      </c>
      <c r="O24" s="27" t="str">
        <f>IF($B24="","",IF(O$4="NÃO",0,IF(VLOOKUP($B24,'FROTA OPER.'!$N$6:$W$306,8,0)=O$3,0.01,0)))</f>
        <v/>
      </c>
      <c r="P24" s="27" t="str">
        <f>IF($B24="","",IF(P$4="NÃO",0,IF(VLOOKUP($B24,'FROTA OPER.'!$N$6:$W$306,8,0)=P$3,0.01,0)))</f>
        <v/>
      </c>
      <c r="Q24" s="27" t="str">
        <f>IF($B24="","",IF(Q$4="NÃO",0,IF(VLOOKUP($B24,'FROTA OPER.'!$N$6:$W$306,8,0)=Q$3,0.01,0)))</f>
        <v/>
      </c>
      <c r="R24" s="27" t="str">
        <f>IF($B24="","",IF(R$4="NÃO",0,IF(VLOOKUP($B24,'FROTA OPER.'!$N$6:$W$306,8,0)=R$3,0.01,0)))</f>
        <v/>
      </c>
      <c r="S24" s="27" t="str">
        <f>IF($B24="","",IF(S$4="NÃO",0,IF(VLOOKUP($B24,'FROTA OPER.'!$N$6:$W$306,8,0)=S$3,0.01,0)))</f>
        <v/>
      </c>
      <c r="T24" s="28" t="str">
        <f>IF($B24="","",IF(T$4="NÃO",0,IF(VLOOKUP($B24,'FROTA OPER.'!$N$6:$W$306,8,0)=T$3,0.01,0)))</f>
        <v/>
      </c>
      <c r="U24" s="37" t="str">
        <f t="shared" si="2"/>
        <v/>
      </c>
      <c r="V24" s="20" t="str">
        <f t="shared" si="3"/>
        <v/>
      </c>
      <c r="W24" s="330"/>
      <c r="X24" s="69">
        <f t="shared" ca="1" si="6"/>
        <v>2006</v>
      </c>
      <c r="Y24" s="71">
        <f t="shared" si="7"/>
        <v>0.37000000000000016</v>
      </c>
    </row>
    <row r="25" spans="2:25" ht="15" customHeight="1" x14ac:dyDescent="0.25">
      <c r="B25" s="21" t="str">
        <f>IF('FROTA OPER.'!N27="","",'FROTA OPER.'!N27)</f>
        <v/>
      </c>
      <c r="C25" s="21" t="str">
        <f>IF(B25="","",'FROTA OPER.'!AJ27)</f>
        <v/>
      </c>
      <c r="D25" s="21" t="str">
        <f>IF(B25="","",'FROTA OPER.'!B27)</f>
        <v/>
      </c>
      <c r="E25" s="22" t="str">
        <f t="shared" si="4"/>
        <v/>
      </c>
      <c r="F25" s="36" t="str">
        <f t="shared" si="8"/>
        <v/>
      </c>
      <c r="G25" s="23" t="str">
        <f>IF($B25="","",IF(G$4="NÃO",0,IF(VLOOKUP($B25,'FROTA OPER.'!$N$6:$AC$306,15,0)=G$3,0.02,0)))</f>
        <v/>
      </c>
      <c r="H25" s="24" t="str">
        <f>IF($B25="","",IF(H$4="NÃO",0,IF(VLOOKUP($B25,'FROTA OPER.'!$N$6:$AC$306,15,0)=H$3,0.02,0)))</f>
        <v/>
      </c>
      <c r="I25" s="24" t="str">
        <f>IF($B25="","",IF(I$4="NÃO",0,IF(VLOOKUP($B25,'FROTA OPER.'!$N$6:$AC$306,15,0)=I$3,0.02,0)))</f>
        <v/>
      </c>
      <c r="J25" s="24" t="str">
        <f>IF($B25="","",IF(J$4="NÃO",0,IF(VLOOKUP($B25,'FROTA OPER.'!$N$6:$AC$306,15,0)=J$3,0.02,0)))</f>
        <v/>
      </c>
      <c r="K25" s="24" t="str">
        <f>IF($B25="","",IF(K$4="NÃO",0,IF(VLOOKUP($B25,'FROTA OPER.'!$N$6:$AC$306,15,0)=K$3,0.02,0)))</f>
        <v/>
      </c>
      <c r="L25" s="24" t="str">
        <f>IF($B25="","",IF(L$4="NÃO",0,IF(VLOOKUP($B25,'FROTA OPER.'!$N$6:$AC$306,15,0)=L$3,0.02,0)))</f>
        <v/>
      </c>
      <c r="M25" s="25" t="str">
        <f>IF($B25="","",IF(L$4="NÃO",0,IF(VLOOKUP($B25,'FROTA OPER.'!$N$6:$AC$306,15,0)=M$3,0.02,0)))</f>
        <v/>
      </c>
      <c r="N25" s="26" t="str">
        <f>IF($B25="","",IF(N$4="NÃO",0,IF(VLOOKUP($B25,'FROTA OPER.'!$N$6:$W$306,8,0)=N$3,0.01,0)))</f>
        <v/>
      </c>
      <c r="O25" s="27" t="str">
        <f>IF($B25="","",IF(O$4="NÃO",0,IF(VLOOKUP($B25,'FROTA OPER.'!$N$6:$W$306,8,0)=O$3,0.01,0)))</f>
        <v/>
      </c>
      <c r="P25" s="27" t="str">
        <f>IF($B25="","",IF(P$4="NÃO",0,IF(VLOOKUP($B25,'FROTA OPER.'!$N$6:$W$306,8,0)=P$3,0.01,0)))</f>
        <v/>
      </c>
      <c r="Q25" s="27" t="str">
        <f>IF($B25="","",IF(Q$4="NÃO",0,IF(VLOOKUP($B25,'FROTA OPER.'!$N$6:$W$306,8,0)=Q$3,0.01,0)))</f>
        <v/>
      </c>
      <c r="R25" s="27" t="str">
        <f>IF($B25="","",IF(R$4="NÃO",0,IF(VLOOKUP($B25,'FROTA OPER.'!$N$6:$W$306,8,0)=R$3,0.01,0)))</f>
        <v/>
      </c>
      <c r="S25" s="27" t="str">
        <f>IF($B25="","",IF(S$4="NÃO",0,IF(VLOOKUP($B25,'FROTA OPER.'!$N$6:$W$306,8,0)=S$3,0.01,0)))</f>
        <v/>
      </c>
      <c r="T25" s="28" t="str">
        <f>IF($B25="","",IF(T$4="NÃO",0,IF(VLOOKUP($B25,'FROTA OPER.'!$N$6:$W$306,8,0)=T$3,0.01,0)))</f>
        <v/>
      </c>
      <c r="U25" s="37" t="str">
        <f t="shared" si="2"/>
        <v/>
      </c>
      <c r="V25" s="20" t="str">
        <f t="shared" si="3"/>
        <v/>
      </c>
      <c r="W25" s="330"/>
      <c r="X25" s="69">
        <f t="shared" ca="1" si="6"/>
        <v>2005</v>
      </c>
      <c r="Y25" s="71">
        <f t="shared" si="7"/>
        <v>0.37850000000000017</v>
      </c>
    </row>
    <row r="26" spans="2:25" ht="15" customHeight="1" x14ac:dyDescent="0.25">
      <c r="B26" s="21" t="str">
        <f>IF('FROTA OPER.'!N28="","",'FROTA OPER.'!N28)</f>
        <v/>
      </c>
      <c r="C26" s="21" t="str">
        <f>IF(B26="","",'FROTA OPER.'!AJ28)</f>
        <v/>
      </c>
      <c r="D26" s="21" t="str">
        <f>IF(B26="","",'FROTA OPER.'!B28)</f>
        <v/>
      </c>
      <c r="E26" s="22" t="str">
        <f t="shared" si="4"/>
        <v/>
      </c>
      <c r="F26" s="36" t="str">
        <f t="shared" si="8"/>
        <v/>
      </c>
      <c r="G26" s="23" t="str">
        <f>IF($B26="","",IF(G$4="NÃO",0,IF(VLOOKUP($B26,'FROTA OPER.'!$N$6:$AC$306,15,0)=G$3,0.02,0)))</f>
        <v/>
      </c>
      <c r="H26" s="24" t="str">
        <f>IF($B26="","",IF(H$4="NÃO",0,IF(VLOOKUP($B26,'FROTA OPER.'!$N$6:$AC$306,15,0)=H$3,0.02,0)))</f>
        <v/>
      </c>
      <c r="I26" s="24" t="str">
        <f>IF($B26="","",IF(I$4="NÃO",0,IF(VLOOKUP($B26,'FROTA OPER.'!$N$6:$AC$306,15,0)=I$3,0.02,0)))</f>
        <v/>
      </c>
      <c r="J26" s="24" t="str">
        <f>IF($B26="","",IF(J$4="NÃO",0,IF(VLOOKUP($B26,'FROTA OPER.'!$N$6:$AC$306,15,0)=J$3,0.02,0)))</f>
        <v/>
      </c>
      <c r="K26" s="24" t="str">
        <f>IF($B26="","",IF(K$4="NÃO",0,IF(VLOOKUP($B26,'FROTA OPER.'!$N$6:$AC$306,15,0)=K$3,0.02,0)))</f>
        <v/>
      </c>
      <c r="L26" s="24" t="str">
        <f>IF($B26="","",IF(L$4="NÃO",0,IF(VLOOKUP($B26,'FROTA OPER.'!$N$6:$AC$306,15,0)=L$3,0.02,0)))</f>
        <v/>
      </c>
      <c r="M26" s="25" t="str">
        <f>IF($B26="","",IF(L$4="NÃO",0,IF(VLOOKUP($B26,'FROTA OPER.'!$N$6:$AC$306,15,0)=M$3,0.02,0)))</f>
        <v/>
      </c>
      <c r="N26" s="26" t="str">
        <f>IF($B26="","",IF(N$4="NÃO",0,IF(VLOOKUP($B26,'FROTA OPER.'!$N$6:$W$306,8,0)=N$3,0.01,0)))</f>
        <v/>
      </c>
      <c r="O26" s="27" t="str">
        <f>IF($B26="","",IF(O$4="NÃO",0,IF(VLOOKUP($B26,'FROTA OPER.'!$N$6:$W$306,8,0)=O$3,0.01,0)))</f>
        <v/>
      </c>
      <c r="P26" s="27" t="str">
        <f>IF($B26="","",IF(P$4="NÃO",0,IF(VLOOKUP($B26,'FROTA OPER.'!$N$6:$W$306,8,0)=P$3,0.01,0)))</f>
        <v/>
      </c>
      <c r="Q26" s="27" t="str">
        <f>IF($B26="","",IF(Q$4="NÃO",0,IF(VLOOKUP($B26,'FROTA OPER.'!$N$6:$W$306,8,0)=Q$3,0.01,0)))</f>
        <v/>
      </c>
      <c r="R26" s="27" t="str">
        <f>IF($B26="","",IF(R$4="NÃO",0,IF(VLOOKUP($B26,'FROTA OPER.'!$N$6:$W$306,8,0)=R$3,0.01,0)))</f>
        <v/>
      </c>
      <c r="S26" s="27" t="str">
        <f>IF($B26="","",IF(S$4="NÃO",0,IF(VLOOKUP($B26,'FROTA OPER.'!$N$6:$W$306,8,0)=S$3,0.01,0)))</f>
        <v/>
      </c>
      <c r="T26" s="28" t="str">
        <f>IF($B26="","",IF(T$4="NÃO",0,IF(VLOOKUP($B26,'FROTA OPER.'!$N$6:$W$306,8,0)=T$3,0.01,0)))</f>
        <v/>
      </c>
      <c r="U26" s="37" t="str">
        <f t="shared" si="2"/>
        <v/>
      </c>
      <c r="V26" s="20" t="str">
        <f t="shared" si="3"/>
        <v/>
      </c>
      <c r="W26" s="330"/>
      <c r="X26" s="69">
        <f t="shared" ca="1" si="6"/>
        <v>2004</v>
      </c>
      <c r="Y26" s="71">
        <f t="shared" si="7"/>
        <v>0.38700000000000018</v>
      </c>
    </row>
    <row r="27" spans="2:25" ht="15" customHeight="1" x14ac:dyDescent="0.25">
      <c r="B27" s="21" t="str">
        <f>IF('FROTA OPER.'!N29="","",'FROTA OPER.'!N29)</f>
        <v/>
      </c>
      <c r="C27" s="21" t="str">
        <f>IF(B27="","",'FROTA OPER.'!AJ29)</f>
        <v/>
      </c>
      <c r="D27" s="21" t="str">
        <f>IF(B27="","",'FROTA OPER.'!B29)</f>
        <v/>
      </c>
      <c r="E27" s="22" t="str">
        <f t="shared" si="4"/>
        <v/>
      </c>
      <c r="F27" s="36" t="str">
        <f t="shared" si="8"/>
        <v/>
      </c>
      <c r="G27" s="23" t="str">
        <f>IF($B27="","",IF(G$4="NÃO",0,IF(VLOOKUP($B27,'FROTA OPER.'!$N$6:$AC$306,15,0)=G$3,0.02,0)))</f>
        <v/>
      </c>
      <c r="H27" s="24" t="str">
        <f>IF($B27="","",IF(H$4="NÃO",0,IF(VLOOKUP($B27,'FROTA OPER.'!$N$6:$AC$306,15,0)=H$3,0.02,0)))</f>
        <v/>
      </c>
      <c r="I27" s="24" t="str">
        <f>IF($B27="","",IF(I$4="NÃO",0,IF(VLOOKUP($B27,'FROTA OPER.'!$N$6:$AC$306,15,0)=I$3,0.02,0)))</f>
        <v/>
      </c>
      <c r="J27" s="24" t="str">
        <f>IF($B27="","",IF(J$4="NÃO",0,IF(VLOOKUP($B27,'FROTA OPER.'!$N$6:$AC$306,15,0)=J$3,0.02,0)))</f>
        <v/>
      </c>
      <c r="K27" s="24" t="str">
        <f>IF($B27="","",IF(K$4="NÃO",0,IF(VLOOKUP($B27,'FROTA OPER.'!$N$6:$AC$306,15,0)=K$3,0.02,0)))</f>
        <v/>
      </c>
      <c r="L27" s="24" t="str">
        <f>IF($B27="","",IF(L$4="NÃO",0,IF(VLOOKUP($B27,'FROTA OPER.'!$N$6:$AC$306,15,0)=L$3,0.02,0)))</f>
        <v/>
      </c>
      <c r="M27" s="25" t="str">
        <f>IF($B27="","",IF(L$4="NÃO",0,IF(VLOOKUP($B27,'FROTA OPER.'!$N$6:$AC$306,15,0)=M$3,0.02,0)))</f>
        <v/>
      </c>
      <c r="N27" s="26" t="str">
        <f>IF($B27="","",IF(N$4="NÃO",0,IF(VLOOKUP($B27,'FROTA OPER.'!$N$6:$W$306,8,0)=N$3,0.01,0)))</f>
        <v/>
      </c>
      <c r="O27" s="27" t="str">
        <f>IF($B27="","",IF(O$4="NÃO",0,IF(VLOOKUP($B27,'FROTA OPER.'!$N$6:$W$306,8,0)=O$3,0.01,0)))</f>
        <v/>
      </c>
      <c r="P27" s="27" t="str">
        <f>IF($B27="","",IF(P$4="NÃO",0,IF(VLOOKUP($B27,'FROTA OPER.'!$N$6:$W$306,8,0)=P$3,0.01,0)))</f>
        <v/>
      </c>
      <c r="Q27" s="27" t="str">
        <f>IF($B27="","",IF(Q$4="NÃO",0,IF(VLOOKUP($B27,'FROTA OPER.'!$N$6:$W$306,8,0)=Q$3,0.01,0)))</f>
        <v/>
      </c>
      <c r="R27" s="27" t="str">
        <f>IF($B27="","",IF(R$4="NÃO",0,IF(VLOOKUP($B27,'FROTA OPER.'!$N$6:$W$306,8,0)=R$3,0.01,0)))</f>
        <v/>
      </c>
      <c r="S27" s="27" t="str">
        <f>IF($B27="","",IF(S$4="NÃO",0,IF(VLOOKUP($B27,'FROTA OPER.'!$N$6:$W$306,8,0)=S$3,0.01,0)))</f>
        <v/>
      </c>
      <c r="T27" s="28" t="str">
        <f>IF($B27="","",IF(T$4="NÃO",0,IF(VLOOKUP($B27,'FROTA OPER.'!$N$6:$W$306,8,0)=T$3,0.01,0)))</f>
        <v/>
      </c>
      <c r="U27" s="37" t="str">
        <f t="shared" si="2"/>
        <v/>
      </c>
      <c r="V27" s="20" t="str">
        <f t="shared" si="3"/>
        <v/>
      </c>
      <c r="W27" s="330"/>
      <c r="X27" s="69">
        <f t="shared" ca="1" si="6"/>
        <v>2003</v>
      </c>
      <c r="Y27" s="71">
        <f t="shared" si="7"/>
        <v>0.39550000000000018</v>
      </c>
    </row>
    <row r="28" spans="2:25" ht="15" customHeight="1" x14ac:dyDescent="0.25">
      <c r="B28" s="21" t="str">
        <f>IF('FROTA OPER.'!N30="","",'FROTA OPER.'!N30)</f>
        <v/>
      </c>
      <c r="C28" s="21" t="str">
        <f>IF(B28="","",'FROTA OPER.'!AJ30)</f>
        <v/>
      </c>
      <c r="D28" s="21" t="str">
        <f>IF(B28="","",'FROTA OPER.'!B30)</f>
        <v/>
      </c>
      <c r="E28" s="22" t="str">
        <f t="shared" si="4"/>
        <v/>
      </c>
      <c r="F28" s="36" t="str">
        <f t="shared" si="8"/>
        <v/>
      </c>
      <c r="G28" s="23" t="str">
        <f>IF($B28="","",IF(G$4="NÃO",0,IF(VLOOKUP($B28,'FROTA OPER.'!$N$6:$AC$306,15,0)=G$3,0.02,0)))</f>
        <v/>
      </c>
      <c r="H28" s="24" t="str">
        <f>IF($B28="","",IF(H$4="NÃO",0,IF(VLOOKUP($B28,'FROTA OPER.'!$N$6:$AC$306,15,0)=H$3,0.02,0)))</f>
        <v/>
      </c>
      <c r="I28" s="24" t="str">
        <f>IF($B28="","",IF(I$4="NÃO",0,IF(VLOOKUP($B28,'FROTA OPER.'!$N$6:$AC$306,15,0)=I$3,0.02,0)))</f>
        <v/>
      </c>
      <c r="J28" s="24" t="str">
        <f>IF($B28="","",IF(J$4="NÃO",0,IF(VLOOKUP($B28,'FROTA OPER.'!$N$6:$AC$306,15,0)=J$3,0.02,0)))</f>
        <v/>
      </c>
      <c r="K28" s="24" t="str">
        <f>IF($B28="","",IF(K$4="NÃO",0,IF(VLOOKUP($B28,'FROTA OPER.'!$N$6:$AC$306,15,0)=K$3,0.02,0)))</f>
        <v/>
      </c>
      <c r="L28" s="24" t="str">
        <f>IF($B28="","",IF(L$4="NÃO",0,IF(VLOOKUP($B28,'FROTA OPER.'!$N$6:$AC$306,15,0)=L$3,0.02,0)))</f>
        <v/>
      </c>
      <c r="M28" s="25" t="str">
        <f>IF($B28="","",IF(L$4="NÃO",0,IF(VLOOKUP($B28,'FROTA OPER.'!$N$6:$AC$306,15,0)=M$3,0.02,0)))</f>
        <v/>
      </c>
      <c r="N28" s="26" t="str">
        <f>IF($B28="","",IF(N$4="NÃO",0,IF(VLOOKUP($B28,'FROTA OPER.'!$N$6:$W$306,8,0)=N$3,0.01,0)))</f>
        <v/>
      </c>
      <c r="O28" s="27" t="str">
        <f>IF($B28="","",IF(O$4="NÃO",0,IF(VLOOKUP($B28,'FROTA OPER.'!$N$6:$W$306,8,0)=O$3,0.01,0)))</f>
        <v/>
      </c>
      <c r="P28" s="27" t="str">
        <f>IF($B28="","",IF(P$4="NÃO",0,IF(VLOOKUP($B28,'FROTA OPER.'!$N$6:$W$306,8,0)=P$3,0.01,0)))</f>
        <v/>
      </c>
      <c r="Q28" s="27" t="str">
        <f>IF($B28="","",IF(Q$4="NÃO",0,IF(VLOOKUP($B28,'FROTA OPER.'!$N$6:$W$306,8,0)=Q$3,0.01,0)))</f>
        <v/>
      </c>
      <c r="R28" s="27" t="str">
        <f>IF($B28="","",IF(R$4="NÃO",0,IF(VLOOKUP($B28,'FROTA OPER.'!$N$6:$W$306,8,0)=R$3,0.01,0)))</f>
        <v/>
      </c>
      <c r="S28" s="27" t="str">
        <f>IF($B28="","",IF(S$4="NÃO",0,IF(VLOOKUP($B28,'FROTA OPER.'!$N$6:$W$306,8,0)=S$3,0.01,0)))</f>
        <v/>
      </c>
      <c r="T28" s="28" t="str">
        <f>IF($B28="","",IF(T$4="NÃO",0,IF(VLOOKUP($B28,'FROTA OPER.'!$N$6:$W$306,8,0)=T$3,0.01,0)))</f>
        <v/>
      </c>
      <c r="U28" s="37" t="str">
        <f t="shared" si="2"/>
        <v/>
      </c>
      <c r="V28" s="20" t="str">
        <f t="shared" si="3"/>
        <v/>
      </c>
      <c r="W28" s="330"/>
      <c r="X28" s="69">
        <f t="shared" ca="1" si="6"/>
        <v>2002</v>
      </c>
      <c r="Y28" s="71">
        <f t="shared" si="7"/>
        <v>0.40400000000000019</v>
      </c>
    </row>
    <row r="29" spans="2:25" ht="15" customHeight="1" x14ac:dyDescent="0.25">
      <c r="B29" s="21" t="str">
        <f>IF('FROTA OPER.'!N31="","",'FROTA OPER.'!N31)</f>
        <v/>
      </c>
      <c r="C29" s="21" t="str">
        <f>IF(B29="","",'FROTA OPER.'!AJ31)</f>
        <v/>
      </c>
      <c r="D29" s="21" t="str">
        <f>IF(B29="","",'FROTA OPER.'!B31)</f>
        <v/>
      </c>
      <c r="E29" s="22" t="str">
        <f t="shared" si="4"/>
        <v/>
      </c>
      <c r="F29" s="36" t="str">
        <f t="shared" si="8"/>
        <v/>
      </c>
      <c r="G29" s="23" t="str">
        <f>IF($B29="","",IF(G$4="NÃO",0,IF(VLOOKUP($B29,'FROTA OPER.'!$N$6:$AC$306,15,0)=G$3,0.02,0)))</f>
        <v/>
      </c>
      <c r="H29" s="24" t="str">
        <f>IF($B29="","",IF(H$4="NÃO",0,IF(VLOOKUP($B29,'FROTA OPER.'!$N$6:$AC$306,15,0)=H$3,0.02,0)))</f>
        <v/>
      </c>
      <c r="I29" s="24" t="str">
        <f>IF($B29="","",IF(I$4="NÃO",0,IF(VLOOKUP($B29,'FROTA OPER.'!$N$6:$AC$306,15,0)=I$3,0.02,0)))</f>
        <v/>
      </c>
      <c r="J29" s="24" t="str">
        <f>IF($B29="","",IF(J$4="NÃO",0,IF(VLOOKUP($B29,'FROTA OPER.'!$N$6:$AC$306,15,0)=J$3,0.02,0)))</f>
        <v/>
      </c>
      <c r="K29" s="24" t="str">
        <f>IF($B29="","",IF(K$4="NÃO",0,IF(VLOOKUP($B29,'FROTA OPER.'!$N$6:$AC$306,15,0)=K$3,0.02,0)))</f>
        <v/>
      </c>
      <c r="L29" s="24" t="str">
        <f>IF($B29="","",IF(L$4="NÃO",0,IF(VLOOKUP($B29,'FROTA OPER.'!$N$6:$AC$306,15,0)=L$3,0.02,0)))</f>
        <v/>
      </c>
      <c r="M29" s="25" t="str">
        <f>IF($B29="","",IF(L$4="NÃO",0,IF(VLOOKUP($B29,'FROTA OPER.'!$N$6:$AC$306,15,0)=M$3,0.02,0)))</f>
        <v/>
      </c>
      <c r="N29" s="26" t="str">
        <f>IF($B29="","",IF(N$4="NÃO",0,IF(VLOOKUP($B29,'FROTA OPER.'!$N$6:$W$306,8,0)=N$3,0.01,0)))</f>
        <v/>
      </c>
      <c r="O29" s="27" t="str">
        <f>IF($B29="","",IF(O$4="NÃO",0,IF(VLOOKUP($B29,'FROTA OPER.'!$N$6:$W$306,8,0)=O$3,0.01,0)))</f>
        <v/>
      </c>
      <c r="P29" s="27" t="str">
        <f>IF($B29="","",IF(P$4="NÃO",0,IF(VLOOKUP($B29,'FROTA OPER.'!$N$6:$W$306,8,0)=P$3,0.01,0)))</f>
        <v/>
      </c>
      <c r="Q29" s="27" t="str">
        <f>IF($B29="","",IF(Q$4="NÃO",0,IF(VLOOKUP($B29,'FROTA OPER.'!$N$6:$W$306,8,0)=Q$3,0.01,0)))</f>
        <v/>
      </c>
      <c r="R29" s="27" t="str">
        <f>IF($B29="","",IF(R$4="NÃO",0,IF(VLOOKUP($B29,'FROTA OPER.'!$N$6:$W$306,8,0)=R$3,0.01,0)))</f>
        <v/>
      </c>
      <c r="S29" s="27" t="str">
        <f>IF($B29="","",IF(S$4="NÃO",0,IF(VLOOKUP($B29,'FROTA OPER.'!$N$6:$W$306,8,0)=S$3,0.01,0)))</f>
        <v/>
      </c>
      <c r="T29" s="28" t="str">
        <f>IF($B29="","",IF(T$4="NÃO",0,IF(VLOOKUP($B29,'FROTA OPER.'!$N$6:$W$306,8,0)=T$3,0.01,0)))</f>
        <v/>
      </c>
      <c r="U29" s="37" t="str">
        <f t="shared" si="2"/>
        <v/>
      </c>
      <c r="V29" s="20" t="str">
        <f t="shared" si="3"/>
        <v/>
      </c>
      <c r="W29" s="330"/>
      <c r="X29" s="69">
        <f t="shared" ca="1" si="6"/>
        <v>2001</v>
      </c>
      <c r="Y29" s="71">
        <f t="shared" si="7"/>
        <v>0.4125000000000002</v>
      </c>
    </row>
    <row r="30" spans="2:25" ht="15" customHeight="1" x14ac:dyDescent="0.25">
      <c r="B30" s="21" t="str">
        <f>IF('FROTA OPER.'!N32="","",'FROTA OPER.'!N32)</f>
        <v/>
      </c>
      <c r="C30" s="21" t="str">
        <f>IF(B30="","",'FROTA OPER.'!AJ32)</f>
        <v/>
      </c>
      <c r="D30" s="21" t="str">
        <f>IF(B30="","",'FROTA OPER.'!B32)</f>
        <v/>
      </c>
      <c r="E30" s="22" t="str">
        <f t="shared" si="4"/>
        <v/>
      </c>
      <c r="F30" s="36" t="str">
        <f t="shared" si="8"/>
        <v/>
      </c>
      <c r="G30" s="23" t="str">
        <f>IF($B30="","",IF(G$4="NÃO",0,IF(VLOOKUP($B30,'FROTA OPER.'!$N$6:$AC$306,15,0)=G$3,0.02,0)))</f>
        <v/>
      </c>
      <c r="H30" s="24" t="str">
        <f>IF($B30="","",IF(H$4="NÃO",0,IF(VLOOKUP($B30,'FROTA OPER.'!$N$6:$AC$306,15,0)=H$3,0.02,0)))</f>
        <v/>
      </c>
      <c r="I30" s="24" t="str">
        <f>IF($B30="","",IF(I$4="NÃO",0,IF(VLOOKUP($B30,'FROTA OPER.'!$N$6:$AC$306,15,0)=I$3,0.02,0)))</f>
        <v/>
      </c>
      <c r="J30" s="24" t="str">
        <f>IF($B30="","",IF(J$4="NÃO",0,IF(VLOOKUP($B30,'FROTA OPER.'!$N$6:$AC$306,15,0)=J$3,0.02,0)))</f>
        <v/>
      </c>
      <c r="K30" s="24" t="str">
        <f>IF($B30="","",IF(K$4="NÃO",0,IF(VLOOKUP($B30,'FROTA OPER.'!$N$6:$AC$306,15,0)=K$3,0.02,0)))</f>
        <v/>
      </c>
      <c r="L30" s="24" t="str">
        <f>IF($B30="","",IF(L$4="NÃO",0,IF(VLOOKUP($B30,'FROTA OPER.'!$N$6:$AC$306,15,0)=L$3,0.02,0)))</f>
        <v/>
      </c>
      <c r="M30" s="25" t="str">
        <f>IF($B30="","",IF(L$4="NÃO",0,IF(VLOOKUP($B30,'FROTA OPER.'!$N$6:$AC$306,15,0)=M$3,0.02,0)))</f>
        <v/>
      </c>
      <c r="N30" s="26" t="str">
        <f>IF($B30="","",IF(N$4="NÃO",0,IF(VLOOKUP($B30,'FROTA OPER.'!$N$6:$W$306,8,0)=N$3,0.01,0)))</f>
        <v/>
      </c>
      <c r="O30" s="27" t="str">
        <f>IF($B30="","",IF(O$4="NÃO",0,IF(VLOOKUP($B30,'FROTA OPER.'!$N$6:$W$306,8,0)=O$3,0.01,0)))</f>
        <v/>
      </c>
      <c r="P30" s="27" t="str">
        <f>IF($B30="","",IF(P$4="NÃO",0,IF(VLOOKUP($B30,'FROTA OPER.'!$N$6:$W$306,8,0)=P$3,0.01,0)))</f>
        <v/>
      </c>
      <c r="Q30" s="27" t="str">
        <f>IF($B30="","",IF(Q$4="NÃO",0,IF(VLOOKUP($B30,'FROTA OPER.'!$N$6:$W$306,8,0)=Q$3,0.01,0)))</f>
        <v/>
      </c>
      <c r="R30" s="27" t="str">
        <f>IF($B30="","",IF(R$4="NÃO",0,IF(VLOOKUP($B30,'FROTA OPER.'!$N$6:$W$306,8,0)=R$3,0.01,0)))</f>
        <v/>
      </c>
      <c r="S30" s="27" t="str">
        <f>IF($B30="","",IF(S$4="NÃO",0,IF(VLOOKUP($B30,'FROTA OPER.'!$N$6:$W$306,8,0)=S$3,0.01,0)))</f>
        <v/>
      </c>
      <c r="T30" s="28" t="str">
        <f>IF($B30="","",IF(T$4="NÃO",0,IF(VLOOKUP($B30,'FROTA OPER.'!$N$6:$W$306,8,0)=T$3,0.01,0)))</f>
        <v/>
      </c>
      <c r="U30" s="37" t="str">
        <f t="shared" si="2"/>
        <v/>
      </c>
      <c r="V30" s="20" t="str">
        <f t="shared" si="3"/>
        <v/>
      </c>
      <c r="W30" s="330"/>
      <c r="X30" s="69">
        <f t="shared" ca="1" si="6"/>
        <v>2000</v>
      </c>
      <c r="Y30" s="71">
        <f t="shared" si="7"/>
        <v>0.42100000000000021</v>
      </c>
    </row>
    <row r="31" spans="2:25" ht="15" customHeight="1" x14ac:dyDescent="0.25">
      <c r="B31" s="21" t="str">
        <f>IF('FROTA OPER.'!N33="","",'FROTA OPER.'!N33)</f>
        <v/>
      </c>
      <c r="C31" s="21" t="str">
        <f>IF(B31="","",'FROTA OPER.'!AJ33)</f>
        <v/>
      </c>
      <c r="D31" s="21" t="str">
        <f>IF(B31="","",'FROTA OPER.'!B33)</f>
        <v/>
      </c>
      <c r="E31" s="22" t="str">
        <f t="shared" si="4"/>
        <v/>
      </c>
      <c r="F31" s="36" t="str">
        <f t="shared" si="8"/>
        <v/>
      </c>
      <c r="G31" s="23" t="str">
        <f>IF($B31="","",IF(G$4="NÃO",0,IF(VLOOKUP($B31,'FROTA OPER.'!$N$6:$AC$306,15,0)=G$3,0.02,0)))</f>
        <v/>
      </c>
      <c r="H31" s="24" t="str">
        <f>IF($B31="","",IF(H$4="NÃO",0,IF(VLOOKUP($B31,'FROTA OPER.'!$N$6:$AC$306,15,0)=H$3,0.02,0)))</f>
        <v/>
      </c>
      <c r="I31" s="24" t="str">
        <f>IF($B31="","",IF(I$4="NÃO",0,IF(VLOOKUP($B31,'FROTA OPER.'!$N$6:$AC$306,15,0)=I$3,0.02,0)))</f>
        <v/>
      </c>
      <c r="J31" s="24" t="str">
        <f>IF($B31="","",IF(J$4="NÃO",0,IF(VLOOKUP($B31,'FROTA OPER.'!$N$6:$AC$306,15,0)=J$3,0.02,0)))</f>
        <v/>
      </c>
      <c r="K31" s="24" t="str">
        <f>IF($B31="","",IF(K$4="NÃO",0,IF(VLOOKUP($B31,'FROTA OPER.'!$N$6:$AC$306,15,0)=K$3,0.02,0)))</f>
        <v/>
      </c>
      <c r="L31" s="24" t="str">
        <f>IF($B31="","",IF(L$4="NÃO",0,IF(VLOOKUP($B31,'FROTA OPER.'!$N$6:$AC$306,15,0)=L$3,0.02,0)))</f>
        <v/>
      </c>
      <c r="M31" s="25" t="str">
        <f>IF($B31="","",IF(L$4="NÃO",0,IF(VLOOKUP($B31,'FROTA OPER.'!$N$6:$AC$306,15,0)=M$3,0.02,0)))</f>
        <v/>
      </c>
      <c r="N31" s="26" t="str">
        <f>IF($B31="","",IF(N$4="NÃO",0,IF(VLOOKUP($B31,'FROTA OPER.'!$N$6:$W$306,8,0)=N$3,0.01,0)))</f>
        <v/>
      </c>
      <c r="O31" s="27" t="str">
        <f>IF($B31="","",IF(O$4="NÃO",0,IF(VLOOKUP($B31,'FROTA OPER.'!$N$6:$W$306,8,0)=O$3,0.01,0)))</f>
        <v/>
      </c>
      <c r="P31" s="27" t="str">
        <f>IF($B31="","",IF(P$4="NÃO",0,IF(VLOOKUP($B31,'FROTA OPER.'!$N$6:$W$306,8,0)=P$3,0.01,0)))</f>
        <v/>
      </c>
      <c r="Q31" s="27" t="str">
        <f>IF($B31="","",IF(Q$4="NÃO",0,IF(VLOOKUP($B31,'FROTA OPER.'!$N$6:$W$306,8,0)=Q$3,0.01,0)))</f>
        <v/>
      </c>
      <c r="R31" s="27" t="str">
        <f>IF($B31="","",IF(R$4="NÃO",0,IF(VLOOKUP($B31,'FROTA OPER.'!$N$6:$W$306,8,0)=R$3,0.01,0)))</f>
        <v/>
      </c>
      <c r="S31" s="27" t="str">
        <f>IF($B31="","",IF(S$4="NÃO",0,IF(VLOOKUP($B31,'FROTA OPER.'!$N$6:$W$306,8,0)=S$3,0.01,0)))</f>
        <v/>
      </c>
      <c r="T31" s="28" t="str">
        <f>IF($B31="","",IF(T$4="NÃO",0,IF(VLOOKUP($B31,'FROTA OPER.'!$N$6:$W$306,8,0)=T$3,0.01,0)))</f>
        <v/>
      </c>
      <c r="U31" s="37" t="str">
        <f t="shared" si="2"/>
        <v/>
      </c>
      <c r="V31" s="20" t="str">
        <f t="shared" si="3"/>
        <v/>
      </c>
      <c r="W31" s="330"/>
      <c r="X31" s="69">
        <f t="shared" ca="1" si="6"/>
        <v>1999</v>
      </c>
      <c r="Y31" s="71">
        <f t="shared" si="7"/>
        <v>0.42950000000000021</v>
      </c>
    </row>
    <row r="32" spans="2:25" ht="15" customHeight="1" x14ac:dyDescent="0.25">
      <c r="B32" s="21" t="str">
        <f>IF('FROTA OPER.'!N34="","",'FROTA OPER.'!N34)</f>
        <v/>
      </c>
      <c r="C32" s="21" t="str">
        <f>IF(B32="","",'FROTA OPER.'!AJ34)</f>
        <v/>
      </c>
      <c r="D32" s="21" t="str">
        <f>IF(B32="","",'FROTA OPER.'!B34)</f>
        <v/>
      </c>
      <c r="E32" s="22" t="str">
        <f t="shared" si="4"/>
        <v/>
      </c>
      <c r="F32" s="36" t="str">
        <f t="shared" si="8"/>
        <v/>
      </c>
      <c r="G32" s="23" t="str">
        <f>IF($B32="","",IF(G$4="NÃO",0,IF(VLOOKUP($B32,'FROTA OPER.'!$N$6:$AC$306,15,0)=G$3,0.02,0)))</f>
        <v/>
      </c>
      <c r="H32" s="24" t="str">
        <f>IF($B32="","",IF(H$4="NÃO",0,IF(VLOOKUP($B32,'FROTA OPER.'!$N$6:$AC$306,15,0)=H$3,0.02,0)))</f>
        <v/>
      </c>
      <c r="I32" s="24" t="str">
        <f>IF($B32="","",IF(I$4="NÃO",0,IF(VLOOKUP($B32,'FROTA OPER.'!$N$6:$AC$306,15,0)=I$3,0.02,0)))</f>
        <v/>
      </c>
      <c r="J32" s="24" t="str">
        <f>IF($B32="","",IF(J$4="NÃO",0,IF(VLOOKUP($B32,'FROTA OPER.'!$N$6:$AC$306,15,0)=J$3,0.02,0)))</f>
        <v/>
      </c>
      <c r="K32" s="24" t="str">
        <f>IF($B32="","",IF(K$4="NÃO",0,IF(VLOOKUP($B32,'FROTA OPER.'!$N$6:$AC$306,15,0)=K$3,0.02,0)))</f>
        <v/>
      </c>
      <c r="L32" s="24" t="str">
        <f>IF($B32="","",IF(L$4="NÃO",0,IF(VLOOKUP($B32,'FROTA OPER.'!$N$6:$AC$306,15,0)=L$3,0.02,0)))</f>
        <v/>
      </c>
      <c r="M32" s="25" t="str">
        <f>IF($B32="","",IF(L$4="NÃO",0,IF(VLOOKUP($B32,'FROTA OPER.'!$N$6:$AC$306,15,0)=M$3,0.02,0)))</f>
        <v/>
      </c>
      <c r="N32" s="26" t="str">
        <f>IF($B32="","",IF(N$4="NÃO",0,IF(VLOOKUP($B32,'FROTA OPER.'!$N$6:$W$306,8,0)=N$3,0.01,0)))</f>
        <v/>
      </c>
      <c r="O32" s="27" t="str">
        <f>IF($B32="","",IF(O$4="NÃO",0,IF(VLOOKUP($B32,'FROTA OPER.'!$N$6:$W$306,8,0)=O$3,0.01,0)))</f>
        <v/>
      </c>
      <c r="P32" s="27" t="str">
        <f>IF($B32="","",IF(P$4="NÃO",0,IF(VLOOKUP($B32,'FROTA OPER.'!$N$6:$W$306,8,0)=P$3,0.01,0)))</f>
        <v/>
      </c>
      <c r="Q32" s="27" t="str">
        <f>IF($B32="","",IF(Q$4="NÃO",0,IF(VLOOKUP($B32,'FROTA OPER.'!$N$6:$W$306,8,0)=Q$3,0.01,0)))</f>
        <v/>
      </c>
      <c r="R32" s="27" t="str">
        <f>IF($B32="","",IF(R$4="NÃO",0,IF(VLOOKUP($B32,'FROTA OPER.'!$N$6:$W$306,8,0)=R$3,0.01,0)))</f>
        <v/>
      </c>
      <c r="S32" s="27" t="str">
        <f>IF($B32="","",IF(S$4="NÃO",0,IF(VLOOKUP($B32,'FROTA OPER.'!$N$6:$W$306,8,0)=S$3,0.01,0)))</f>
        <v/>
      </c>
      <c r="T32" s="28" t="str">
        <f>IF($B32="","",IF(T$4="NÃO",0,IF(VLOOKUP($B32,'FROTA OPER.'!$N$6:$W$306,8,0)=T$3,0.01,0)))</f>
        <v/>
      </c>
      <c r="U32" s="37" t="str">
        <f t="shared" si="2"/>
        <v/>
      </c>
      <c r="V32" s="20" t="str">
        <f t="shared" si="3"/>
        <v/>
      </c>
      <c r="W32" s="330"/>
      <c r="X32" s="69">
        <f t="shared" ca="1" si="6"/>
        <v>1998</v>
      </c>
      <c r="Y32" s="71">
        <f t="shared" si="7"/>
        <v>0.43800000000000022</v>
      </c>
    </row>
    <row r="33" spans="2:25" ht="15" customHeight="1" x14ac:dyDescent="0.25">
      <c r="B33" s="21" t="str">
        <f>IF('FROTA OPER.'!N35="","",'FROTA OPER.'!N35)</f>
        <v/>
      </c>
      <c r="C33" s="21" t="str">
        <f>IF(B33="","",'FROTA OPER.'!AJ35)</f>
        <v/>
      </c>
      <c r="D33" s="21" t="str">
        <f>IF(B33="","",'FROTA OPER.'!B35)</f>
        <v/>
      </c>
      <c r="E33" s="22" t="str">
        <f t="shared" si="4"/>
        <v/>
      </c>
      <c r="F33" s="36" t="str">
        <f t="shared" si="8"/>
        <v/>
      </c>
      <c r="G33" s="23" t="str">
        <f>IF($B33="","",IF(G$4="NÃO",0,IF(VLOOKUP($B33,'FROTA OPER.'!$N$6:$AC$306,15,0)=G$3,0.02,0)))</f>
        <v/>
      </c>
      <c r="H33" s="24" t="str">
        <f>IF($B33="","",IF(H$4="NÃO",0,IF(VLOOKUP($B33,'FROTA OPER.'!$N$6:$AC$306,15,0)=H$3,0.02,0)))</f>
        <v/>
      </c>
      <c r="I33" s="24" t="str">
        <f>IF($B33="","",IF(I$4="NÃO",0,IF(VLOOKUP($B33,'FROTA OPER.'!$N$6:$AC$306,15,0)=I$3,0.02,0)))</f>
        <v/>
      </c>
      <c r="J33" s="24" t="str">
        <f>IF($B33="","",IF(J$4="NÃO",0,IF(VLOOKUP($B33,'FROTA OPER.'!$N$6:$AC$306,15,0)=J$3,0.02,0)))</f>
        <v/>
      </c>
      <c r="K33" s="24" t="str">
        <f>IF($B33="","",IF(K$4="NÃO",0,IF(VLOOKUP($B33,'FROTA OPER.'!$N$6:$AC$306,15,0)=K$3,0.02,0)))</f>
        <v/>
      </c>
      <c r="L33" s="24" t="str">
        <f>IF($B33="","",IF(L$4="NÃO",0,IF(VLOOKUP($B33,'FROTA OPER.'!$N$6:$AC$306,15,0)=L$3,0.02,0)))</f>
        <v/>
      </c>
      <c r="M33" s="25" t="str">
        <f>IF($B33="","",IF(L$4="NÃO",0,IF(VLOOKUP($B33,'FROTA OPER.'!$N$6:$AC$306,15,0)=M$3,0.02,0)))</f>
        <v/>
      </c>
      <c r="N33" s="26" t="str">
        <f>IF($B33="","",IF(N$4="NÃO",0,IF(VLOOKUP($B33,'FROTA OPER.'!$N$6:$W$306,8,0)=N$3,0.01,0)))</f>
        <v/>
      </c>
      <c r="O33" s="27" t="str">
        <f>IF($B33="","",IF(O$4="NÃO",0,IF(VLOOKUP($B33,'FROTA OPER.'!$N$6:$W$306,8,0)=O$3,0.01,0)))</f>
        <v/>
      </c>
      <c r="P33" s="27" t="str">
        <f>IF($B33="","",IF(P$4="NÃO",0,IF(VLOOKUP($B33,'FROTA OPER.'!$N$6:$W$306,8,0)=P$3,0.01,0)))</f>
        <v/>
      </c>
      <c r="Q33" s="27" t="str">
        <f>IF($B33="","",IF(Q$4="NÃO",0,IF(VLOOKUP($B33,'FROTA OPER.'!$N$6:$W$306,8,0)=Q$3,0.01,0)))</f>
        <v/>
      </c>
      <c r="R33" s="27" t="str">
        <f>IF($B33="","",IF(R$4="NÃO",0,IF(VLOOKUP($B33,'FROTA OPER.'!$N$6:$W$306,8,0)=R$3,0.01,0)))</f>
        <v/>
      </c>
      <c r="S33" s="27" t="str">
        <f>IF($B33="","",IF(S$4="NÃO",0,IF(VLOOKUP($B33,'FROTA OPER.'!$N$6:$W$306,8,0)=S$3,0.01,0)))</f>
        <v/>
      </c>
      <c r="T33" s="28" t="str">
        <f>IF($B33="","",IF(T$4="NÃO",0,IF(VLOOKUP($B33,'FROTA OPER.'!$N$6:$W$306,8,0)=T$3,0.01,0)))</f>
        <v/>
      </c>
      <c r="U33" s="37" t="str">
        <f t="shared" si="2"/>
        <v/>
      </c>
      <c r="V33" s="20" t="str">
        <f t="shared" si="3"/>
        <v/>
      </c>
      <c r="W33" s="330"/>
      <c r="X33" s="69">
        <f t="shared" ca="1" si="6"/>
        <v>1997</v>
      </c>
      <c r="Y33" s="71">
        <f t="shared" si="7"/>
        <v>0.44650000000000023</v>
      </c>
    </row>
    <row r="34" spans="2:25" ht="15" customHeight="1" x14ac:dyDescent="0.25">
      <c r="B34" s="21" t="str">
        <f>IF('FROTA OPER.'!N36="","",'FROTA OPER.'!N36)</f>
        <v/>
      </c>
      <c r="C34" s="21" t="str">
        <f>IF(B34="","",'FROTA OPER.'!AJ36)</f>
        <v/>
      </c>
      <c r="D34" s="21" t="str">
        <f>IF(B34="","",'FROTA OPER.'!B36)</f>
        <v/>
      </c>
      <c r="E34" s="22" t="str">
        <f t="shared" si="4"/>
        <v/>
      </c>
      <c r="F34" s="36" t="str">
        <f t="shared" si="8"/>
        <v/>
      </c>
      <c r="G34" s="23" t="str">
        <f>IF($B34="","",IF(G$4="NÃO",0,IF(VLOOKUP($B34,'FROTA OPER.'!$N$6:$AC$306,15,0)=G$3,0.02,0)))</f>
        <v/>
      </c>
      <c r="H34" s="24" t="str">
        <f>IF($B34="","",IF(H$4="NÃO",0,IF(VLOOKUP($B34,'FROTA OPER.'!$N$6:$AC$306,15,0)=H$3,0.02,0)))</f>
        <v/>
      </c>
      <c r="I34" s="24" t="str">
        <f>IF($B34="","",IF(I$4="NÃO",0,IF(VLOOKUP($B34,'FROTA OPER.'!$N$6:$AC$306,15,0)=I$3,0.02,0)))</f>
        <v/>
      </c>
      <c r="J34" s="24" t="str">
        <f>IF($B34="","",IF(J$4="NÃO",0,IF(VLOOKUP($B34,'FROTA OPER.'!$N$6:$AC$306,15,0)=J$3,0.02,0)))</f>
        <v/>
      </c>
      <c r="K34" s="24" t="str">
        <f>IF($B34="","",IF(K$4="NÃO",0,IF(VLOOKUP($B34,'FROTA OPER.'!$N$6:$AC$306,15,0)=K$3,0.02,0)))</f>
        <v/>
      </c>
      <c r="L34" s="24" t="str">
        <f>IF($B34="","",IF(L$4="NÃO",0,IF(VLOOKUP($B34,'FROTA OPER.'!$N$6:$AC$306,15,0)=L$3,0.02,0)))</f>
        <v/>
      </c>
      <c r="M34" s="25" t="str">
        <f>IF($B34="","",IF(L$4="NÃO",0,IF(VLOOKUP($B34,'FROTA OPER.'!$N$6:$AC$306,15,0)=M$3,0.02,0)))</f>
        <v/>
      </c>
      <c r="N34" s="26" t="str">
        <f>IF($B34="","",IF(N$4="NÃO",0,IF(VLOOKUP($B34,'FROTA OPER.'!$N$6:$W$306,8,0)=N$3,0.01,0)))</f>
        <v/>
      </c>
      <c r="O34" s="27" t="str">
        <f>IF($B34="","",IF(O$4="NÃO",0,IF(VLOOKUP($B34,'FROTA OPER.'!$N$6:$W$306,8,0)=O$3,0.01,0)))</f>
        <v/>
      </c>
      <c r="P34" s="27" t="str">
        <f>IF($B34="","",IF(P$4="NÃO",0,IF(VLOOKUP($B34,'FROTA OPER.'!$N$6:$W$306,8,0)=P$3,0.01,0)))</f>
        <v/>
      </c>
      <c r="Q34" s="27" t="str">
        <f>IF($B34="","",IF(Q$4="NÃO",0,IF(VLOOKUP($B34,'FROTA OPER.'!$N$6:$W$306,8,0)=Q$3,0.01,0)))</f>
        <v/>
      </c>
      <c r="R34" s="27" t="str">
        <f>IF($B34="","",IF(R$4="NÃO",0,IF(VLOOKUP($B34,'FROTA OPER.'!$N$6:$W$306,8,0)=R$3,0.01,0)))</f>
        <v/>
      </c>
      <c r="S34" s="27" t="str">
        <f>IF($B34="","",IF(S$4="NÃO",0,IF(VLOOKUP($B34,'FROTA OPER.'!$N$6:$W$306,8,0)=S$3,0.01,0)))</f>
        <v/>
      </c>
      <c r="T34" s="28" t="str">
        <f>IF($B34="","",IF(T$4="NÃO",0,IF(VLOOKUP($B34,'FROTA OPER.'!$N$6:$W$306,8,0)=T$3,0.01,0)))</f>
        <v/>
      </c>
      <c r="U34" s="37" t="str">
        <f t="shared" si="2"/>
        <v/>
      </c>
      <c r="V34" s="20" t="str">
        <f t="shared" si="3"/>
        <v/>
      </c>
      <c r="W34" s="330"/>
      <c r="X34" s="69">
        <f t="shared" ca="1" si="6"/>
        <v>1996</v>
      </c>
      <c r="Y34" s="71">
        <f t="shared" si="7"/>
        <v>0.45500000000000024</v>
      </c>
    </row>
    <row r="35" spans="2:25" ht="15" customHeight="1" x14ac:dyDescent="0.25">
      <c r="B35" s="21" t="str">
        <f>IF('FROTA OPER.'!N37="","",'FROTA OPER.'!N37)</f>
        <v/>
      </c>
      <c r="C35" s="21" t="str">
        <f>IF(B35="","",'FROTA OPER.'!AJ37)</f>
        <v/>
      </c>
      <c r="D35" s="21" t="str">
        <f>IF(B35="","",'FROTA OPER.'!B37)</f>
        <v/>
      </c>
      <c r="E35" s="22" t="str">
        <f t="shared" si="4"/>
        <v/>
      </c>
      <c r="F35" s="36" t="str">
        <f t="shared" si="8"/>
        <v/>
      </c>
      <c r="G35" s="23" t="str">
        <f>IF($B35="","",IF(G$4="NÃO",0,IF(VLOOKUP($B35,'FROTA OPER.'!$N$6:$AC$306,15,0)=G$3,0.02,0)))</f>
        <v/>
      </c>
      <c r="H35" s="24" t="str">
        <f>IF($B35="","",IF(H$4="NÃO",0,IF(VLOOKUP($B35,'FROTA OPER.'!$N$6:$AC$306,15,0)=H$3,0.02,0)))</f>
        <v/>
      </c>
      <c r="I35" s="24" t="str">
        <f>IF($B35="","",IF(I$4="NÃO",0,IF(VLOOKUP($B35,'FROTA OPER.'!$N$6:$AC$306,15,0)=I$3,0.02,0)))</f>
        <v/>
      </c>
      <c r="J35" s="24" t="str">
        <f>IF($B35="","",IF(J$4="NÃO",0,IF(VLOOKUP($B35,'FROTA OPER.'!$N$6:$AC$306,15,0)=J$3,0.02,0)))</f>
        <v/>
      </c>
      <c r="K35" s="24" t="str">
        <f>IF($B35="","",IF(K$4="NÃO",0,IF(VLOOKUP($B35,'FROTA OPER.'!$N$6:$AC$306,15,0)=K$3,0.02,0)))</f>
        <v/>
      </c>
      <c r="L35" s="24" t="str">
        <f>IF($B35="","",IF(L$4="NÃO",0,IF(VLOOKUP($B35,'FROTA OPER.'!$N$6:$AC$306,15,0)=L$3,0.02,0)))</f>
        <v/>
      </c>
      <c r="M35" s="25" t="str">
        <f>IF($B35="","",IF(L$4="NÃO",0,IF(VLOOKUP($B35,'FROTA OPER.'!$N$6:$AC$306,15,0)=M$3,0.02,0)))</f>
        <v/>
      </c>
      <c r="N35" s="26" t="str">
        <f>IF($B35="","",IF(N$4="NÃO",0,IF(VLOOKUP($B35,'FROTA OPER.'!$N$6:$W$306,8,0)=N$3,0.01,0)))</f>
        <v/>
      </c>
      <c r="O35" s="27" t="str">
        <f>IF($B35="","",IF(O$4="NÃO",0,IF(VLOOKUP($B35,'FROTA OPER.'!$N$6:$W$306,8,0)=O$3,0.01,0)))</f>
        <v/>
      </c>
      <c r="P35" s="27" t="str">
        <f>IF($B35="","",IF(P$4="NÃO",0,IF(VLOOKUP($B35,'FROTA OPER.'!$N$6:$W$306,8,0)=P$3,0.01,0)))</f>
        <v/>
      </c>
      <c r="Q35" s="27" t="str">
        <f>IF($B35="","",IF(Q$4="NÃO",0,IF(VLOOKUP($B35,'FROTA OPER.'!$N$6:$W$306,8,0)=Q$3,0.01,0)))</f>
        <v/>
      </c>
      <c r="R35" s="27" t="str">
        <f>IF($B35="","",IF(R$4="NÃO",0,IF(VLOOKUP($B35,'FROTA OPER.'!$N$6:$W$306,8,0)=R$3,0.01,0)))</f>
        <v/>
      </c>
      <c r="S35" s="27" t="str">
        <f>IF($B35="","",IF(S$4="NÃO",0,IF(VLOOKUP($B35,'FROTA OPER.'!$N$6:$W$306,8,0)=S$3,0.01,0)))</f>
        <v/>
      </c>
      <c r="T35" s="28" t="str">
        <f>IF($B35="","",IF(T$4="NÃO",0,IF(VLOOKUP($B35,'FROTA OPER.'!$N$6:$W$306,8,0)=T$3,0.01,0)))</f>
        <v/>
      </c>
      <c r="U35" s="37" t="str">
        <f t="shared" si="2"/>
        <v/>
      </c>
      <c r="V35" s="20" t="str">
        <f t="shared" si="3"/>
        <v/>
      </c>
      <c r="W35" s="330"/>
      <c r="X35" s="69">
        <f t="shared" ca="1" si="6"/>
        <v>1995</v>
      </c>
      <c r="Y35" s="71">
        <f t="shared" si="7"/>
        <v>0.46350000000000025</v>
      </c>
    </row>
    <row r="36" spans="2:25" ht="15" customHeight="1" x14ac:dyDescent="0.25">
      <c r="B36" s="21" t="str">
        <f>IF('FROTA OPER.'!N38="","",'FROTA OPER.'!N38)</f>
        <v/>
      </c>
      <c r="C36" s="21" t="str">
        <f>IF(B36="","",'FROTA OPER.'!AJ38)</f>
        <v/>
      </c>
      <c r="D36" s="21" t="str">
        <f>IF(B36="","",'FROTA OPER.'!B38)</f>
        <v/>
      </c>
      <c r="E36" s="22" t="str">
        <f t="shared" si="4"/>
        <v/>
      </c>
      <c r="F36" s="36" t="str">
        <f t="shared" si="8"/>
        <v/>
      </c>
      <c r="G36" s="23" t="str">
        <f>IF($B36="","",IF(G$4="NÃO",0,IF(VLOOKUP($B36,'FROTA OPER.'!$N$6:$AC$306,15,0)=G$3,0.02,0)))</f>
        <v/>
      </c>
      <c r="H36" s="24" t="str">
        <f>IF($B36="","",IF(H$4="NÃO",0,IF(VLOOKUP($B36,'FROTA OPER.'!$N$6:$AC$306,15,0)=H$3,0.02,0)))</f>
        <v/>
      </c>
      <c r="I36" s="24" t="str">
        <f>IF($B36="","",IF(I$4="NÃO",0,IF(VLOOKUP($B36,'FROTA OPER.'!$N$6:$AC$306,15,0)=I$3,0.02,0)))</f>
        <v/>
      </c>
      <c r="J36" s="24" t="str">
        <f>IF($B36="","",IF(J$4="NÃO",0,IF(VLOOKUP($B36,'FROTA OPER.'!$N$6:$AC$306,15,0)=J$3,0.02,0)))</f>
        <v/>
      </c>
      <c r="K36" s="24" t="str">
        <f>IF($B36="","",IF(K$4="NÃO",0,IF(VLOOKUP($B36,'FROTA OPER.'!$N$6:$AC$306,15,0)=K$3,0.02,0)))</f>
        <v/>
      </c>
      <c r="L36" s="24" t="str">
        <f>IF($B36="","",IF(L$4="NÃO",0,IF(VLOOKUP($B36,'FROTA OPER.'!$N$6:$AC$306,15,0)=L$3,0.02,0)))</f>
        <v/>
      </c>
      <c r="M36" s="25" t="str">
        <f>IF($B36="","",IF(L$4="NÃO",0,IF(VLOOKUP($B36,'FROTA OPER.'!$N$6:$AC$306,15,0)=M$3,0.02,0)))</f>
        <v/>
      </c>
      <c r="N36" s="26" t="str">
        <f>IF($B36="","",IF(N$4="NÃO",0,IF(VLOOKUP($B36,'FROTA OPER.'!$N$6:$W$306,8,0)=N$3,0.01,0)))</f>
        <v/>
      </c>
      <c r="O36" s="27" t="str">
        <f>IF($B36="","",IF(O$4="NÃO",0,IF(VLOOKUP($B36,'FROTA OPER.'!$N$6:$W$306,8,0)=O$3,0.01,0)))</f>
        <v/>
      </c>
      <c r="P36" s="27" t="str">
        <f>IF($B36="","",IF(P$4="NÃO",0,IF(VLOOKUP($B36,'FROTA OPER.'!$N$6:$W$306,8,0)=P$3,0.01,0)))</f>
        <v/>
      </c>
      <c r="Q36" s="27" t="str">
        <f>IF($B36="","",IF(Q$4="NÃO",0,IF(VLOOKUP($B36,'FROTA OPER.'!$N$6:$W$306,8,0)=Q$3,0.01,0)))</f>
        <v/>
      </c>
      <c r="R36" s="27" t="str">
        <f>IF($B36="","",IF(R$4="NÃO",0,IF(VLOOKUP($B36,'FROTA OPER.'!$N$6:$W$306,8,0)=R$3,0.01,0)))</f>
        <v/>
      </c>
      <c r="S36" s="27" t="str">
        <f>IF($B36="","",IF(S$4="NÃO",0,IF(VLOOKUP($B36,'FROTA OPER.'!$N$6:$W$306,8,0)=S$3,0.01,0)))</f>
        <v/>
      </c>
      <c r="T36" s="28" t="str">
        <f>IF($B36="","",IF(T$4="NÃO",0,IF(VLOOKUP($B36,'FROTA OPER.'!$N$6:$W$306,8,0)=T$3,0.01,0)))</f>
        <v/>
      </c>
      <c r="U36" s="37" t="str">
        <f t="shared" si="2"/>
        <v/>
      </c>
      <c r="V36" s="20" t="str">
        <f t="shared" si="3"/>
        <v/>
      </c>
      <c r="W36" s="330"/>
      <c r="X36" s="69">
        <f t="shared" ca="1" si="6"/>
        <v>1994</v>
      </c>
      <c r="Y36" s="71">
        <f t="shared" si="7"/>
        <v>0.47200000000000025</v>
      </c>
    </row>
    <row r="37" spans="2:25" ht="15" customHeight="1" x14ac:dyDescent="0.25">
      <c r="B37" s="21" t="str">
        <f>IF('FROTA OPER.'!N39="","",'FROTA OPER.'!N39)</f>
        <v/>
      </c>
      <c r="C37" s="21" t="str">
        <f>IF(B37="","",'FROTA OPER.'!AJ39)</f>
        <v/>
      </c>
      <c r="D37" s="21" t="str">
        <f>IF(B37="","",'FROTA OPER.'!B39)</f>
        <v/>
      </c>
      <c r="E37" s="22" t="str">
        <f t="shared" si="4"/>
        <v/>
      </c>
      <c r="F37" s="36" t="str">
        <f t="shared" si="8"/>
        <v/>
      </c>
      <c r="G37" s="23" t="str">
        <f>IF($B37="","",IF(G$4="NÃO",0,IF(VLOOKUP($B37,'FROTA OPER.'!$N$6:$AC$306,15,0)=G$3,0.02,0)))</f>
        <v/>
      </c>
      <c r="H37" s="24" t="str">
        <f>IF($B37="","",IF(H$4="NÃO",0,IF(VLOOKUP($B37,'FROTA OPER.'!$N$6:$AC$306,15,0)=H$3,0.02,0)))</f>
        <v/>
      </c>
      <c r="I37" s="24" t="str">
        <f>IF($B37="","",IF(I$4="NÃO",0,IF(VLOOKUP($B37,'FROTA OPER.'!$N$6:$AC$306,15,0)=I$3,0.02,0)))</f>
        <v/>
      </c>
      <c r="J37" s="24" t="str">
        <f>IF($B37="","",IF(J$4="NÃO",0,IF(VLOOKUP($B37,'FROTA OPER.'!$N$6:$AC$306,15,0)=J$3,0.02,0)))</f>
        <v/>
      </c>
      <c r="K37" s="24" t="str">
        <f>IF($B37="","",IF(K$4="NÃO",0,IF(VLOOKUP($B37,'FROTA OPER.'!$N$6:$AC$306,15,0)=K$3,0.02,0)))</f>
        <v/>
      </c>
      <c r="L37" s="24" t="str">
        <f>IF($B37="","",IF(L$4="NÃO",0,IF(VLOOKUP($B37,'FROTA OPER.'!$N$6:$AC$306,15,0)=L$3,0.02,0)))</f>
        <v/>
      </c>
      <c r="M37" s="25" t="str">
        <f>IF($B37="","",IF(L$4="NÃO",0,IF(VLOOKUP($B37,'FROTA OPER.'!$N$6:$AC$306,15,0)=M$3,0.02,0)))</f>
        <v/>
      </c>
      <c r="N37" s="26" t="str">
        <f>IF($B37="","",IF(N$4="NÃO",0,IF(VLOOKUP($B37,'FROTA OPER.'!$N$6:$W$306,8,0)=N$3,0.01,0)))</f>
        <v/>
      </c>
      <c r="O37" s="27" t="str">
        <f>IF($B37="","",IF(O$4="NÃO",0,IF(VLOOKUP($B37,'FROTA OPER.'!$N$6:$W$306,8,0)=O$3,0.01,0)))</f>
        <v/>
      </c>
      <c r="P37" s="27" t="str">
        <f>IF($B37="","",IF(P$4="NÃO",0,IF(VLOOKUP($B37,'FROTA OPER.'!$N$6:$W$306,8,0)=P$3,0.01,0)))</f>
        <v/>
      </c>
      <c r="Q37" s="27" t="str">
        <f>IF($B37="","",IF(Q$4="NÃO",0,IF(VLOOKUP($B37,'FROTA OPER.'!$N$6:$W$306,8,0)=Q$3,0.01,0)))</f>
        <v/>
      </c>
      <c r="R37" s="27" t="str">
        <f>IF($B37="","",IF(R$4="NÃO",0,IF(VLOOKUP($B37,'FROTA OPER.'!$N$6:$W$306,8,0)=R$3,0.01,0)))</f>
        <v/>
      </c>
      <c r="S37" s="27" t="str">
        <f>IF($B37="","",IF(S$4="NÃO",0,IF(VLOOKUP($B37,'FROTA OPER.'!$N$6:$W$306,8,0)=S$3,0.01,0)))</f>
        <v/>
      </c>
      <c r="T37" s="28" t="str">
        <f>IF($B37="","",IF(T$4="NÃO",0,IF(VLOOKUP($B37,'FROTA OPER.'!$N$6:$W$306,8,0)=T$3,0.01,0)))</f>
        <v/>
      </c>
      <c r="U37" s="37" t="str">
        <f t="shared" si="2"/>
        <v/>
      </c>
      <c r="V37" s="20" t="str">
        <f t="shared" si="3"/>
        <v/>
      </c>
      <c r="W37" s="330"/>
      <c r="X37" s="72"/>
    </row>
    <row r="38" spans="2:25" ht="15" customHeight="1" x14ac:dyDescent="0.25">
      <c r="B38" s="21" t="str">
        <f>IF('FROTA OPER.'!N40="","",'FROTA OPER.'!N40)</f>
        <v/>
      </c>
      <c r="C38" s="21" t="str">
        <f>IF(B38="","",'FROTA OPER.'!AJ40)</f>
        <v/>
      </c>
      <c r="D38" s="21" t="str">
        <f>IF(B38="","",'FROTA OPER.'!B40)</f>
        <v/>
      </c>
      <c r="E38" s="22" t="str">
        <f t="shared" si="4"/>
        <v/>
      </c>
      <c r="F38" s="36" t="str">
        <f t="shared" si="8"/>
        <v/>
      </c>
      <c r="G38" s="23" t="str">
        <f>IF($B38="","",IF(G$4="NÃO",0,IF(VLOOKUP($B38,'FROTA OPER.'!$N$6:$AC$306,15,0)=G$3,0.02,0)))</f>
        <v/>
      </c>
      <c r="H38" s="24" t="str">
        <f>IF($B38="","",IF(H$4="NÃO",0,IF(VLOOKUP($B38,'FROTA OPER.'!$N$6:$AC$306,15,0)=H$3,0.02,0)))</f>
        <v/>
      </c>
      <c r="I38" s="24" t="str">
        <f>IF($B38="","",IF(I$4="NÃO",0,IF(VLOOKUP($B38,'FROTA OPER.'!$N$6:$AC$306,15,0)=I$3,0.02,0)))</f>
        <v/>
      </c>
      <c r="J38" s="24" t="str">
        <f>IF($B38="","",IF(J$4="NÃO",0,IF(VLOOKUP($B38,'FROTA OPER.'!$N$6:$AC$306,15,0)=J$3,0.02,0)))</f>
        <v/>
      </c>
      <c r="K38" s="24" t="str">
        <f>IF($B38="","",IF(K$4="NÃO",0,IF(VLOOKUP($B38,'FROTA OPER.'!$N$6:$AC$306,15,0)=K$3,0.02,0)))</f>
        <v/>
      </c>
      <c r="L38" s="24" t="str">
        <f>IF($B38="","",IF(L$4="NÃO",0,IF(VLOOKUP($B38,'FROTA OPER.'!$N$6:$AC$306,15,0)=L$3,0.02,0)))</f>
        <v/>
      </c>
      <c r="M38" s="25" t="str">
        <f>IF($B38="","",IF(L$4="NÃO",0,IF(VLOOKUP($B38,'FROTA OPER.'!$N$6:$AC$306,15,0)=M$3,0.02,0)))</f>
        <v/>
      </c>
      <c r="N38" s="26" t="str">
        <f>IF($B38="","",IF(N$4="NÃO",0,IF(VLOOKUP($B38,'FROTA OPER.'!$N$6:$W$306,8,0)=N$3,0.01,0)))</f>
        <v/>
      </c>
      <c r="O38" s="27" t="str">
        <f>IF($B38="","",IF(O$4="NÃO",0,IF(VLOOKUP($B38,'FROTA OPER.'!$N$6:$W$306,8,0)=O$3,0.01,0)))</f>
        <v/>
      </c>
      <c r="P38" s="27" t="str">
        <f>IF($B38="","",IF(P$4="NÃO",0,IF(VLOOKUP($B38,'FROTA OPER.'!$N$6:$W$306,8,0)=P$3,0.01,0)))</f>
        <v/>
      </c>
      <c r="Q38" s="27" t="str">
        <f>IF($B38="","",IF(Q$4="NÃO",0,IF(VLOOKUP($B38,'FROTA OPER.'!$N$6:$W$306,8,0)=Q$3,0.01,0)))</f>
        <v/>
      </c>
      <c r="R38" s="27" t="str">
        <f>IF($B38="","",IF(R$4="NÃO",0,IF(VLOOKUP($B38,'FROTA OPER.'!$N$6:$W$306,8,0)=R$3,0.01,0)))</f>
        <v/>
      </c>
      <c r="S38" s="27" t="str">
        <f>IF($B38="","",IF(S$4="NÃO",0,IF(VLOOKUP($B38,'FROTA OPER.'!$N$6:$W$306,8,0)=S$3,0.01,0)))</f>
        <v/>
      </c>
      <c r="T38" s="28" t="str">
        <f>IF($B38="","",IF(T$4="NÃO",0,IF(VLOOKUP($B38,'FROTA OPER.'!$N$6:$W$306,8,0)=T$3,0.01,0)))</f>
        <v/>
      </c>
      <c r="U38" s="37" t="str">
        <f t="shared" si="2"/>
        <v/>
      </c>
      <c r="V38" s="20" t="str">
        <f t="shared" si="3"/>
        <v/>
      </c>
      <c r="W38" s="330"/>
    </row>
    <row r="39" spans="2:25" ht="15" customHeight="1" x14ac:dyDescent="0.25">
      <c r="B39" s="21" t="str">
        <f>IF('FROTA OPER.'!N41="","",'FROTA OPER.'!N41)</f>
        <v/>
      </c>
      <c r="C39" s="21" t="str">
        <f>IF(B39="","",'FROTA OPER.'!AJ41)</f>
        <v/>
      </c>
      <c r="D39" s="21" t="str">
        <f>IF(B39="","",'FROTA OPER.'!B41)</f>
        <v/>
      </c>
      <c r="E39" s="22" t="str">
        <f t="shared" si="4"/>
        <v/>
      </c>
      <c r="F39" s="36" t="str">
        <f t="shared" si="8"/>
        <v/>
      </c>
      <c r="G39" s="23" t="str">
        <f>IF($B39="","",IF(G$4="NÃO",0,IF(VLOOKUP($B39,'FROTA OPER.'!$N$6:$AC$306,15,0)=G$3,0.02,0)))</f>
        <v/>
      </c>
      <c r="H39" s="24" t="str">
        <f>IF($B39="","",IF(H$4="NÃO",0,IF(VLOOKUP($B39,'FROTA OPER.'!$N$6:$AC$306,15,0)=H$3,0.02,0)))</f>
        <v/>
      </c>
      <c r="I39" s="24" t="str">
        <f>IF($B39="","",IF(I$4="NÃO",0,IF(VLOOKUP($B39,'FROTA OPER.'!$N$6:$AC$306,15,0)=I$3,0.02,0)))</f>
        <v/>
      </c>
      <c r="J39" s="24" t="str">
        <f>IF($B39="","",IF(J$4="NÃO",0,IF(VLOOKUP($B39,'FROTA OPER.'!$N$6:$AC$306,15,0)=J$3,0.02,0)))</f>
        <v/>
      </c>
      <c r="K39" s="24" t="str">
        <f>IF($B39="","",IF(K$4="NÃO",0,IF(VLOOKUP($B39,'FROTA OPER.'!$N$6:$AC$306,15,0)=K$3,0.02,0)))</f>
        <v/>
      </c>
      <c r="L39" s="24" t="str">
        <f>IF($B39="","",IF(L$4="NÃO",0,IF(VLOOKUP($B39,'FROTA OPER.'!$N$6:$AC$306,15,0)=L$3,0.02,0)))</f>
        <v/>
      </c>
      <c r="M39" s="25" t="str">
        <f>IF($B39="","",IF(L$4="NÃO",0,IF(VLOOKUP($B39,'FROTA OPER.'!$N$6:$AC$306,15,0)=M$3,0.02,0)))</f>
        <v/>
      </c>
      <c r="N39" s="26" t="str">
        <f>IF($B39="","",IF(N$4="NÃO",0,IF(VLOOKUP($B39,'FROTA OPER.'!$N$6:$W$306,8,0)=N$3,0.01,0)))</f>
        <v/>
      </c>
      <c r="O39" s="27" t="str">
        <f>IF($B39="","",IF(O$4="NÃO",0,IF(VLOOKUP($B39,'FROTA OPER.'!$N$6:$W$306,8,0)=O$3,0.01,0)))</f>
        <v/>
      </c>
      <c r="P39" s="27" t="str">
        <f>IF($B39="","",IF(P$4="NÃO",0,IF(VLOOKUP($B39,'FROTA OPER.'!$N$6:$W$306,8,0)=P$3,0.01,0)))</f>
        <v/>
      </c>
      <c r="Q39" s="27" t="str">
        <f>IF($B39="","",IF(Q$4="NÃO",0,IF(VLOOKUP($B39,'FROTA OPER.'!$N$6:$W$306,8,0)=Q$3,0.01,0)))</f>
        <v/>
      </c>
      <c r="R39" s="27" t="str">
        <f>IF($B39="","",IF(R$4="NÃO",0,IF(VLOOKUP($B39,'FROTA OPER.'!$N$6:$W$306,8,0)=R$3,0.01,0)))</f>
        <v/>
      </c>
      <c r="S39" s="27" t="str">
        <f>IF($B39="","",IF(S$4="NÃO",0,IF(VLOOKUP($B39,'FROTA OPER.'!$N$6:$W$306,8,0)=S$3,0.01,0)))</f>
        <v/>
      </c>
      <c r="T39" s="28" t="str">
        <f>IF($B39="","",IF(T$4="NÃO",0,IF(VLOOKUP($B39,'FROTA OPER.'!$N$6:$W$306,8,0)=T$3,0.01,0)))</f>
        <v/>
      </c>
      <c r="U39" s="37" t="str">
        <f t="shared" si="2"/>
        <v/>
      </c>
      <c r="V39" s="20" t="str">
        <f t="shared" si="3"/>
        <v/>
      </c>
      <c r="W39" s="330"/>
    </row>
    <row r="40" spans="2:25" ht="15" customHeight="1" x14ac:dyDescent="0.25">
      <c r="B40" s="21" t="str">
        <f>IF('FROTA OPER.'!N42="","",'FROTA OPER.'!N42)</f>
        <v/>
      </c>
      <c r="C40" s="21" t="str">
        <f>IF(B40="","",'FROTA OPER.'!AJ42)</f>
        <v/>
      </c>
      <c r="D40" s="21" t="str">
        <f>IF(B40="","",'FROTA OPER.'!B42)</f>
        <v/>
      </c>
      <c r="E40" s="22" t="str">
        <f t="shared" si="4"/>
        <v/>
      </c>
      <c r="F40" s="36" t="str">
        <f t="shared" si="8"/>
        <v/>
      </c>
      <c r="G40" s="23" t="str">
        <f>IF($B40="","",IF(G$4="NÃO",0,IF(VLOOKUP($B40,'FROTA OPER.'!$N$6:$AC$306,15,0)=G$3,0.02,0)))</f>
        <v/>
      </c>
      <c r="H40" s="24" t="str">
        <f>IF($B40="","",IF(H$4="NÃO",0,IF(VLOOKUP($B40,'FROTA OPER.'!$N$6:$AC$306,15,0)=H$3,0.02,0)))</f>
        <v/>
      </c>
      <c r="I40" s="24" t="str">
        <f>IF($B40="","",IF(I$4="NÃO",0,IF(VLOOKUP($B40,'FROTA OPER.'!$N$6:$AC$306,15,0)=I$3,0.02,0)))</f>
        <v/>
      </c>
      <c r="J40" s="24" t="str">
        <f>IF($B40="","",IF(J$4="NÃO",0,IF(VLOOKUP($B40,'FROTA OPER.'!$N$6:$AC$306,15,0)=J$3,0.02,0)))</f>
        <v/>
      </c>
      <c r="K40" s="24" t="str">
        <f>IF($B40="","",IF(K$4="NÃO",0,IF(VLOOKUP($B40,'FROTA OPER.'!$N$6:$AC$306,15,0)=K$3,0.02,0)))</f>
        <v/>
      </c>
      <c r="L40" s="24" t="str">
        <f>IF($B40="","",IF(L$4="NÃO",0,IF(VLOOKUP($B40,'FROTA OPER.'!$N$6:$AC$306,15,0)=L$3,0.02,0)))</f>
        <v/>
      </c>
      <c r="M40" s="25" t="str">
        <f>IF($B40="","",IF(L$4="NÃO",0,IF(VLOOKUP($B40,'FROTA OPER.'!$N$6:$AC$306,15,0)=M$3,0.02,0)))</f>
        <v/>
      </c>
      <c r="N40" s="26" t="str">
        <f>IF($B40="","",IF(N$4="NÃO",0,IF(VLOOKUP($B40,'FROTA OPER.'!$N$6:$W$306,8,0)=N$3,0.01,0)))</f>
        <v/>
      </c>
      <c r="O40" s="27" t="str">
        <f>IF($B40="","",IF(O$4="NÃO",0,IF(VLOOKUP($B40,'FROTA OPER.'!$N$6:$W$306,8,0)=O$3,0.01,0)))</f>
        <v/>
      </c>
      <c r="P40" s="27" t="str">
        <f>IF($B40="","",IF(P$4="NÃO",0,IF(VLOOKUP($B40,'FROTA OPER.'!$N$6:$W$306,8,0)=P$3,0.01,0)))</f>
        <v/>
      </c>
      <c r="Q40" s="27" t="str">
        <f>IF($B40="","",IF(Q$4="NÃO",0,IF(VLOOKUP($B40,'FROTA OPER.'!$N$6:$W$306,8,0)=Q$3,0.01,0)))</f>
        <v/>
      </c>
      <c r="R40" s="27" t="str">
        <f>IF($B40="","",IF(R$4="NÃO",0,IF(VLOOKUP($B40,'FROTA OPER.'!$N$6:$W$306,8,0)=R$3,0.01,0)))</f>
        <v/>
      </c>
      <c r="S40" s="27" t="str">
        <f>IF($B40="","",IF(S$4="NÃO",0,IF(VLOOKUP($B40,'FROTA OPER.'!$N$6:$W$306,8,0)=S$3,0.01,0)))</f>
        <v/>
      </c>
      <c r="T40" s="28" t="str">
        <f>IF($B40="","",IF(T$4="NÃO",0,IF(VLOOKUP($B40,'FROTA OPER.'!$N$6:$W$306,8,0)=T$3,0.01,0)))</f>
        <v/>
      </c>
      <c r="U40" s="37" t="str">
        <f t="shared" si="2"/>
        <v/>
      </c>
      <c r="V40" s="20" t="str">
        <f t="shared" si="3"/>
        <v/>
      </c>
      <c r="W40" s="330"/>
    </row>
    <row r="41" spans="2:25" ht="15" customHeight="1" x14ac:dyDescent="0.25">
      <c r="B41" s="21" t="str">
        <f>IF('FROTA OPER.'!N43="","",'FROTA OPER.'!N43)</f>
        <v/>
      </c>
      <c r="C41" s="21" t="str">
        <f>IF(B41="","",'FROTA OPER.'!AJ43)</f>
        <v/>
      </c>
      <c r="D41" s="21" t="str">
        <f>IF(B41="","",'FROTA OPER.'!B43)</f>
        <v/>
      </c>
      <c r="E41" s="22" t="str">
        <f t="shared" si="4"/>
        <v/>
      </c>
      <c r="F41" s="36" t="str">
        <f t="shared" si="8"/>
        <v/>
      </c>
      <c r="G41" s="23" t="str">
        <f>IF($B41="","",IF(G$4="NÃO",0,IF(VLOOKUP($B41,'FROTA OPER.'!$N$6:$AC$306,15,0)=G$3,0.02,0)))</f>
        <v/>
      </c>
      <c r="H41" s="24" t="str">
        <f>IF($B41="","",IF(H$4="NÃO",0,IF(VLOOKUP($B41,'FROTA OPER.'!$N$6:$AC$306,15,0)=H$3,0.02,0)))</f>
        <v/>
      </c>
      <c r="I41" s="24" t="str">
        <f>IF($B41="","",IF(I$4="NÃO",0,IF(VLOOKUP($B41,'FROTA OPER.'!$N$6:$AC$306,15,0)=I$3,0.02,0)))</f>
        <v/>
      </c>
      <c r="J41" s="24" t="str">
        <f>IF($B41="","",IF(J$4="NÃO",0,IF(VLOOKUP($B41,'FROTA OPER.'!$N$6:$AC$306,15,0)=J$3,0.02,0)))</f>
        <v/>
      </c>
      <c r="K41" s="24" t="str">
        <f>IF($B41="","",IF(K$4="NÃO",0,IF(VLOOKUP($B41,'FROTA OPER.'!$N$6:$AC$306,15,0)=K$3,0.02,0)))</f>
        <v/>
      </c>
      <c r="L41" s="24" t="str">
        <f>IF($B41="","",IF(L$4="NÃO",0,IF(VLOOKUP($B41,'FROTA OPER.'!$N$6:$AC$306,15,0)=L$3,0.02,0)))</f>
        <v/>
      </c>
      <c r="M41" s="25" t="str">
        <f>IF($B41="","",IF(L$4="NÃO",0,IF(VLOOKUP($B41,'FROTA OPER.'!$N$6:$AC$306,15,0)=M$3,0.02,0)))</f>
        <v/>
      </c>
      <c r="N41" s="26" t="str">
        <f>IF($B41="","",IF(N$4="NÃO",0,IF(VLOOKUP($B41,'FROTA OPER.'!$N$6:$W$306,8,0)=N$3,0.01,0)))</f>
        <v/>
      </c>
      <c r="O41" s="27" t="str">
        <f>IF($B41="","",IF(O$4="NÃO",0,IF(VLOOKUP($B41,'FROTA OPER.'!$N$6:$W$306,8,0)=O$3,0.01,0)))</f>
        <v/>
      </c>
      <c r="P41" s="27" t="str">
        <f>IF($B41="","",IF(P$4="NÃO",0,IF(VLOOKUP($B41,'FROTA OPER.'!$N$6:$W$306,8,0)=P$3,0.01,0)))</f>
        <v/>
      </c>
      <c r="Q41" s="27" t="str">
        <f>IF($B41="","",IF(Q$4="NÃO",0,IF(VLOOKUP($B41,'FROTA OPER.'!$N$6:$W$306,8,0)=Q$3,0.01,0)))</f>
        <v/>
      </c>
      <c r="R41" s="27" t="str">
        <f>IF($B41="","",IF(R$4="NÃO",0,IF(VLOOKUP($B41,'FROTA OPER.'!$N$6:$W$306,8,0)=R$3,0.01,0)))</f>
        <v/>
      </c>
      <c r="S41" s="27" t="str">
        <f>IF($B41="","",IF(S$4="NÃO",0,IF(VLOOKUP($B41,'FROTA OPER.'!$N$6:$W$306,8,0)=S$3,0.01,0)))</f>
        <v/>
      </c>
      <c r="T41" s="28" t="str">
        <f>IF($B41="","",IF(T$4="NÃO",0,IF(VLOOKUP($B41,'FROTA OPER.'!$N$6:$W$306,8,0)=T$3,0.01,0)))</f>
        <v/>
      </c>
      <c r="U41" s="37" t="str">
        <f t="shared" si="2"/>
        <v/>
      </c>
      <c r="V41" s="20" t="str">
        <f t="shared" si="3"/>
        <v/>
      </c>
      <c r="W41" s="330"/>
    </row>
    <row r="42" spans="2:25" ht="15" customHeight="1" x14ac:dyDescent="0.25">
      <c r="B42" s="21" t="str">
        <f>IF('FROTA OPER.'!N44="","",'FROTA OPER.'!N44)</f>
        <v/>
      </c>
      <c r="C42" s="21" t="str">
        <f>IF(B42="","",'FROTA OPER.'!AJ44)</f>
        <v/>
      </c>
      <c r="D42" s="21" t="str">
        <f>IF(B42="","",'FROTA OPER.'!B44)</f>
        <v/>
      </c>
      <c r="E42" s="22" t="str">
        <f t="shared" si="4"/>
        <v/>
      </c>
      <c r="F42" s="36" t="str">
        <f t="shared" si="8"/>
        <v/>
      </c>
      <c r="G42" s="23" t="str">
        <f>IF($B42="","",IF(G$4="NÃO",0,IF(VLOOKUP($B42,'FROTA OPER.'!$N$6:$AC$306,15,0)=G$3,0.02,0)))</f>
        <v/>
      </c>
      <c r="H42" s="24" t="str">
        <f>IF($B42="","",IF(H$4="NÃO",0,IF(VLOOKUP($B42,'FROTA OPER.'!$N$6:$AC$306,15,0)=H$3,0.02,0)))</f>
        <v/>
      </c>
      <c r="I42" s="24" t="str">
        <f>IF($B42="","",IF(I$4="NÃO",0,IF(VLOOKUP($B42,'FROTA OPER.'!$N$6:$AC$306,15,0)=I$3,0.02,0)))</f>
        <v/>
      </c>
      <c r="J42" s="24" t="str">
        <f>IF($B42="","",IF(J$4="NÃO",0,IF(VLOOKUP($B42,'FROTA OPER.'!$N$6:$AC$306,15,0)=J$3,0.02,0)))</f>
        <v/>
      </c>
      <c r="K42" s="24" t="str">
        <f>IF($B42="","",IF(K$4="NÃO",0,IF(VLOOKUP($B42,'FROTA OPER.'!$N$6:$AC$306,15,0)=K$3,0.02,0)))</f>
        <v/>
      </c>
      <c r="L42" s="24" t="str">
        <f>IF($B42="","",IF(L$4="NÃO",0,IF(VLOOKUP($B42,'FROTA OPER.'!$N$6:$AC$306,15,0)=L$3,0.02,0)))</f>
        <v/>
      </c>
      <c r="M42" s="25" t="str">
        <f>IF($B42="","",IF(L$4="NÃO",0,IF(VLOOKUP($B42,'FROTA OPER.'!$N$6:$AC$306,15,0)=M$3,0.02,0)))</f>
        <v/>
      </c>
      <c r="N42" s="26" t="str">
        <f>IF($B42="","",IF(N$4="NÃO",0,IF(VLOOKUP($B42,'FROTA OPER.'!$N$6:$W$306,8,0)=N$3,0.01,0)))</f>
        <v/>
      </c>
      <c r="O42" s="27" t="str">
        <f>IF($B42="","",IF(O$4="NÃO",0,IF(VLOOKUP($B42,'FROTA OPER.'!$N$6:$W$306,8,0)=O$3,0.01,0)))</f>
        <v/>
      </c>
      <c r="P42" s="27" t="str">
        <f>IF($B42="","",IF(P$4="NÃO",0,IF(VLOOKUP($B42,'FROTA OPER.'!$N$6:$W$306,8,0)=P$3,0.01,0)))</f>
        <v/>
      </c>
      <c r="Q42" s="27" t="str">
        <f>IF($B42="","",IF(Q$4="NÃO",0,IF(VLOOKUP($B42,'FROTA OPER.'!$N$6:$W$306,8,0)=Q$3,0.01,0)))</f>
        <v/>
      </c>
      <c r="R42" s="27" t="str">
        <f>IF($B42="","",IF(R$4="NÃO",0,IF(VLOOKUP($B42,'FROTA OPER.'!$N$6:$W$306,8,0)=R$3,0.01,0)))</f>
        <v/>
      </c>
      <c r="S42" s="27" t="str">
        <f>IF($B42="","",IF(S$4="NÃO",0,IF(VLOOKUP($B42,'FROTA OPER.'!$N$6:$W$306,8,0)=S$3,0.01,0)))</f>
        <v/>
      </c>
      <c r="T42" s="28" t="str">
        <f>IF($B42="","",IF(T$4="NÃO",0,IF(VLOOKUP($B42,'FROTA OPER.'!$N$6:$W$306,8,0)=T$3,0.01,0)))</f>
        <v/>
      </c>
      <c r="U42" s="37" t="str">
        <f t="shared" si="2"/>
        <v/>
      </c>
      <c r="V42" s="20" t="str">
        <f t="shared" si="3"/>
        <v/>
      </c>
      <c r="W42" s="330"/>
    </row>
    <row r="43" spans="2:25" ht="15" customHeight="1" x14ac:dyDescent="0.25">
      <c r="B43" s="21" t="str">
        <f>IF('FROTA OPER.'!N45="","",'FROTA OPER.'!N45)</f>
        <v/>
      </c>
      <c r="C43" s="21" t="str">
        <f>IF(B43="","",'FROTA OPER.'!AJ45)</f>
        <v/>
      </c>
      <c r="D43" s="21" t="str">
        <f>IF(B43="","",'FROTA OPER.'!B45)</f>
        <v/>
      </c>
      <c r="E43" s="22" t="str">
        <f t="shared" si="4"/>
        <v/>
      </c>
      <c r="F43" s="36" t="str">
        <f t="shared" si="8"/>
        <v/>
      </c>
      <c r="G43" s="23" t="str">
        <f>IF($B43="","",IF(G$4="NÃO",0,IF(VLOOKUP($B43,'FROTA OPER.'!$N$6:$AC$306,15,0)=G$3,0.02,0)))</f>
        <v/>
      </c>
      <c r="H43" s="24" t="str">
        <f>IF($B43="","",IF(H$4="NÃO",0,IF(VLOOKUP($B43,'FROTA OPER.'!$N$6:$AC$306,15,0)=H$3,0.02,0)))</f>
        <v/>
      </c>
      <c r="I43" s="24" t="str">
        <f>IF($B43="","",IF(I$4="NÃO",0,IF(VLOOKUP($B43,'FROTA OPER.'!$N$6:$AC$306,15,0)=I$3,0.02,0)))</f>
        <v/>
      </c>
      <c r="J43" s="24" t="str">
        <f>IF($B43="","",IF(J$4="NÃO",0,IF(VLOOKUP($B43,'FROTA OPER.'!$N$6:$AC$306,15,0)=J$3,0.02,0)))</f>
        <v/>
      </c>
      <c r="K43" s="24" t="str">
        <f>IF($B43="","",IF(K$4="NÃO",0,IF(VLOOKUP($B43,'FROTA OPER.'!$N$6:$AC$306,15,0)=K$3,0.02,0)))</f>
        <v/>
      </c>
      <c r="L43" s="24" t="str">
        <f>IF($B43="","",IF(L$4="NÃO",0,IF(VLOOKUP($B43,'FROTA OPER.'!$N$6:$AC$306,15,0)=L$3,0.02,0)))</f>
        <v/>
      </c>
      <c r="M43" s="25" t="str">
        <f>IF($B43="","",IF(L$4="NÃO",0,IF(VLOOKUP($B43,'FROTA OPER.'!$N$6:$AC$306,15,0)=M$3,0.02,0)))</f>
        <v/>
      </c>
      <c r="N43" s="26" t="str">
        <f>IF($B43="","",IF(N$4="NÃO",0,IF(VLOOKUP($B43,'FROTA OPER.'!$N$6:$W$306,8,0)=N$3,0.01,0)))</f>
        <v/>
      </c>
      <c r="O43" s="27" t="str">
        <f>IF($B43="","",IF(O$4="NÃO",0,IF(VLOOKUP($B43,'FROTA OPER.'!$N$6:$W$306,8,0)=O$3,0.01,0)))</f>
        <v/>
      </c>
      <c r="P43" s="27" t="str">
        <f>IF($B43="","",IF(P$4="NÃO",0,IF(VLOOKUP($B43,'FROTA OPER.'!$N$6:$W$306,8,0)=P$3,0.01,0)))</f>
        <v/>
      </c>
      <c r="Q43" s="27" t="str">
        <f>IF($B43="","",IF(Q$4="NÃO",0,IF(VLOOKUP($B43,'FROTA OPER.'!$N$6:$W$306,8,0)=Q$3,0.01,0)))</f>
        <v/>
      </c>
      <c r="R43" s="27" t="str">
        <f>IF($B43="","",IF(R$4="NÃO",0,IF(VLOOKUP($B43,'FROTA OPER.'!$N$6:$W$306,8,0)=R$3,0.01,0)))</f>
        <v/>
      </c>
      <c r="S43" s="27" t="str">
        <f>IF($B43="","",IF(S$4="NÃO",0,IF(VLOOKUP($B43,'FROTA OPER.'!$N$6:$W$306,8,0)=S$3,0.01,0)))</f>
        <v/>
      </c>
      <c r="T43" s="28" t="str">
        <f>IF($B43="","",IF(T$4="NÃO",0,IF(VLOOKUP($B43,'FROTA OPER.'!$N$6:$W$306,8,0)=T$3,0.01,0)))</f>
        <v/>
      </c>
      <c r="U43" s="37" t="str">
        <f t="shared" si="2"/>
        <v/>
      </c>
      <c r="V43" s="20" t="str">
        <f t="shared" si="3"/>
        <v/>
      </c>
      <c r="W43" s="330"/>
    </row>
    <row r="44" spans="2:25" ht="15" customHeight="1" x14ac:dyDescent="0.25">
      <c r="B44" s="21" t="str">
        <f>IF('FROTA OPER.'!N46="","",'FROTA OPER.'!N46)</f>
        <v/>
      </c>
      <c r="C44" s="21" t="str">
        <f>IF(B44="","",'FROTA OPER.'!AJ46)</f>
        <v/>
      </c>
      <c r="D44" s="21" t="str">
        <f>IF(B44="","",'FROTA OPER.'!B46)</f>
        <v/>
      </c>
      <c r="E44" s="22" t="str">
        <f t="shared" si="4"/>
        <v/>
      </c>
      <c r="F44" s="36" t="str">
        <f t="shared" si="8"/>
        <v/>
      </c>
      <c r="G44" s="23" t="str">
        <f>IF($B44="","",IF(G$4="NÃO",0,IF(VLOOKUP($B44,'FROTA OPER.'!$N$6:$AC$306,15,0)=G$3,0.02,0)))</f>
        <v/>
      </c>
      <c r="H44" s="24" t="str">
        <f>IF($B44="","",IF(H$4="NÃO",0,IF(VLOOKUP($B44,'FROTA OPER.'!$N$6:$AC$306,15,0)=H$3,0.02,0)))</f>
        <v/>
      </c>
      <c r="I44" s="24" t="str">
        <f>IF($B44="","",IF(I$4="NÃO",0,IF(VLOOKUP($B44,'FROTA OPER.'!$N$6:$AC$306,15,0)=I$3,0.02,0)))</f>
        <v/>
      </c>
      <c r="J44" s="24" t="str">
        <f>IF($B44="","",IF(J$4="NÃO",0,IF(VLOOKUP($B44,'FROTA OPER.'!$N$6:$AC$306,15,0)=J$3,0.02,0)))</f>
        <v/>
      </c>
      <c r="K44" s="24" t="str">
        <f>IF($B44="","",IF(K$4="NÃO",0,IF(VLOOKUP($B44,'FROTA OPER.'!$N$6:$AC$306,15,0)=K$3,0.02,0)))</f>
        <v/>
      </c>
      <c r="L44" s="24" t="str">
        <f>IF($B44="","",IF(L$4="NÃO",0,IF(VLOOKUP($B44,'FROTA OPER.'!$N$6:$AC$306,15,0)=L$3,0.02,0)))</f>
        <v/>
      </c>
      <c r="M44" s="25" t="str">
        <f>IF($B44="","",IF(L$4="NÃO",0,IF(VLOOKUP($B44,'FROTA OPER.'!$N$6:$AC$306,15,0)=M$3,0.02,0)))</f>
        <v/>
      </c>
      <c r="N44" s="26" t="str">
        <f>IF($B44="","",IF(N$4="NÃO",0,IF(VLOOKUP($B44,'FROTA OPER.'!$N$6:$W$306,8,0)=N$3,0.01,0)))</f>
        <v/>
      </c>
      <c r="O44" s="27" t="str">
        <f>IF($B44="","",IF(O$4="NÃO",0,IF(VLOOKUP($B44,'FROTA OPER.'!$N$6:$W$306,8,0)=O$3,0.01,0)))</f>
        <v/>
      </c>
      <c r="P44" s="27" t="str">
        <f>IF($B44="","",IF(P$4="NÃO",0,IF(VLOOKUP($B44,'FROTA OPER.'!$N$6:$W$306,8,0)=P$3,0.01,0)))</f>
        <v/>
      </c>
      <c r="Q44" s="27" t="str">
        <f>IF($B44="","",IF(Q$4="NÃO",0,IF(VLOOKUP($B44,'FROTA OPER.'!$N$6:$W$306,8,0)=Q$3,0.01,0)))</f>
        <v/>
      </c>
      <c r="R44" s="27" t="str">
        <f>IF($B44="","",IF(R$4="NÃO",0,IF(VLOOKUP($B44,'FROTA OPER.'!$N$6:$W$306,8,0)=R$3,0.01,0)))</f>
        <v/>
      </c>
      <c r="S44" s="27" t="str">
        <f>IF($B44="","",IF(S$4="NÃO",0,IF(VLOOKUP($B44,'FROTA OPER.'!$N$6:$W$306,8,0)=S$3,0.01,0)))</f>
        <v/>
      </c>
      <c r="T44" s="28" t="str">
        <f>IF($B44="","",IF(T$4="NÃO",0,IF(VLOOKUP($B44,'FROTA OPER.'!$N$6:$W$306,8,0)=T$3,0.01,0)))</f>
        <v/>
      </c>
      <c r="U44" s="37" t="str">
        <f t="shared" si="2"/>
        <v/>
      </c>
      <c r="V44" s="20" t="str">
        <f t="shared" si="3"/>
        <v/>
      </c>
      <c r="W44" s="330"/>
    </row>
    <row r="45" spans="2:25" ht="15" customHeight="1" x14ac:dyDescent="0.25">
      <c r="B45" s="21" t="str">
        <f>IF('FROTA OPER.'!N47="","",'FROTA OPER.'!N47)</f>
        <v/>
      </c>
      <c r="C45" s="21" t="str">
        <f>IF(B45="","",'FROTA OPER.'!AJ47)</f>
        <v/>
      </c>
      <c r="D45" s="21" t="str">
        <f>IF(B45="","",'FROTA OPER.'!B47)</f>
        <v/>
      </c>
      <c r="E45" s="22" t="str">
        <f t="shared" si="4"/>
        <v/>
      </c>
      <c r="F45" s="36" t="str">
        <f t="shared" si="8"/>
        <v/>
      </c>
      <c r="G45" s="23" t="str">
        <f>IF($B45="","",IF(G$4="NÃO",0,IF(VLOOKUP($B45,'FROTA OPER.'!$N$6:$AC$306,15,0)=G$3,0.02,0)))</f>
        <v/>
      </c>
      <c r="H45" s="24" t="str">
        <f>IF($B45="","",IF(H$4="NÃO",0,IF(VLOOKUP($B45,'FROTA OPER.'!$N$6:$AC$306,15,0)=H$3,0.02,0)))</f>
        <v/>
      </c>
      <c r="I45" s="24" t="str">
        <f>IF($B45="","",IF(I$4="NÃO",0,IF(VLOOKUP($B45,'FROTA OPER.'!$N$6:$AC$306,15,0)=I$3,0.02,0)))</f>
        <v/>
      </c>
      <c r="J45" s="24" t="str">
        <f>IF($B45="","",IF(J$4="NÃO",0,IF(VLOOKUP($B45,'FROTA OPER.'!$N$6:$AC$306,15,0)=J$3,0.02,0)))</f>
        <v/>
      </c>
      <c r="K45" s="24" t="str">
        <f>IF($B45="","",IF(K$4="NÃO",0,IF(VLOOKUP($B45,'FROTA OPER.'!$N$6:$AC$306,15,0)=K$3,0.02,0)))</f>
        <v/>
      </c>
      <c r="L45" s="24" t="str">
        <f>IF($B45="","",IF(L$4="NÃO",0,IF(VLOOKUP($B45,'FROTA OPER.'!$N$6:$AC$306,15,0)=L$3,0.02,0)))</f>
        <v/>
      </c>
      <c r="M45" s="25" t="str">
        <f>IF($B45="","",IF(L$4="NÃO",0,IF(VLOOKUP($B45,'FROTA OPER.'!$N$6:$AC$306,15,0)=M$3,0.02,0)))</f>
        <v/>
      </c>
      <c r="N45" s="26" t="str">
        <f>IF($B45="","",IF(N$4="NÃO",0,IF(VLOOKUP($B45,'FROTA OPER.'!$N$6:$W$306,8,0)=N$3,0.01,0)))</f>
        <v/>
      </c>
      <c r="O45" s="27" t="str">
        <f>IF($B45="","",IF(O$4="NÃO",0,IF(VLOOKUP($B45,'FROTA OPER.'!$N$6:$W$306,8,0)=O$3,0.01,0)))</f>
        <v/>
      </c>
      <c r="P45" s="27" t="str">
        <f>IF($B45="","",IF(P$4="NÃO",0,IF(VLOOKUP($B45,'FROTA OPER.'!$N$6:$W$306,8,0)=P$3,0.01,0)))</f>
        <v/>
      </c>
      <c r="Q45" s="27" t="str">
        <f>IF($B45="","",IF(Q$4="NÃO",0,IF(VLOOKUP($B45,'FROTA OPER.'!$N$6:$W$306,8,0)=Q$3,0.01,0)))</f>
        <v/>
      </c>
      <c r="R45" s="27" t="str">
        <f>IF($B45="","",IF(R$4="NÃO",0,IF(VLOOKUP($B45,'FROTA OPER.'!$N$6:$W$306,8,0)=R$3,0.01,0)))</f>
        <v/>
      </c>
      <c r="S45" s="27" t="str">
        <f>IF($B45="","",IF(S$4="NÃO",0,IF(VLOOKUP($B45,'FROTA OPER.'!$N$6:$W$306,8,0)=S$3,0.01,0)))</f>
        <v/>
      </c>
      <c r="T45" s="28" t="str">
        <f>IF($B45="","",IF(T$4="NÃO",0,IF(VLOOKUP($B45,'FROTA OPER.'!$N$6:$W$306,8,0)=T$3,0.01,0)))</f>
        <v/>
      </c>
      <c r="U45" s="37" t="str">
        <f t="shared" si="2"/>
        <v/>
      </c>
      <c r="V45" s="20" t="str">
        <f t="shared" si="3"/>
        <v/>
      </c>
      <c r="W45" s="330"/>
    </row>
    <row r="46" spans="2:25" ht="15" customHeight="1" x14ac:dyDescent="0.25">
      <c r="B46" s="21" t="str">
        <f>IF('FROTA OPER.'!N48="","",'FROTA OPER.'!N48)</f>
        <v/>
      </c>
      <c r="C46" s="21" t="str">
        <f>IF(B46="","",'FROTA OPER.'!AJ48)</f>
        <v/>
      </c>
      <c r="D46" s="21" t="str">
        <f>IF(B46="","",'FROTA OPER.'!B48)</f>
        <v/>
      </c>
      <c r="E46" s="22" t="str">
        <f t="shared" si="4"/>
        <v/>
      </c>
      <c r="F46" s="36" t="str">
        <f t="shared" si="8"/>
        <v/>
      </c>
      <c r="G46" s="23" t="str">
        <f>IF($B46="","",IF(G$4="NÃO",0,IF(VLOOKUP($B46,'FROTA OPER.'!$N$6:$AC$306,15,0)=G$3,0.02,0)))</f>
        <v/>
      </c>
      <c r="H46" s="24" t="str">
        <f>IF($B46="","",IF(H$4="NÃO",0,IF(VLOOKUP($B46,'FROTA OPER.'!$N$6:$AC$306,15,0)=H$3,0.02,0)))</f>
        <v/>
      </c>
      <c r="I46" s="24" t="str">
        <f>IF($B46="","",IF(I$4="NÃO",0,IF(VLOOKUP($B46,'FROTA OPER.'!$N$6:$AC$306,15,0)=I$3,0.02,0)))</f>
        <v/>
      </c>
      <c r="J46" s="24" t="str">
        <f>IF($B46="","",IF(J$4="NÃO",0,IF(VLOOKUP($B46,'FROTA OPER.'!$N$6:$AC$306,15,0)=J$3,0.02,0)))</f>
        <v/>
      </c>
      <c r="K46" s="24" t="str">
        <f>IF($B46="","",IF(K$4="NÃO",0,IF(VLOOKUP($B46,'FROTA OPER.'!$N$6:$AC$306,15,0)=K$3,0.02,0)))</f>
        <v/>
      </c>
      <c r="L46" s="24" t="str">
        <f>IF($B46="","",IF(L$4="NÃO",0,IF(VLOOKUP($B46,'FROTA OPER.'!$N$6:$AC$306,15,0)=L$3,0.02,0)))</f>
        <v/>
      </c>
      <c r="M46" s="25" t="str">
        <f>IF($B46="","",IF(L$4="NÃO",0,IF(VLOOKUP($B46,'FROTA OPER.'!$N$6:$AC$306,15,0)=M$3,0.02,0)))</f>
        <v/>
      </c>
      <c r="N46" s="26" t="str">
        <f>IF($B46="","",IF(N$4="NÃO",0,IF(VLOOKUP($B46,'FROTA OPER.'!$N$6:$W$306,8,0)=N$3,0.01,0)))</f>
        <v/>
      </c>
      <c r="O46" s="27" t="str">
        <f>IF($B46="","",IF(O$4="NÃO",0,IF(VLOOKUP($B46,'FROTA OPER.'!$N$6:$W$306,8,0)=O$3,0.01,0)))</f>
        <v/>
      </c>
      <c r="P46" s="27" t="str">
        <f>IF($B46="","",IF(P$4="NÃO",0,IF(VLOOKUP($B46,'FROTA OPER.'!$N$6:$W$306,8,0)=P$3,0.01,0)))</f>
        <v/>
      </c>
      <c r="Q46" s="27" t="str">
        <f>IF($B46="","",IF(Q$4="NÃO",0,IF(VLOOKUP($B46,'FROTA OPER.'!$N$6:$W$306,8,0)=Q$3,0.01,0)))</f>
        <v/>
      </c>
      <c r="R46" s="27" t="str">
        <f>IF($B46="","",IF(R$4="NÃO",0,IF(VLOOKUP($B46,'FROTA OPER.'!$N$6:$W$306,8,0)=R$3,0.01,0)))</f>
        <v/>
      </c>
      <c r="S46" s="27" t="str">
        <f>IF($B46="","",IF(S$4="NÃO",0,IF(VLOOKUP($B46,'FROTA OPER.'!$N$6:$W$306,8,0)=S$3,0.01,0)))</f>
        <v/>
      </c>
      <c r="T46" s="28" t="str">
        <f>IF($B46="","",IF(T$4="NÃO",0,IF(VLOOKUP($B46,'FROTA OPER.'!$N$6:$W$306,8,0)=T$3,0.01,0)))</f>
        <v/>
      </c>
      <c r="U46" s="37" t="str">
        <f t="shared" si="2"/>
        <v/>
      </c>
      <c r="V46" s="20" t="str">
        <f t="shared" si="3"/>
        <v/>
      </c>
      <c r="W46" s="330"/>
    </row>
    <row r="47" spans="2:25" ht="15" customHeight="1" x14ac:dyDescent="0.25">
      <c r="B47" s="21" t="str">
        <f>IF('FROTA OPER.'!N49="","",'FROTA OPER.'!N49)</f>
        <v/>
      </c>
      <c r="C47" s="21" t="str">
        <f>IF(B47="","",'FROTA OPER.'!AJ49)</f>
        <v/>
      </c>
      <c r="D47" s="21" t="str">
        <f>IF(B47="","",'FROTA OPER.'!B49)</f>
        <v/>
      </c>
      <c r="E47" s="22" t="str">
        <f t="shared" si="4"/>
        <v/>
      </c>
      <c r="F47" s="36" t="str">
        <f t="shared" si="8"/>
        <v/>
      </c>
      <c r="G47" s="23" t="str">
        <f>IF($B47="","",IF(G$4="NÃO",0,IF(VLOOKUP($B47,'FROTA OPER.'!$N$6:$AC$306,15,0)=G$3,0.02,0)))</f>
        <v/>
      </c>
      <c r="H47" s="24" t="str">
        <f>IF($B47="","",IF(H$4="NÃO",0,IF(VLOOKUP($B47,'FROTA OPER.'!$N$6:$AC$306,15,0)=H$3,0.02,0)))</f>
        <v/>
      </c>
      <c r="I47" s="24" t="str">
        <f>IF($B47="","",IF(I$4="NÃO",0,IF(VLOOKUP($B47,'FROTA OPER.'!$N$6:$AC$306,15,0)=I$3,0.02,0)))</f>
        <v/>
      </c>
      <c r="J47" s="24" t="str">
        <f>IF($B47="","",IF(J$4="NÃO",0,IF(VLOOKUP($B47,'FROTA OPER.'!$N$6:$AC$306,15,0)=J$3,0.02,0)))</f>
        <v/>
      </c>
      <c r="K47" s="24" t="str">
        <f>IF($B47="","",IF(K$4="NÃO",0,IF(VLOOKUP($B47,'FROTA OPER.'!$N$6:$AC$306,15,0)=K$3,0.02,0)))</f>
        <v/>
      </c>
      <c r="L47" s="24" t="str">
        <f>IF($B47="","",IF(L$4="NÃO",0,IF(VLOOKUP($B47,'FROTA OPER.'!$N$6:$AC$306,15,0)=L$3,0.02,0)))</f>
        <v/>
      </c>
      <c r="M47" s="25" t="str">
        <f>IF($B47="","",IF(L$4="NÃO",0,IF(VLOOKUP($B47,'FROTA OPER.'!$N$6:$AC$306,15,0)=M$3,0.02,0)))</f>
        <v/>
      </c>
      <c r="N47" s="26" t="str">
        <f>IF($B47="","",IF(N$4="NÃO",0,IF(VLOOKUP($B47,'FROTA OPER.'!$N$6:$W$306,8,0)=N$3,0.01,0)))</f>
        <v/>
      </c>
      <c r="O47" s="27" t="str">
        <f>IF($B47="","",IF(O$4="NÃO",0,IF(VLOOKUP($B47,'FROTA OPER.'!$N$6:$W$306,8,0)=O$3,0.01,0)))</f>
        <v/>
      </c>
      <c r="P47" s="27" t="str">
        <f>IF($B47="","",IF(P$4="NÃO",0,IF(VLOOKUP($B47,'FROTA OPER.'!$N$6:$W$306,8,0)=P$3,0.01,0)))</f>
        <v/>
      </c>
      <c r="Q47" s="27" t="str">
        <f>IF($B47="","",IF(Q$4="NÃO",0,IF(VLOOKUP($B47,'FROTA OPER.'!$N$6:$W$306,8,0)=Q$3,0.01,0)))</f>
        <v/>
      </c>
      <c r="R47" s="27" t="str">
        <f>IF($B47="","",IF(R$4="NÃO",0,IF(VLOOKUP($B47,'FROTA OPER.'!$N$6:$W$306,8,0)=R$3,0.01,0)))</f>
        <v/>
      </c>
      <c r="S47" s="27" t="str">
        <f>IF($B47="","",IF(S$4="NÃO",0,IF(VLOOKUP($B47,'FROTA OPER.'!$N$6:$W$306,8,0)=S$3,0.01,0)))</f>
        <v/>
      </c>
      <c r="T47" s="28" t="str">
        <f>IF($B47="","",IF(T$4="NÃO",0,IF(VLOOKUP($B47,'FROTA OPER.'!$N$6:$W$306,8,0)=T$3,0.01,0)))</f>
        <v/>
      </c>
      <c r="U47" s="37" t="str">
        <f t="shared" si="2"/>
        <v/>
      </c>
      <c r="V47" s="20" t="str">
        <f t="shared" si="3"/>
        <v/>
      </c>
      <c r="W47" s="330"/>
    </row>
    <row r="48" spans="2:25" ht="15" customHeight="1" x14ac:dyDescent="0.25">
      <c r="B48" s="21" t="str">
        <f>IF('FROTA OPER.'!N50="","",'FROTA OPER.'!N50)</f>
        <v/>
      </c>
      <c r="C48" s="21" t="str">
        <f>IF(B48="","",'FROTA OPER.'!AJ50)</f>
        <v/>
      </c>
      <c r="D48" s="21" t="str">
        <f>IF(B48="","",'FROTA OPER.'!B50)</f>
        <v/>
      </c>
      <c r="E48" s="22" t="str">
        <f t="shared" si="4"/>
        <v/>
      </c>
      <c r="F48" s="36" t="str">
        <f t="shared" si="8"/>
        <v/>
      </c>
      <c r="G48" s="23" t="str">
        <f>IF($B48="","",IF(G$4="NÃO",0,IF(VLOOKUP($B48,'FROTA OPER.'!$N$6:$AC$306,15,0)=G$3,0.02,0)))</f>
        <v/>
      </c>
      <c r="H48" s="24" t="str">
        <f>IF($B48="","",IF(H$4="NÃO",0,IF(VLOOKUP($B48,'FROTA OPER.'!$N$6:$AC$306,15,0)=H$3,0.02,0)))</f>
        <v/>
      </c>
      <c r="I48" s="24" t="str">
        <f>IF($B48="","",IF(I$4="NÃO",0,IF(VLOOKUP($B48,'FROTA OPER.'!$N$6:$AC$306,15,0)=I$3,0.02,0)))</f>
        <v/>
      </c>
      <c r="J48" s="24" t="str">
        <f>IF($B48="","",IF(J$4="NÃO",0,IF(VLOOKUP($B48,'FROTA OPER.'!$N$6:$AC$306,15,0)=J$3,0.02,0)))</f>
        <v/>
      </c>
      <c r="K48" s="24" t="str">
        <f>IF($B48="","",IF(K$4="NÃO",0,IF(VLOOKUP($B48,'FROTA OPER.'!$N$6:$AC$306,15,0)=K$3,0.02,0)))</f>
        <v/>
      </c>
      <c r="L48" s="24" t="str">
        <f>IF($B48="","",IF(L$4="NÃO",0,IF(VLOOKUP($B48,'FROTA OPER.'!$N$6:$AC$306,15,0)=L$3,0.02,0)))</f>
        <v/>
      </c>
      <c r="M48" s="25" t="str">
        <f>IF($B48="","",IF(L$4="NÃO",0,IF(VLOOKUP($B48,'FROTA OPER.'!$N$6:$AC$306,15,0)=M$3,0.02,0)))</f>
        <v/>
      </c>
      <c r="N48" s="26" t="str">
        <f>IF($B48="","",IF(N$4="NÃO",0,IF(VLOOKUP($B48,'FROTA OPER.'!$N$6:$W$306,8,0)=N$3,0.01,0)))</f>
        <v/>
      </c>
      <c r="O48" s="27" t="str">
        <f>IF($B48="","",IF(O$4="NÃO",0,IF(VLOOKUP($B48,'FROTA OPER.'!$N$6:$W$306,8,0)=O$3,0.01,0)))</f>
        <v/>
      </c>
      <c r="P48" s="27" t="str">
        <f>IF($B48="","",IF(P$4="NÃO",0,IF(VLOOKUP($B48,'FROTA OPER.'!$N$6:$W$306,8,0)=P$3,0.01,0)))</f>
        <v/>
      </c>
      <c r="Q48" s="27" t="str">
        <f>IF($B48="","",IF(Q$4="NÃO",0,IF(VLOOKUP($B48,'FROTA OPER.'!$N$6:$W$306,8,0)=Q$3,0.01,0)))</f>
        <v/>
      </c>
      <c r="R48" s="27" t="str">
        <f>IF($B48="","",IF(R$4="NÃO",0,IF(VLOOKUP($B48,'FROTA OPER.'!$N$6:$W$306,8,0)=R$3,0.01,0)))</f>
        <v/>
      </c>
      <c r="S48" s="27" t="str">
        <f>IF($B48="","",IF(S$4="NÃO",0,IF(VLOOKUP($B48,'FROTA OPER.'!$N$6:$W$306,8,0)=S$3,0.01,0)))</f>
        <v/>
      </c>
      <c r="T48" s="28" t="str">
        <f>IF($B48="","",IF(T$4="NÃO",0,IF(VLOOKUP($B48,'FROTA OPER.'!$N$6:$W$306,8,0)=T$3,0.01,0)))</f>
        <v/>
      </c>
      <c r="U48" s="37" t="str">
        <f t="shared" si="2"/>
        <v/>
      </c>
      <c r="V48" s="20" t="str">
        <f t="shared" si="3"/>
        <v/>
      </c>
      <c r="W48" s="330"/>
    </row>
    <row r="49" spans="2:23" ht="15" customHeight="1" x14ac:dyDescent="0.25">
      <c r="B49" s="21" t="str">
        <f>IF('FROTA OPER.'!N51="","",'FROTA OPER.'!N51)</f>
        <v/>
      </c>
      <c r="C49" s="21" t="str">
        <f>IF(B49="","",'FROTA OPER.'!AJ51)</f>
        <v/>
      </c>
      <c r="D49" s="21" t="str">
        <f>IF(B49="","",'FROTA OPER.'!B51)</f>
        <v/>
      </c>
      <c r="E49" s="22" t="str">
        <f t="shared" si="4"/>
        <v/>
      </c>
      <c r="F49" s="36" t="str">
        <f t="shared" si="8"/>
        <v/>
      </c>
      <c r="G49" s="23" t="str">
        <f>IF($B49="","",IF(G$4="NÃO",0,IF(VLOOKUP($B49,'FROTA OPER.'!$N$6:$AC$306,15,0)=G$3,0.02,0)))</f>
        <v/>
      </c>
      <c r="H49" s="24" t="str">
        <f>IF($B49="","",IF(H$4="NÃO",0,IF(VLOOKUP($B49,'FROTA OPER.'!$N$6:$AC$306,15,0)=H$3,0.02,0)))</f>
        <v/>
      </c>
      <c r="I49" s="24" t="str">
        <f>IF($B49="","",IF(I$4="NÃO",0,IF(VLOOKUP($B49,'FROTA OPER.'!$N$6:$AC$306,15,0)=I$3,0.02,0)))</f>
        <v/>
      </c>
      <c r="J49" s="24" t="str">
        <f>IF($B49="","",IF(J$4="NÃO",0,IF(VLOOKUP($B49,'FROTA OPER.'!$N$6:$AC$306,15,0)=J$3,0.02,0)))</f>
        <v/>
      </c>
      <c r="K49" s="24" t="str">
        <f>IF($B49="","",IF(K$4="NÃO",0,IF(VLOOKUP($B49,'FROTA OPER.'!$N$6:$AC$306,15,0)=K$3,0.02,0)))</f>
        <v/>
      </c>
      <c r="L49" s="24" t="str">
        <f>IF($B49="","",IF(L$4="NÃO",0,IF(VLOOKUP($B49,'FROTA OPER.'!$N$6:$AC$306,15,0)=L$3,0.02,0)))</f>
        <v/>
      </c>
      <c r="M49" s="25" t="str">
        <f>IF($B49="","",IF(L$4="NÃO",0,IF(VLOOKUP($B49,'FROTA OPER.'!$N$6:$AC$306,15,0)=M$3,0.02,0)))</f>
        <v/>
      </c>
      <c r="N49" s="26" t="str">
        <f>IF($B49="","",IF(N$4="NÃO",0,IF(VLOOKUP($B49,'FROTA OPER.'!$N$6:$W$306,8,0)=N$3,0.01,0)))</f>
        <v/>
      </c>
      <c r="O49" s="27" t="str">
        <f>IF($B49="","",IF(O$4="NÃO",0,IF(VLOOKUP($B49,'FROTA OPER.'!$N$6:$W$306,8,0)=O$3,0.01,0)))</f>
        <v/>
      </c>
      <c r="P49" s="27" t="str">
        <f>IF($B49="","",IF(P$4="NÃO",0,IF(VLOOKUP($B49,'FROTA OPER.'!$N$6:$W$306,8,0)=P$3,0.01,0)))</f>
        <v/>
      </c>
      <c r="Q49" s="27" t="str">
        <f>IF($B49="","",IF(Q$4="NÃO",0,IF(VLOOKUP($B49,'FROTA OPER.'!$N$6:$W$306,8,0)=Q$3,0.01,0)))</f>
        <v/>
      </c>
      <c r="R49" s="27" t="str">
        <f>IF($B49="","",IF(R$4="NÃO",0,IF(VLOOKUP($B49,'FROTA OPER.'!$N$6:$W$306,8,0)=R$3,0.01,0)))</f>
        <v/>
      </c>
      <c r="S49" s="27" t="str">
        <f>IF($B49="","",IF(S$4="NÃO",0,IF(VLOOKUP($B49,'FROTA OPER.'!$N$6:$W$306,8,0)=S$3,0.01,0)))</f>
        <v/>
      </c>
      <c r="T49" s="28" t="str">
        <f>IF($B49="","",IF(T$4="NÃO",0,IF(VLOOKUP($B49,'FROTA OPER.'!$N$6:$W$306,8,0)=T$3,0.01,0)))</f>
        <v/>
      </c>
      <c r="U49" s="37" t="str">
        <f t="shared" si="2"/>
        <v/>
      </c>
      <c r="V49" s="20" t="str">
        <f t="shared" si="3"/>
        <v/>
      </c>
      <c r="W49" s="330"/>
    </row>
    <row r="50" spans="2:23" ht="15" customHeight="1" x14ac:dyDescent="0.25">
      <c r="B50" s="21" t="str">
        <f>IF('FROTA OPER.'!N52="","",'FROTA OPER.'!N52)</f>
        <v/>
      </c>
      <c r="C50" s="21" t="str">
        <f>IF(B50="","",'FROTA OPER.'!AJ52)</f>
        <v/>
      </c>
      <c r="D50" s="21" t="str">
        <f>IF(B50="","",'FROTA OPER.'!B52)</f>
        <v/>
      </c>
      <c r="E50" s="22" t="str">
        <f t="shared" si="4"/>
        <v/>
      </c>
      <c r="F50" s="36" t="str">
        <f t="shared" si="8"/>
        <v/>
      </c>
      <c r="G50" s="23" t="str">
        <f>IF($B50="","",IF(G$4="NÃO",0,IF(VLOOKUP($B50,'FROTA OPER.'!$N$6:$AC$306,15,0)=G$3,0.02,0)))</f>
        <v/>
      </c>
      <c r="H50" s="24" t="str">
        <f>IF($B50="","",IF(H$4="NÃO",0,IF(VLOOKUP($B50,'FROTA OPER.'!$N$6:$AC$306,15,0)=H$3,0.02,0)))</f>
        <v/>
      </c>
      <c r="I50" s="24" t="str">
        <f>IF($B50="","",IF(I$4="NÃO",0,IF(VLOOKUP($B50,'FROTA OPER.'!$N$6:$AC$306,15,0)=I$3,0.02,0)))</f>
        <v/>
      </c>
      <c r="J50" s="24" t="str">
        <f>IF($B50="","",IF(J$4="NÃO",0,IF(VLOOKUP($B50,'FROTA OPER.'!$N$6:$AC$306,15,0)=J$3,0.02,0)))</f>
        <v/>
      </c>
      <c r="K50" s="24" t="str">
        <f>IF($B50="","",IF(K$4="NÃO",0,IF(VLOOKUP($B50,'FROTA OPER.'!$N$6:$AC$306,15,0)=K$3,0.02,0)))</f>
        <v/>
      </c>
      <c r="L50" s="24" t="str">
        <f>IF($B50="","",IF(L$4="NÃO",0,IF(VLOOKUP($B50,'FROTA OPER.'!$N$6:$AC$306,15,0)=L$3,0.02,0)))</f>
        <v/>
      </c>
      <c r="M50" s="25" t="str">
        <f>IF($B50="","",IF(L$4="NÃO",0,IF(VLOOKUP($B50,'FROTA OPER.'!$N$6:$AC$306,15,0)=M$3,0.02,0)))</f>
        <v/>
      </c>
      <c r="N50" s="26" t="str">
        <f>IF($B50="","",IF(N$4="NÃO",0,IF(VLOOKUP($B50,'FROTA OPER.'!$N$6:$W$306,8,0)=N$3,0.01,0)))</f>
        <v/>
      </c>
      <c r="O50" s="27" t="str">
        <f>IF($B50="","",IF(O$4="NÃO",0,IF(VLOOKUP($B50,'FROTA OPER.'!$N$6:$W$306,8,0)=O$3,0.01,0)))</f>
        <v/>
      </c>
      <c r="P50" s="27" t="str">
        <f>IF($B50="","",IF(P$4="NÃO",0,IF(VLOOKUP($B50,'FROTA OPER.'!$N$6:$W$306,8,0)=P$3,0.01,0)))</f>
        <v/>
      </c>
      <c r="Q50" s="27" t="str">
        <f>IF($B50="","",IF(Q$4="NÃO",0,IF(VLOOKUP($B50,'FROTA OPER.'!$N$6:$W$306,8,0)=Q$3,0.01,0)))</f>
        <v/>
      </c>
      <c r="R50" s="27" t="str">
        <f>IF($B50="","",IF(R$4="NÃO",0,IF(VLOOKUP($B50,'FROTA OPER.'!$N$6:$W$306,8,0)=R$3,0.01,0)))</f>
        <v/>
      </c>
      <c r="S50" s="27" t="str">
        <f>IF($B50="","",IF(S$4="NÃO",0,IF(VLOOKUP($B50,'FROTA OPER.'!$N$6:$W$306,8,0)=S$3,0.01,0)))</f>
        <v/>
      </c>
      <c r="T50" s="28" t="str">
        <f>IF($B50="","",IF(T$4="NÃO",0,IF(VLOOKUP($B50,'FROTA OPER.'!$N$6:$W$306,8,0)=T$3,0.01,0)))</f>
        <v/>
      </c>
      <c r="U50" s="37" t="str">
        <f t="shared" si="2"/>
        <v/>
      </c>
      <c r="V50" s="20" t="str">
        <f t="shared" si="3"/>
        <v/>
      </c>
      <c r="W50" s="330"/>
    </row>
    <row r="51" spans="2:23" ht="15" customHeight="1" x14ac:dyDescent="0.25">
      <c r="B51" s="21" t="str">
        <f>IF('FROTA OPER.'!N53="","",'FROTA OPER.'!N53)</f>
        <v/>
      </c>
      <c r="C51" s="21" t="str">
        <f>IF(B51="","",'FROTA OPER.'!AJ53)</f>
        <v/>
      </c>
      <c r="D51" s="21" t="str">
        <f>IF(B51="","",'FROTA OPER.'!B53)</f>
        <v/>
      </c>
      <c r="E51" s="22" t="str">
        <f t="shared" si="4"/>
        <v/>
      </c>
      <c r="F51" s="36" t="str">
        <f t="shared" si="8"/>
        <v/>
      </c>
      <c r="G51" s="23" t="str">
        <f>IF($B51="","",IF(G$4="NÃO",0,IF(VLOOKUP($B51,'FROTA OPER.'!$N$6:$AC$306,15,0)=G$3,0.02,0)))</f>
        <v/>
      </c>
      <c r="H51" s="24" t="str">
        <f>IF($B51="","",IF(H$4="NÃO",0,IF(VLOOKUP($B51,'FROTA OPER.'!$N$6:$AC$306,15,0)=H$3,0.02,0)))</f>
        <v/>
      </c>
      <c r="I51" s="24" t="str">
        <f>IF($B51="","",IF(I$4="NÃO",0,IF(VLOOKUP($B51,'FROTA OPER.'!$N$6:$AC$306,15,0)=I$3,0.02,0)))</f>
        <v/>
      </c>
      <c r="J51" s="24" t="str">
        <f>IF($B51="","",IF(J$4="NÃO",0,IF(VLOOKUP($B51,'FROTA OPER.'!$N$6:$AC$306,15,0)=J$3,0.02,0)))</f>
        <v/>
      </c>
      <c r="K51" s="24" t="str">
        <f>IF($B51="","",IF(K$4="NÃO",0,IF(VLOOKUP($B51,'FROTA OPER.'!$N$6:$AC$306,15,0)=K$3,0.02,0)))</f>
        <v/>
      </c>
      <c r="L51" s="24" t="str">
        <f>IF($B51="","",IF(L$4="NÃO",0,IF(VLOOKUP($B51,'FROTA OPER.'!$N$6:$AC$306,15,0)=L$3,0.02,0)))</f>
        <v/>
      </c>
      <c r="M51" s="25" t="str">
        <f>IF($B51="","",IF(L$4="NÃO",0,IF(VLOOKUP($B51,'FROTA OPER.'!$N$6:$AC$306,15,0)=M$3,0.02,0)))</f>
        <v/>
      </c>
      <c r="N51" s="26" t="str">
        <f>IF($B51="","",IF(N$4="NÃO",0,IF(VLOOKUP($B51,'FROTA OPER.'!$N$6:$W$306,8,0)=N$3,0.01,0)))</f>
        <v/>
      </c>
      <c r="O51" s="27" t="str">
        <f>IF($B51="","",IF(O$4="NÃO",0,IF(VLOOKUP($B51,'FROTA OPER.'!$N$6:$W$306,8,0)=O$3,0.01,0)))</f>
        <v/>
      </c>
      <c r="P51" s="27" t="str">
        <f>IF($B51="","",IF(P$4="NÃO",0,IF(VLOOKUP($B51,'FROTA OPER.'!$N$6:$W$306,8,0)=P$3,0.01,0)))</f>
        <v/>
      </c>
      <c r="Q51" s="27" t="str">
        <f>IF($B51="","",IF(Q$4="NÃO",0,IF(VLOOKUP($B51,'FROTA OPER.'!$N$6:$W$306,8,0)=Q$3,0.01,0)))</f>
        <v/>
      </c>
      <c r="R51" s="27" t="str">
        <f>IF($B51="","",IF(R$4="NÃO",0,IF(VLOOKUP($B51,'FROTA OPER.'!$N$6:$W$306,8,0)=R$3,0.01,0)))</f>
        <v/>
      </c>
      <c r="S51" s="27" t="str">
        <f>IF($B51="","",IF(S$4="NÃO",0,IF(VLOOKUP($B51,'FROTA OPER.'!$N$6:$W$306,8,0)=S$3,0.01,0)))</f>
        <v/>
      </c>
      <c r="T51" s="28" t="str">
        <f>IF($B51="","",IF(T$4="NÃO",0,IF(VLOOKUP($B51,'FROTA OPER.'!$N$6:$W$306,8,0)=T$3,0.01,0)))</f>
        <v/>
      </c>
      <c r="U51" s="37" t="str">
        <f t="shared" si="2"/>
        <v/>
      </c>
      <c r="V51" s="20" t="str">
        <f t="shared" si="3"/>
        <v/>
      </c>
      <c r="W51" s="330"/>
    </row>
    <row r="52" spans="2:23" ht="15" customHeight="1" x14ac:dyDescent="0.25">
      <c r="B52" s="21" t="str">
        <f>IF('FROTA OPER.'!N54="","",'FROTA OPER.'!N54)</f>
        <v/>
      </c>
      <c r="C52" s="21" t="str">
        <f>IF(B52="","",'FROTA OPER.'!AJ54)</f>
        <v/>
      </c>
      <c r="D52" s="21" t="str">
        <f>IF(B52="","",'FROTA OPER.'!B54)</f>
        <v/>
      </c>
      <c r="E52" s="22" t="str">
        <f t="shared" si="4"/>
        <v/>
      </c>
      <c r="F52" s="36" t="str">
        <f t="shared" si="8"/>
        <v/>
      </c>
      <c r="G52" s="23" t="str">
        <f>IF($B52="","",IF(G$4="NÃO",0,IF(VLOOKUP($B52,'FROTA OPER.'!$N$6:$AC$306,15,0)=G$3,0.02,0)))</f>
        <v/>
      </c>
      <c r="H52" s="24" t="str">
        <f>IF($B52="","",IF(H$4="NÃO",0,IF(VLOOKUP($B52,'FROTA OPER.'!$N$6:$AC$306,15,0)=H$3,0.02,0)))</f>
        <v/>
      </c>
      <c r="I52" s="24" t="str">
        <f>IF($B52="","",IF(I$4="NÃO",0,IF(VLOOKUP($B52,'FROTA OPER.'!$N$6:$AC$306,15,0)=I$3,0.02,0)))</f>
        <v/>
      </c>
      <c r="J52" s="24" t="str">
        <f>IF($B52="","",IF(J$4="NÃO",0,IF(VLOOKUP($B52,'FROTA OPER.'!$N$6:$AC$306,15,0)=J$3,0.02,0)))</f>
        <v/>
      </c>
      <c r="K52" s="24" t="str">
        <f>IF($B52="","",IF(K$4="NÃO",0,IF(VLOOKUP($B52,'FROTA OPER.'!$N$6:$AC$306,15,0)=K$3,0.02,0)))</f>
        <v/>
      </c>
      <c r="L52" s="24" t="str">
        <f>IF($B52="","",IF(L$4="NÃO",0,IF(VLOOKUP($B52,'FROTA OPER.'!$N$6:$AC$306,15,0)=L$3,0.02,0)))</f>
        <v/>
      </c>
      <c r="M52" s="25" t="str">
        <f>IF($B52="","",IF(L$4="NÃO",0,IF(VLOOKUP($B52,'FROTA OPER.'!$N$6:$AC$306,15,0)=M$3,0.02,0)))</f>
        <v/>
      </c>
      <c r="N52" s="26" t="str">
        <f>IF($B52="","",IF(N$4="NÃO",0,IF(VLOOKUP($B52,'FROTA OPER.'!$N$6:$W$306,8,0)=N$3,0.01,0)))</f>
        <v/>
      </c>
      <c r="O52" s="27" t="str">
        <f>IF($B52="","",IF(O$4="NÃO",0,IF(VLOOKUP($B52,'FROTA OPER.'!$N$6:$W$306,8,0)=O$3,0.01,0)))</f>
        <v/>
      </c>
      <c r="P52" s="27" t="str">
        <f>IF($B52="","",IF(P$4="NÃO",0,IF(VLOOKUP($B52,'FROTA OPER.'!$N$6:$W$306,8,0)=P$3,0.01,0)))</f>
        <v/>
      </c>
      <c r="Q52" s="27" t="str">
        <f>IF($B52="","",IF(Q$4="NÃO",0,IF(VLOOKUP($B52,'FROTA OPER.'!$N$6:$W$306,8,0)=Q$3,0.01,0)))</f>
        <v/>
      </c>
      <c r="R52" s="27" t="str">
        <f>IF($B52="","",IF(R$4="NÃO",0,IF(VLOOKUP($B52,'FROTA OPER.'!$N$6:$W$306,8,0)=R$3,0.01,0)))</f>
        <v/>
      </c>
      <c r="S52" s="27" t="str">
        <f>IF($B52="","",IF(S$4="NÃO",0,IF(VLOOKUP($B52,'FROTA OPER.'!$N$6:$W$306,8,0)=S$3,0.01,0)))</f>
        <v/>
      </c>
      <c r="T52" s="28" t="str">
        <f>IF($B52="","",IF(T$4="NÃO",0,IF(VLOOKUP($B52,'FROTA OPER.'!$N$6:$W$306,8,0)=T$3,0.01,0)))</f>
        <v/>
      </c>
      <c r="U52" s="37" t="str">
        <f t="shared" si="2"/>
        <v/>
      </c>
      <c r="V52" s="20" t="str">
        <f t="shared" si="3"/>
        <v/>
      </c>
      <c r="W52" s="330"/>
    </row>
    <row r="53" spans="2:23" ht="15" customHeight="1" x14ac:dyDescent="0.25">
      <c r="B53" s="21" t="str">
        <f>IF('FROTA OPER.'!N55="","",'FROTA OPER.'!N55)</f>
        <v/>
      </c>
      <c r="C53" s="21" t="str">
        <f>IF(B53="","",'FROTA OPER.'!AJ55)</f>
        <v/>
      </c>
      <c r="D53" s="21" t="str">
        <f>IF(B53="","",'FROTA OPER.'!B55)</f>
        <v/>
      </c>
      <c r="E53" s="22" t="str">
        <f t="shared" si="4"/>
        <v/>
      </c>
      <c r="F53" s="36" t="str">
        <f t="shared" si="8"/>
        <v/>
      </c>
      <c r="G53" s="23" t="str">
        <f>IF($B53="","",IF(G$4="NÃO",0,IF(VLOOKUP($B53,'FROTA OPER.'!$N$6:$AC$306,15,0)=G$3,0.02,0)))</f>
        <v/>
      </c>
      <c r="H53" s="24" t="str">
        <f>IF($B53="","",IF(H$4="NÃO",0,IF(VLOOKUP($B53,'FROTA OPER.'!$N$6:$AC$306,15,0)=H$3,0.02,0)))</f>
        <v/>
      </c>
      <c r="I53" s="24" t="str">
        <f>IF($B53="","",IF(I$4="NÃO",0,IF(VLOOKUP($B53,'FROTA OPER.'!$N$6:$AC$306,15,0)=I$3,0.02,0)))</f>
        <v/>
      </c>
      <c r="J53" s="24" t="str">
        <f>IF($B53="","",IF(J$4="NÃO",0,IF(VLOOKUP($B53,'FROTA OPER.'!$N$6:$AC$306,15,0)=J$3,0.02,0)))</f>
        <v/>
      </c>
      <c r="K53" s="24" t="str">
        <f>IF($B53="","",IF(K$4="NÃO",0,IF(VLOOKUP($B53,'FROTA OPER.'!$N$6:$AC$306,15,0)=K$3,0.02,0)))</f>
        <v/>
      </c>
      <c r="L53" s="24" t="str">
        <f>IF($B53="","",IF(L$4="NÃO",0,IF(VLOOKUP($B53,'FROTA OPER.'!$N$6:$AC$306,15,0)=L$3,0.02,0)))</f>
        <v/>
      </c>
      <c r="M53" s="25" t="str">
        <f>IF($B53="","",IF(L$4="NÃO",0,IF(VLOOKUP($B53,'FROTA OPER.'!$N$6:$AC$306,15,0)=M$3,0.02,0)))</f>
        <v/>
      </c>
      <c r="N53" s="26" t="str">
        <f>IF($B53="","",IF(N$4="NÃO",0,IF(VLOOKUP($B53,'FROTA OPER.'!$N$6:$W$306,8,0)=N$3,0.01,0)))</f>
        <v/>
      </c>
      <c r="O53" s="27" t="str">
        <f>IF($B53="","",IF(O$4="NÃO",0,IF(VLOOKUP($B53,'FROTA OPER.'!$N$6:$W$306,8,0)=O$3,0.01,0)))</f>
        <v/>
      </c>
      <c r="P53" s="27" t="str">
        <f>IF($B53="","",IF(P$4="NÃO",0,IF(VLOOKUP($B53,'FROTA OPER.'!$N$6:$W$306,8,0)=P$3,0.01,0)))</f>
        <v/>
      </c>
      <c r="Q53" s="27" t="str">
        <f>IF($B53="","",IF(Q$4="NÃO",0,IF(VLOOKUP($B53,'FROTA OPER.'!$N$6:$W$306,8,0)=Q$3,0.01,0)))</f>
        <v/>
      </c>
      <c r="R53" s="27" t="str">
        <f>IF($B53="","",IF(R$4="NÃO",0,IF(VLOOKUP($B53,'FROTA OPER.'!$N$6:$W$306,8,0)=R$3,0.01,0)))</f>
        <v/>
      </c>
      <c r="S53" s="27" t="str">
        <f>IF($B53="","",IF(S$4="NÃO",0,IF(VLOOKUP($B53,'FROTA OPER.'!$N$6:$W$306,8,0)=S$3,0.01,0)))</f>
        <v/>
      </c>
      <c r="T53" s="28" t="str">
        <f>IF($B53="","",IF(T$4="NÃO",0,IF(VLOOKUP($B53,'FROTA OPER.'!$N$6:$W$306,8,0)=T$3,0.01,0)))</f>
        <v/>
      </c>
      <c r="U53" s="37" t="str">
        <f t="shared" si="2"/>
        <v/>
      </c>
      <c r="V53" s="20" t="str">
        <f t="shared" si="3"/>
        <v/>
      </c>
      <c r="W53" s="330"/>
    </row>
    <row r="54" spans="2:23" ht="15" customHeight="1" x14ac:dyDescent="0.25">
      <c r="B54" s="21" t="str">
        <f>IF('FROTA OPER.'!N56="","",'FROTA OPER.'!N56)</f>
        <v/>
      </c>
      <c r="C54" s="21" t="str">
        <f>IF(B54="","",'FROTA OPER.'!AJ56)</f>
        <v/>
      </c>
      <c r="D54" s="21" t="str">
        <f>IF(B54="","",'FROTA OPER.'!B56)</f>
        <v/>
      </c>
      <c r="E54" s="22" t="str">
        <f t="shared" si="4"/>
        <v/>
      </c>
      <c r="F54" s="36" t="str">
        <f t="shared" si="8"/>
        <v/>
      </c>
      <c r="G54" s="23" t="str">
        <f>IF($B54="","",IF(G$4="NÃO",0,IF(VLOOKUP($B54,'FROTA OPER.'!$N$6:$AC$306,15,0)=G$3,0.02,0)))</f>
        <v/>
      </c>
      <c r="H54" s="24" t="str">
        <f>IF($B54="","",IF(H$4="NÃO",0,IF(VLOOKUP($B54,'FROTA OPER.'!$N$6:$AC$306,15,0)=H$3,0.02,0)))</f>
        <v/>
      </c>
      <c r="I54" s="24" t="str">
        <f>IF($B54="","",IF(I$4="NÃO",0,IF(VLOOKUP($B54,'FROTA OPER.'!$N$6:$AC$306,15,0)=I$3,0.02,0)))</f>
        <v/>
      </c>
      <c r="J54" s="24" t="str">
        <f>IF($B54="","",IF(J$4="NÃO",0,IF(VLOOKUP($B54,'FROTA OPER.'!$N$6:$AC$306,15,0)=J$3,0.02,0)))</f>
        <v/>
      </c>
      <c r="K54" s="24" t="str">
        <f>IF($B54="","",IF(K$4="NÃO",0,IF(VLOOKUP($B54,'FROTA OPER.'!$N$6:$AC$306,15,0)=K$3,0.02,0)))</f>
        <v/>
      </c>
      <c r="L54" s="24" t="str">
        <f>IF($B54="","",IF(L$4="NÃO",0,IF(VLOOKUP($B54,'FROTA OPER.'!$N$6:$AC$306,15,0)=L$3,0.02,0)))</f>
        <v/>
      </c>
      <c r="M54" s="25" t="str">
        <f>IF($B54="","",IF(L$4="NÃO",0,IF(VLOOKUP($B54,'FROTA OPER.'!$N$6:$AC$306,15,0)=M$3,0.02,0)))</f>
        <v/>
      </c>
      <c r="N54" s="26" t="str">
        <f>IF($B54="","",IF(N$4="NÃO",0,IF(VLOOKUP($B54,'FROTA OPER.'!$N$6:$W$306,8,0)=N$3,0.01,0)))</f>
        <v/>
      </c>
      <c r="O54" s="27" t="str">
        <f>IF($B54="","",IF(O$4="NÃO",0,IF(VLOOKUP($B54,'FROTA OPER.'!$N$6:$W$306,8,0)=O$3,0.01,0)))</f>
        <v/>
      </c>
      <c r="P54" s="27" t="str">
        <f>IF($B54="","",IF(P$4="NÃO",0,IF(VLOOKUP($B54,'FROTA OPER.'!$N$6:$W$306,8,0)=P$3,0.01,0)))</f>
        <v/>
      </c>
      <c r="Q54" s="27" t="str">
        <f>IF($B54="","",IF(Q$4="NÃO",0,IF(VLOOKUP($B54,'FROTA OPER.'!$N$6:$W$306,8,0)=Q$3,0.01,0)))</f>
        <v/>
      </c>
      <c r="R54" s="27" t="str">
        <f>IF($B54="","",IF(R$4="NÃO",0,IF(VLOOKUP($B54,'FROTA OPER.'!$N$6:$W$306,8,0)=R$3,0.01,0)))</f>
        <v/>
      </c>
      <c r="S54" s="27" t="str">
        <f>IF($B54="","",IF(S$4="NÃO",0,IF(VLOOKUP($B54,'FROTA OPER.'!$N$6:$W$306,8,0)=S$3,0.01,0)))</f>
        <v/>
      </c>
      <c r="T54" s="28" t="str">
        <f>IF($B54="","",IF(T$4="NÃO",0,IF(VLOOKUP($B54,'FROTA OPER.'!$N$6:$W$306,8,0)=T$3,0.01,0)))</f>
        <v/>
      </c>
      <c r="U54" s="37" t="str">
        <f t="shared" si="2"/>
        <v/>
      </c>
      <c r="V54" s="20" t="str">
        <f t="shared" si="3"/>
        <v/>
      </c>
      <c r="W54" s="330"/>
    </row>
    <row r="55" spans="2:23" ht="15" customHeight="1" x14ac:dyDescent="0.25">
      <c r="B55" s="21" t="str">
        <f>IF('FROTA OPER.'!N57="","",'FROTA OPER.'!N57)</f>
        <v/>
      </c>
      <c r="C55" s="21" t="str">
        <f>IF(B55="","",'FROTA OPER.'!AJ57)</f>
        <v/>
      </c>
      <c r="D55" s="21" t="str">
        <f>IF(B55="","",'FROTA OPER.'!B57)</f>
        <v/>
      </c>
      <c r="E55" s="22" t="str">
        <f t="shared" si="4"/>
        <v/>
      </c>
      <c r="F55" s="36" t="str">
        <f t="shared" si="8"/>
        <v/>
      </c>
      <c r="G55" s="23" t="str">
        <f>IF($B55="","",IF(G$4="NÃO",0,IF(VLOOKUP($B55,'FROTA OPER.'!$N$6:$AC$306,15,0)=G$3,0.02,0)))</f>
        <v/>
      </c>
      <c r="H55" s="24" t="str">
        <f>IF($B55="","",IF(H$4="NÃO",0,IF(VLOOKUP($B55,'FROTA OPER.'!$N$6:$AC$306,15,0)=H$3,0.02,0)))</f>
        <v/>
      </c>
      <c r="I55" s="24" t="str">
        <f>IF($B55="","",IF(I$4="NÃO",0,IF(VLOOKUP($B55,'FROTA OPER.'!$N$6:$AC$306,15,0)=I$3,0.02,0)))</f>
        <v/>
      </c>
      <c r="J55" s="24" t="str">
        <f>IF($B55="","",IF(J$4="NÃO",0,IF(VLOOKUP($B55,'FROTA OPER.'!$N$6:$AC$306,15,0)=J$3,0.02,0)))</f>
        <v/>
      </c>
      <c r="K55" s="24" t="str">
        <f>IF($B55="","",IF(K$4="NÃO",0,IF(VLOOKUP($B55,'FROTA OPER.'!$N$6:$AC$306,15,0)=K$3,0.02,0)))</f>
        <v/>
      </c>
      <c r="L55" s="24" t="str">
        <f>IF($B55="","",IF(L$4="NÃO",0,IF(VLOOKUP($B55,'FROTA OPER.'!$N$6:$AC$306,15,0)=L$3,0.02,0)))</f>
        <v/>
      </c>
      <c r="M55" s="25" t="str">
        <f>IF($B55="","",IF(L$4="NÃO",0,IF(VLOOKUP($B55,'FROTA OPER.'!$N$6:$AC$306,15,0)=M$3,0.02,0)))</f>
        <v/>
      </c>
      <c r="N55" s="26" t="str">
        <f>IF($B55="","",IF(N$4="NÃO",0,IF(VLOOKUP($B55,'FROTA OPER.'!$N$6:$W$306,8,0)=N$3,0.01,0)))</f>
        <v/>
      </c>
      <c r="O55" s="27" t="str">
        <f>IF($B55="","",IF(O$4="NÃO",0,IF(VLOOKUP($B55,'FROTA OPER.'!$N$6:$W$306,8,0)=O$3,0.01,0)))</f>
        <v/>
      </c>
      <c r="P55" s="27" t="str">
        <f>IF($B55="","",IF(P$4="NÃO",0,IF(VLOOKUP($B55,'FROTA OPER.'!$N$6:$W$306,8,0)=P$3,0.01,0)))</f>
        <v/>
      </c>
      <c r="Q55" s="27" t="str">
        <f>IF($B55="","",IF(Q$4="NÃO",0,IF(VLOOKUP($B55,'FROTA OPER.'!$N$6:$W$306,8,0)=Q$3,0.01,0)))</f>
        <v/>
      </c>
      <c r="R55" s="27" t="str">
        <f>IF($B55="","",IF(R$4="NÃO",0,IF(VLOOKUP($B55,'FROTA OPER.'!$N$6:$W$306,8,0)=R$3,0.01,0)))</f>
        <v/>
      </c>
      <c r="S55" s="27" t="str">
        <f>IF($B55="","",IF(S$4="NÃO",0,IF(VLOOKUP($B55,'FROTA OPER.'!$N$6:$W$306,8,0)=S$3,0.01,0)))</f>
        <v/>
      </c>
      <c r="T55" s="28" t="str">
        <f>IF($B55="","",IF(T$4="NÃO",0,IF(VLOOKUP($B55,'FROTA OPER.'!$N$6:$W$306,8,0)=T$3,0.01,0)))</f>
        <v/>
      </c>
      <c r="U55" s="37" t="str">
        <f t="shared" si="2"/>
        <v/>
      </c>
      <c r="V55" s="20" t="str">
        <f t="shared" si="3"/>
        <v/>
      </c>
      <c r="W55" s="330"/>
    </row>
    <row r="56" spans="2:23" ht="15" customHeight="1" x14ac:dyDescent="0.25">
      <c r="B56" s="21" t="str">
        <f>IF('FROTA OPER.'!N58="","",'FROTA OPER.'!N58)</f>
        <v/>
      </c>
      <c r="C56" s="21" t="str">
        <f>IF(B56="","",'FROTA OPER.'!AJ58)</f>
        <v/>
      </c>
      <c r="D56" s="21" t="str">
        <f>IF(B56="","",'FROTA OPER.'!B58)</f>
        <v/>
      </c>
      <c r="E56" s="22" t="str">
        <f t="shared" si="4"/>
        <v/>
      </c>
      <c r="F56" s="36" t="str">
        <f t="shared" si="8"/>
        <v/>
      </c>
      <c r="G56" s="23" t="str">
        <f>IF($B56="","",IF(G$4="NÃO",0,IF(VLOOKUP($B56,'FROTA OPER.'!$N$6:$AC$306,15,0)=G$3,0.02,0)))</f>
        <v/>
      </c>
      <c r="H56" s="24" t="str">
        <f>IF($B56="","",IF(H$4="NÃO",0,IF(VLOOKUP($B56,'FROTA OPER.'!$N$6:$AC$306,15,0)=H$3,0.02,0)))</f>
        <v/>
      </c>
      <c r="I56" s="24" t="str">
        <f>IF($B56="","",IF(I$4="NÃO",0,IF(VLOOKUP($B56,'FROTA OPER.'!$N$6:$AC$306,15,0)=I$3,0.02,0)))</f>
        <v/>
      </c>
      <c r="J56" s="24" t="str">
        <f>IF($B56="","",IF(J$4="NÃO",0,IF(VLOOKUP($B56,'FROTA OPER.'!$N$6:$AC$306,15,0)=J$3,0.02,0)))</f>
        <v/>
      </c>
      <c r="K56" s="24" t="str">
        <f>IF($B56="","",IF(K$4="NÃO",0,IF(VLOOKUP($B56,'FROTA OPER.'!$N$6:$AC$306,15,0)=K$3,0.02,0)))</f>
        <v/>
      </c>
      <c r="L56" s="24" t="str">
        <f>IF($B56="","",IF(L$4="NÃO",0,IF(VLOOKUP($B56,'FROTA OPER.'!$N$6:$AC$306,15,0)=L$3,0.02,0)))</f>
        <v/>
      </c>
      <c r="M56" s="25" t="str">
        <f>IF($B56="","",IF(L$4="NÃO",0,IF(VLOOKUP($B56,'FROTA OPER.'!$N$6:$AC$306,15,0)=M$3,0.02,0)))</f>
        <v/>
      </c>
      <c r="N56" s="26" t="str">
        <f>IF($B56="","",IF(N$4="NÃO",0,IF(VLOOKUP($B56,'FROTA OPER.'!$N$6:$W$306,8,0)=N$3,0.01,0)))</f>
        <v/>
      </c>
      <c r="O56" s="27" t="str">
        <f>IF($B56="","",IF(O$4="NÃO",0,IF(VLOOKUP($B56,'FROTA OPER.'!$N$6:$W$306,8,0)=O$3,0.01,0)))</f>
        <v/>
      </c>
      <c r="P56" s="27" t="str">
        <f>IF($B56="","",IF(P$4="NÃO",0,IF(VLOOKUP($B56,'FROTA OPER.'!$N$6:$W$306,8,0)=P$3,0.01,0)))</f>
        <v/>
      </c>
      <c r="Q56" s="27" t="str">
        <f>IF($B56="","",IF(Q$4="NÃO",0,IF(VLOOKUP($B56,'FROTA OPER.'!$N$6:$W$306,8,0)=Q$3,0.01,0)))</f>
        <v/>
      </c>
      <c r="R56" s="27" t="str">
        <f>IF($B56="","",IF(R$4="NÃO",0,IF(VLOOKUP($B56,'FROTA OPER.'!$N$6:$W$306,8,0)=R$3,0.01,0)))</f>
        <v/>
      </c>
      <c r="S56" s="27" t="str">
        <f>IF($B56="","",IF(S$4="NÃO",0,IF(VLOOKUP($B56,'FROTA OPER.'!$N$6:$W$306,8,0)=S$3,0.01,0)))</f>
        <v/>
      </c>
      <c r="T56" s="28" t="str">
        <f>IF($B56="","",IF(T$4="NÃO",0,IF(VLOOKUP($B56,'FROTA OPER.'!$N$6:$W$306,8,0)=T$3,0.01,0)))</f>
        <v/>
      </c>
      <c r="U56" s="37" t="str">
        <f t="shared" si="2"/>
        <v/>
      </c>
      <c r="V56" s="20" t="str">
        <f t="shared" si="3"/>
        <v/>
      </c>
      <c r="W56" s="330"/>
    </row>
    <row r="57" spans="2:23" ht="15" customHeight="1" x14ac:dyDescent="0.25">
      <c r="B57" s="21" t="str">
        <f>IF('FROTA OPER.'!N59="","",'FROTA OPER.'!N59)</f>
        <v/>
      </c>
      <c r="C57" s="21" t="str">
        <f>IF(B57="","",'FROTA OPER.'!AJ59)</f>
        <v/>
      </c>
      <c r="D57" s="21" t="str">
        <f>IF(B57="","",'FROTA OPER.'!B59)</f>
        <v/>
      </c>
      <c r="E57" s="22" t="str">
        <f t="shared" si="4"/>
        <v/>
      </c>
      <c r="F57" s="36" t="str">
        <f t="shared" si="8"/>
        <v/>
      </c>
      <c r="G57" s="23" t="str">
        <f>IF($B57="","",IF(G$4="NÃO",0,IF(VLOOKUP($B57,'FROTA OPER.'!$N$6:$AC$306,15,0)=G$3,0.02,0)))</f>
        <v/>
      </c>
      <c r="H57" s="24" t="str">
        <f>IF($B57="","",IF(H$4="NÃO",0,IF(VLOOKUP($B57,'FROTA OPER.'!$N$6:$AC$306,15,0)=H$3,0.02,0)))</f>
        <v/>
      </c>
      <c r="I57" s="24" t="str">
        <f>IF($B57="","",IF(I$4="NÃO",0,IF(VLOOKUP($B57,'FROTA OPER.'!$N$6:$AC$306,15,0)=I$3,0.02,0)))</f>
        <v/>
      </c>
      <c r="J57" s="24" t="str">
        <f>IF($B57="","",IF(J$4="NÃO",0,IF(VLOOKUP($B57,'FROTA OPER.'!$N$6:$AC$306,15,0)=J$3,0.02,0)))</f>
        <v/>
      </c>
      <c r="K57" s="24" t="str">
        <f>IF($B57="","",IF(K$4="NÃO",0,IF(VLOOKUP($B57,'FROTA OPER.'!$N$6:$AC$306,15,0)=K$3,0.02,0)))</f>
        <v/>
      </c>
      <c r="L57" s="24" t="str">
        <f>IF($B57="","",IF(L$4="NÃO",0,IF(VLOOKUP($B57,'FROTA OPER.'!$N$6:$AC$306,15,0)=L$3,0.02,0)))</f>
        <v/>
      </c>
      <c r="M57" s="25" t="str">
        <f>IF($B57="","",IF(L$4="NÃO",0,IF(VLOOKUP($B57,'FROTA OPER.'!$N$6:$AC$306,15,0)=M$3,0.02,0)))</f>
        <v/>
      </c>
      <c r="N57" s="26" t="str">
        <f>IF($B57="","",IF(N$4="NÃO",0,IF(VLOOKUP($B57,'FROTA OPER.'!$N$6:$W$306,8,0)=N$3,0.01,0)))</f>
        <v/>
      </c>
      <c r="O57" s="27" t="str">
        <f>IF($B57="","",IF(O$4="NÃO",0,IF(VLOOKUP($B57,'FROTA OPER.'!$N$6:$W$306,8,0)=O$3,0.01,0)))</f>
        <v/>
      </c>
      <c r="P57" s="27" t="str">
        <f>IF($B57="","",IF(P$4="NÃO",0,IF(VLOOKUP($B57,'FROTA OPER.'!$N$6:$W$306,8,0)=P$3,0.01,0)))</f>
        <v/>
      </c>
      <c r="Q57" s="27" t="str">
        <f>IF($B57="","",IF(Q$4="NÃO",0,IF(VLOOKUP($B57,'FROTA OPER.'!$N$6:$W$306,8,0)=Q$3,0.01,0)))</f>
        <v/>
      </c>
      <c r="R57" s="27" t="str">
        <f>IF($B57="","",IF(R$4="NÃO",0,IF(VLOOKUP($B57,'FROTA OPER.'!$N$6:$W$306,8,0)=R$3,0.01,0)))</f>
        <v/>
      </c>
      <c r="S57" s="27" t="str">
        <f>IF($B57="","",IF(S$4="NÃO",0,IF(VLOOKUP($B57,'FROTA OPER.'!$N$6:$W$306,8,0)=S$3,0.01,0)))</f>
        <v/>
      </c>
      <c r="T57" s="28" t="str">
        <f>IF($B57="","",IF(T$4="NÃO",0,IF(VLOOKUP($B57,'FROTA OPER.'!$N$6:$W$306,8,0)=T$3,0.01,0)))</f>
        <v/>
      </c>
      <c r="U57" s="37" t="str">
        <f t="shared" si="2"/>
        <v/>
      </c>
      <c r="V57" s="20" t="str">
        <f t="shared" si="3"/>
        <v/>
      </c>
      <c r="W57" s="330"/>
    </row>
    <row r="58" spans="2:23" ht="15" customHeight="1" x14ac:dyDescent="0.25">
      <c r="B58" s="21" t="str">
        <f>IF('FROTA OPER.'!N60="","",'FROTA OPER.'!N60)</f>
        <v/>
      </c>
      <c r="C58" s="21" t="str">
        <f>IF(B58="","",'FROTA OPER.'!AJ60)</f>
        <v/>
      </c>
      <c r="D58" s="21" t="str">
        <f>IF(B58="","",'FROTA OPER.'!B60)</f>
        <v/>
      </c>
      <c r="E58" s="22" t="str">
        <f t="shared" si="4"/>
        <v/>
      </c>
      <c r="F58" s="36" t="str">
        <f t="shared" si="8"/>
        <v/>
      </c>
      <c r="G58" s="23" t="str">
        <f>IF($B58="","",IF(G$4="NÃO",0,IF(VLOOKUP($B58,'FROTA OPER.'!$N$6:$AC$306,15,0)=G$3,0.02,0)))</f>
        <v/>
      </c>
      <c r="H58" s="24" t="str">
        <f>IF($B58="","",IF(H$4="NÃO",0,IF(VLOOKUP($B58,'FROTA OPER.'!$N$6:$AC$306,15,0)=H$3,0.02,0)))</f>
        <v/>
      </c>
      <c r="I58" s="24" t="str">
        <f>IF($B58="","",IF(I$4="NÃO",0,IF(VLOOKUP($B58,'FROTA OPER.'!$N$6:$AC$306,15,0)=I$3,0.02,0)))</f>
        <v/>
      </c>
      <c r="J58" s="24" t="str">
        <f>IF($B58="","",IF(J$4="NÃO",0,IF(VLOOKUP($B58,'FROTA OPER.'!$N$6:$AC$306,15,0)=J$3,0.02,0)))</f>
        <v/>
      </c>
      <c r="K58" s="24" t="str">
        <f>IF($B58="","",IF(K$4="NÃO",0,IF(VLOOKUP($B58,'FROTA OPER.'!$N$6:$AC$306,15,0)=K$3,0.02,0)))</f>
        <v/>
      </c>
      <c r="L58" s="24" t="str">
        <f>IF($B58="","",IF(L$4="NÃO",0,IF(VLOOKUP($B58,'FROTA OPER.'!$N$6:$AC$306,15,0)=L$3,0.02,0)))</f>
        <v/>
      </c>
      <c r="M58" s="25" t="str">
        <f>IF($B58="","",IF(L$4="NÃO",0,IF(VLOOKUP($B58,'FROTA OPER.'!$N$6:$AC$306,15,0)=M$3,0.02,0)))</f>
        <v/>
      </c>
      <c r="N58" s="26" t="str">
        <f>IF($B58="","",IF(N$4="NÃO",0,IF(VLOOKUP($B58,'FROTA OPER.'!$N$6:$W$306,8,0)=N$3,0.01,0)))</f>
        <v/>
      </c>
      <c r="O58" s="27" t="str">
        <f>IF($B58="","",IF(O$4="NÃO",0,IF(VLOOKUP($B58,'FROTA OPER.'!$N$6:$W$306,8,0)=O$3,0.01,0)))</f>
        <v/>
      </c>
      <c r="P58" s="27" t="str">
        <f>IF($B58="","",IF(P$4="NÃO",0,IF(VLOOKUP($B58,'FROTA OPER.'!$N$6:$W$306,8,0)=P$3,0.01,0)))</f>
        <v/>
      </c>
      <c r="Q58" s="27" t="str">
        <f>IF($B58="","",IF(Q$4="NÃO",0,IF(VLOOKUP($B58,'FROTA OPER.'!$N$6:$W$306,8,0)=Q$3,0.01,0)))</f>
        <v/>
      </c>
      <c r="R58" s="27" t="str">
        <f>IF($B58="","",IF(R$4="NÃO",0,IF(VLOOKUP($B58,'FROTA OPER.'!$N$6:$W$306,8,0)=R$3,0.01,0)))</f>
        <v/>
      </c>
      <c r="S58" s="27" t="str">
        <f>IF($B58="","",IF(S$4="NÃO",0,IF(VLOOKUP($B58,'FROTA OPER.'!$N$6:$W$306,8,0)=S$3,0.01,0)))</f>
        <v/>
      </c>
      <c r="T58" s="28" t="str">
        <f>IF($B58="","",IF(T$4="NÃO",0,IF(VLOOKUP($B58,'FROTA OPER.'!$N$6:$W$306,8,0)=T$3,0.01,0)))</f>
        <v/>
      </c>
      <c r="U58" s="37" t="str">
        <f t="shared" si="2"/>
        <v/>
      </c>
      <c r="V58" s="20" t="str">
        <f t="shared" si="3"/>
        <v/>
      </c>
      <c r="W58" s="330"/>
    </row>
    <row r="59" spans="2:23" ht="15" customHeight="1" x14ac:dyDescent="0.25">
      <c r="B59" s="21" t="str">
        <f>IF('FROTA OPER.'!N61="","",'FROTA OPER.'!N61)</f>
        <v/>
      </c>
      <c r="C59" s="21" t="str">
        <f>IF(B59="","",'FROTA OPER.'!AJ61)</f>
        <v/>
      </c>
      <c r="D59" s="21" t="str">
        <f>IF(B59="","",'FROTA OPER.'!B61)</f>
        <v/>
      </c>
      <c r="E59" s="22" t="str">
        <f t="shared" si="4"/>
        <v/>
      </c>
      <c r="F59" s="36" t="str">
        <f t="shared" si="8"/>
        <v/>
      </c>
      <c r="G59" s="23" t="str">
        <f>IF($B59="","",IF(G$4="NÃO",0,IF(VLOOKUP($B59,'FROTA OPER.'!$N$6:$AC$306,15,0)=G$3,0.02,0)))</f>
        <v/>
      </c>
      <c r="H59" s="24" t="str">
        <f>IF($B59="","",IF(H$4="NÃO",0,IF(VLOOKUP($B59,'FROTA OPER.'!$N$6:$AC$306,15,0)=H$3,0.02,0)))</f>
        <v/>
      </c>
      <c r="I59" s="24" t="str">
        <f>IF($B59="","",IF(I$4="NÃO",0,IF(VLOOKUP($B59,'FROTA OPER.'!$N$6:$AC$306,15,0)=I$3,0.02,0)))</f>
        <v/>
      </c>
      <c r="J59" s="24" t="str">
        <f>IF($B59="","",IF(J$4="NÃO",0,IF(VLOOKUP($B59,'FROTA OPER.'!$N$6:$AC$306,15,0)=J$3,0.02,0)))</f>
        <v/>
      </c>
      <c r="K59" s="24" t="str">
        <f>IF($B59="","",IF(K$4="NÃO",0,IF(VLOOKUP($B59,'FROTA OPER.'!$N$6:$AC$306,15,0)=K$3,0.02,0)))</f>
        <v/>
      </c>
      <c r="L59" s="24" t="str">
        <f>IF($B59="","",IF(L$4="NÃO",0,IF(VLOOKUP($B59,'FROTA OPER.'!$N$6:$AC$306,15,0)=L$3,0.02,0)))</f>
        <v/>
      </c>
      <c r="M59" s="25" t="str">
        <f>IF($B59="","",IF(L$4="NÃO",0,IF(VLOOKUP($B59,'FROTA OPER.'!$N$6:$AC$306,15,0)=M$3,0.02,0)))</f>
        <v/>
      </c>
      <c r="N59" s="26" t="str">
        <f>IF($B59="","",IF(N$4="NÃO",0,IF(VLOOKUP($B59,'FROTA OPER.'!$N$6:$W$306,8,0)=N$3,0.01,0)))</f>
        <v/>
      </c>
      <c r="O59" s="27" t="str">
        <f>IF($B59="","",IF(O$4="NÃO",0,IF(VLOOKUP($B59,'FROTA OPER.'!$N$6:$W$306,8,0)=O$3,0.01,0)))</f>
        <v/>
      </c>
      <c r="P59" s="27" t="str">
        <f>IF($B59="","",IF(P$4="NÃO",0,IF(VLOOKUP($B59,'FROTA OPER.'!$N$6:$W$306,8,0)=P$3,0.01,0)))</f>
        <v/>
      </c>
      <c r="Q59" s="27" t="str">
        <f>IF($B59="","",IF(Q$4="NÃO",0,IF(VLOOKUP($B59,'FROTA OPER.'!$N$6:$W$306,8,0)=Q$3,0.01,0)))</f>
        <v/>
      </c>
      <c r="R59" s="27" t="str">
        <f>IF($B59="","",IF(R$4="NÃO",0,IF(VLOOKUP($B59,'FROTA OPER.'!$N$6:$W$306,8,0)=R$3,0.01,0)))</f>
        <v/>
      </c>
      <c r="S59" s="27" t="str">
        <f>IF($B59="","",IF(S$4="NÃO",0,IF(VLOOKUP($B59,'FROTA OPER.'!$N$6:$W$306,8,0)=S$3,0.01,0)))</f>
        <v/>
      </c>
      <c r="T59" s="28" t="str">
        <f>IF($B59="","",IF(T$4="NÃO",0,IF(VLOOKUP($B59,'FROTA OPER.'!$N$6:$W$306,8,0)=T$3,0.01,0)))</f>
        <v/>
      </c>
      <c r="U59" s="37" t="str">
        <f t="shared" si="2"/>
        <v/>
      </c>
      <c r="V59" s="20" t="str">
        <f t="shared" si="3"/>
        <v/>
      </c>
      <c r="W59" s="330"/>
    </row>
    <row r="60" spans="2:23" ht="15" customHeight="1" x14ac:dyDescent="0.25">
      <c r="B60" s="21" t="str">
        <f>IF('FROTA OPER.'!N62="","",'FROTA OPER.'!N62)</f>
        <v/>
      </c>
      <c r="C60" s="21" t="str">
        <f>IF(B60="","",'FROTA OPER.'!AJ62)</f>
        <v/>
      </c>
      <c r="D60" s="21" t="str">
        <f>IF(B60="","",'FROTA OPER.'!B62)</f>
        <v/>
      </c>
      <c r="E60" s="22" t="str">
        <f t="shared" si="4"/>
        <v/>
      </c>
      <c r="F60" s="36" t="str">
        <f t="shared" si="8"/>
        <v/>
      </c>
      <c r="G60" s="23" t="str">
        <f>IF($B60="","",IF(G$4="NÃO",0,IF(VLOOKUP($B60,'FROTA OPER.'!$N$6:$AC$306,15,0)=G$3,0.02,0)))</f>
        <v/>
      </c>
      <c r="H60" s="24" t="str">
        <f>IF($B60="","",IF(H$4="NÃO",0,IF(VLOOKUP($B60,'FROTA OPER.'!$N$6:$AC$306,15,0)=H$3,0.02,0)))</f>
        <v/>
      </c>
      <c r="I60" s="24" t="str">
        <f>IF($B60="","",IF(I$4="NÃO",0,IF(VLOOKUP($B60,'FROTA OPER.'!$N$6:$AC$306,15,0)=I$3,0.02,0)))</f>
        <v/>
      </c>
      <c r="J60" s="24" t="str">
        <f>IF($B60="","",IF(J$4="NÃO",0,IF(VLOOKUP($B60,'FROTA OPER.'!$N$6:$AC$306,15,0)=J$3,0.02,0)))</f>
        <v/>
      </c>
      <c r="K60" s="24" t="str">
        <f>IF($B60="","",IF(K$4="NÃO",0,IF(VLOOKUP($B60,'FROTA OPER.'!$N$6:$AC$306,15,0)=K$3,0.02,0)))</f>
        <v/>
      </c>
      <c r="L60" s="24" t="str">
        <f>IF($B60="","",IF(L$4="NÃO",0,IF(VLOOKUP($B60,'FROTA OPER.'!$N$6:$AC$306,15,0)=L$3,0.02,0)))</f>
        <v/>
      </c>
      <c r="M60" s="25" t="str">
        <f>IF($B60="","",IF(L$4="NÃO",0,IF(VLOOKUP($B60,'FROTA OPER.'!$N$6:$AC$306,15,0)=M$3,0.02,0)))</f>
        <v/>
      </c>
      <c r="N60" s="26" t="str">
        <f>IF($B60="","",IF(N$4="NÃO",0,IF(VLOOKUP($B60,'FROTA OPER.'!$N$6:$W$306,8,0)=N$3,0.01,0)))</f>
        <v/>
      </c>
      <c r="O60" s="27" t="str">
        <f>IF($B60="","",IF(O$4="NÃO",0,IF(VLOOKUP($B60,'FROTA OPER.'!$N$6:$W$306,8,0)=O$3,0.01,0)))</f>
        <v/>
      </c>
      <c r="P60" s="27" t="str">
        <f>IF($B60="","",IF(P$4="NÃO",0,IF(VLOOKUP($B60,'FROTA OPER.'!$N$6:$W$306,8,0)=P$3,0.01,0)))</f>
        <v/>
      </c>
      <c r="Q60" s="27" t="str">
        <f>IF($B60="","",IF(Q$4="NÃO",0,IF(VLOOKUP($B60,'FROTA OPER.'!$N$6:$W$306,8,0)=Q$3,0.01,0)))</f>
        <v/>
      </c>
      <c r="R60" s="27" t="str">
        <f>IF($B60="","",IF(R$4="NÃO",0,IF(VLOOKUP($B60,'FROTA OPER.'!$N$6:$W$306,8,0)=R$3,0.01,0)))</f>
        <v/>
      </c>
      <c r="S60" s="27" t="str">
        <f>IF($B60="","",IF(S$4="NÃO",0,IF(VLOOKUP($B60,'FROTA OPER.'!$N$6:$W$306,8,0)=S$3,0.01,0)))</f>
        <v/>
      </c>
      <c r="T60" s="28" t="str">
        <f>IF($B60="","",IF(T$4="NÃO",0,IF(VLOOKUP($B60,'FROTA OPER.'!$N$6:$W$306,8,0)=T$3,0.01,0)))</f>
        <v/>
      </c>
      <c r="U60" s="37" t="str">
        <f t="shared" si="2"/>
        <v/>
      </c>
      <c r="V60" s="20" t="str">
        <f t="shared" si="3"/>
        <v/>
      </c>
      <c r="W60" s="330"/>
    </row>
    <row r="61" spans="2:23" ht="15" customHeight="1" x14ac:dyDescent="0.25">
      <c r="B61" s="21" t="str">
        <f>IF('FROTA OPER.'!N63="","",'FROTA OPER.'!N63)</f>
        <v/>
      </c>
      <c r="C61" s="21" t="str">
        <f>IF(B61="","",'FROTA OPER.'!AJ63)</f>
        <v/>
      </c>
      <c r="D61" s="21" t="str">
        <f>IF(B61="","",'FROTA OPER.'!B63)</f>
        <v/>
      </c>
      <c r="E61" s="22" t="str">
        <f t="shared" si="4"/>
        <v/>
      </c>
      <c r="F61" s="36" t="str">
        <f t="shared" si="8"/>
        <v/>
      </c>
      <c r="G61" s="23" t="str">
        <f>IF($B61="","",IF(G$4="NÃO",0,IF(VLOOKUP($B61,'FROTA OPER.'!$N$6:$AC$306,15,0)=G$3,0.02,0)))</f>
        <v/>
      </c>
      <c r="H61" s="24" t="str">
        <f>IF($B61="","",IF(H$4="NÃO",0,IF(VLOOKUP($B61,'FROTA OPER.'!$N$6:$AC$306,15,0)=H$3,0.02,0)))</f>
        <v/>
      </c>
      <c r="I61" s="24" t="str">
        <f>IF($B61="","",IF(I$4="NÃO",0,IF(VLOOKUP($B61,'FROTA OPER.'!$N$6:$AC$306,15,0)=I$3,0.02,0)))</f>
        <v/>
      </c>
      <c r="J61" s="24" t="str">
        <f>IF($B61="","",IF(J$4="NÃO",0,IF(VLOOKUP($B61,'FROTA OPER.'!$N$6:$AC$306,15,0)=J$3,0.02,0)))</f>
        <v/>
      </c>
      <c r="K61" s="24" t="str">
        <f>IF($B61="","",IF(K$4="NÃO",0,IF(VLOOKUP($B61,'FROTA OPER.'!$N$6:$AC$306,15,0)=K$3,0.02,0)))</f>
        <v/>
      </c>
      <c r="L61" s="24" t="str">
        <f>IF($B61="","",IF(L$4="NÃO",0,IF(VLOOKUP($B61,'FROTA OPER.'!$N$6:$AC$306,15,0)=L$3,0.02,0)))</f>
        <v/>
      </c>
      <c r="M61" s="25" t="str">
        <f>IF($B61="","",IF(L$4="NÃO",0,IF(VLOOKUP($B61,'FROTA OPER.'!$N$6:$AC$306,15,0)=M$3,0.02,0)))</f>
        <v/>
      </c>
      <c r="N61" s="26" t="str">
        <f>IF($B61="","",IF(N$4="NÃO",0,IF(VLOOKUP($B61,'FROTA OPER.'!$N$6:$W$306,8,0)=N$3,0.01,0)))</f>
        <v/>
      </c>
      <c r="O61" s="27" t="str">
        <f>IF($B61="","",IF(O$4="NÃO",0,IF(VLOOKUP($B61,'FROTA OPER.'!$N$6:$W$306,8,0)=O$3,0.01,0)))</f>
        <v/>
      </c>
      <c r="P61" s="27" t="str">
        <f>IF($B61="","",IF(P$4="NÃO",0,IF(VLOOKUP($B61,'FROTA OPER.'!$N$6:$W$306,8,0)=P$3,0.01,0)))</f>
        <v/>
      </c>
      <c r="Q61" s="27" t="str">
        <f>IF($B61="","",IF(Q$4="NÃO",0,IF(VLOOKUP($B61,'FROTA OPER.'!$N$6:$W$306,8,0)=Q$3,0.01,0)))</f>
        <v/>
      </c>
      <c r="R61" s="27" t="str">
        <f>IF($B61="","",IF(R$4="NÃO",0,IF(VLOOKUP($B61,'FROTA OPER.'!$N$6:$W$306,8,0)=R$3,0.01,0)))</f>
        <v/>
      </c>
      <c r="S61" s="27" t="str">
        <f>IF($B61="","",IF(S$4="NÃO",0,IF(VLOOKUP($B61,'FROTA OPER.'!$N$6:$W$306,8,0)=S$3,0.01,0)))</f>
        <v/>
      </c>
      <c r="T61" s="28" t="str">
        <f>IF($B61="","",IF(T$4="NÃO",0,IF(VLOOKUP($B61,'FROTA OPER.'!$N$6:$W$306,8,0)=T$3,0.01,0)))</f>
        <v/>
      </c>
      <c r="U61" s="37" t="str">
        <f t="shared" si="2"/>
        <v/>
      </c>
      <c r="V61" s="20" t="str">
        <f t="shared" si="3"/>
        <v/>
      </c>
      <c r="W61" s="330"/>
    </row>
    <row r="62" spans="2:23" ht="15" customHeight="1" x14ac:dyDescent="0.25">
      <c r="B62" s="21" t="str">
        <f>IF('FROTA OPER.'!N64="","",'FROTA OPER.'!N64)</f>
        <v/>
      </c>
      <c r="C62" s="21" t="str">
        <f>IF(B62="","",'FROTA OPER.'!AJ64)</f>
        <v/>
      </c>
      <c r="D62" s="21" t="str">
        <f>IF(B62="","",'FROTA OPER.'!B64)</f>
        <v/>
      </c>
      <c r="E62" s="22" t="str">
        <f t="shared" si="4"/>
        <v/>
      </c>
      <c r="F62" s="36" t="str">
        <f t="shared" si="8"/>
        <v/>
      </c>
      <c r="G62" s="23" t="str">
        <f>IF($B62="","",IF(G$4="NÃO",0,IF(VLOOKUP($B62,'FROTA OPER.'!$N$6:$AC$306,15,0)=G$3,0.02,0)))</f>
        <v/>
      </c>
      <c r="H62" s="24" t="str">
        <f>IF($B62="","",IF(H$4="NÃO",0,IF(VLOOKUP($B62,'FROTA OPER.'!$N$6:$AC$306,15,0)=H$3,0.02,0)))</f>
        <v/>
      </c>
      <c r="I62" s="24" t="str">
        <f>IF($B62="","",IF(I$4="NÃO",0,IF(VLOOKUP($B62,'FROTA OPER.'!$N$6:$AC$306,15,0)=I$3,0.02,0)))</f>
        <v/>
      </c>
      <c r="J62" s="24" t="str">
        <f>IF($B62="","",IF(J$4="NÃO",0,IF(VLOOKUP($B62,'FROTA OPER.'!$N$6:$AC$306,15,0)=J$3,0.02,0)))</f>
        <v/>
      </c>
      <c r="K62" s="24" t="str">
        <f>IF($B62="","",IF(K$4="NÃO",0,IF(VLOOKUP($B62,'FROTA OPER.'!$N$6:$AC$306,15,0)=K$3,0.02,0)))</f>
        <v/>
      </c>
      <c r="L62" s="24" t="str">
        <f>IF($B62="","",IF(L$4="NÃO",0,IF(VLOOKUP($B62,'FROTA OPER.'!$N$6:$AC$306,15,0)=L$3,0.02,0)))</f>
        <v/>
      </c>
      <c r="M62" s="25" t="str">
        <f>IF($B62="","",IF(L$4="NÃO",0,IF(VLOOKUP($B62,'FROTA OPER.'!$N$6:$AC$306,15,0)=M$3,0.02,0)))</f>
        <v/>
      </c>
      <c r="N62" s="26" t="str">
        <f>IF($B62="","",IF(N$4="NÃO",0,IF(VLOOKUP($B62,'FROTA OPER.'!$N$6:$W$306,8,0)=N$3,0.01,0)))</f>
        <v/>
      </c>
      <c r="O62" s="27" t="str">
        <f>IF($B62="","",IF(O$4="NÃO",0,IF(VLOOKUP($B62,'FROTA OPER.'!$N$6:$W$306,8,0)=O$3,0.01,0)))</f>
        <v/>
      </c>
      <c r="P62" s="27" t="str">
        <f>IF($B62="","",IF(P$4="NÃO",0,IF(VLOOKUP($B62,'FROTA OPER.'!$N$6:$W$306,8,0)=P$3,0.01,0)))</f>
        <v/>
      </c>
      <c r="Q62" s="27" t="str">
        <f>IF($B62="","",IF(Q$4="NÃO",0,IF(VLOOKUP($B62,'FROTA OPER.'!$N$6:$W$306,8,0)=Q$3,0.01,0)))</f>
        <v/>
      </c>
      <c r="R62" s="27" t="str">
        <f>IF($B62="","",IF(R$4="NÃO",0,IF(VLOOKUP($B62,'FROTA OPER.'!$N$6:$W$306,8,0)=R$3,0.01,0)))</f>
        <v/>
      </c>
      <c r="S62" s="27" t="str">
        <f>IF($B62="","",IF(S$4="NÃO",0,IF(VLOOKUP($B62,'FROTA OPER.'!$N$6:$W$306,8,0)=S$3,0.01,0)))</f>
        <v/>
      </c>
      <c r="T62" s="28" t="str">
        <f>IF($B62="","",IF(T$4="NÃO",0,IF(VLOOKUP($B62,'FROTA OPER.'!$N$6:$W$306,8,0)=T$3,0.01,0)))</f>
        <v/>
      </c>
      <c r="U62" s="37" t="str">
        <f t="shared" si="2"/>
        <v/>
      </c>
      <c r="V62" s="20" t="str">
        <f t="shared" si="3"/>
        <v/>
      </c>
      <c r="W62" s="330"/>
    </row>
    <row r="63" spans="2:23" ht="15" customHeight="1" x14ac:dyDescent="0.25">
      <c r="B63" s="21" t="str">
        <f>IF('FROTA OPER.'!N65="","",'FROTA OPER.'!N65)</f>
        <v/>
      </c>
      <c r="C63" s="21" t="str">
        <f>IF(B63="","",'FROTA OPER.'!AJ65)</f>
        <v/>
      </c>
      <c r="D63" s="21" t="str">
        <f>IF(B63="","",'FROTA OPER.'!B65)</f>
        <v/>
      </c>
      <c r="E63" s="22" t="str">
        <f t="shared" si="4"/>
        <v/>
      </c>
      <c r="F63" s="36" t="str">
        <f t="shared" si="8"/>
        <v/>
      </c>
      <c r="G63" s="23" t="str">
        <f>IF($B63="","",IF(G$4="NÃO",0,IF(VLOOKUP($B63,'FROTA OPER.'!$N$6:$AC$306,15,0)=G$3,0.02,0)))</f>
        <v/>
      </c>
      <c r="H63" s="24" t="str">
        <f>IF($B63="","",IF(H$4="NÃO",0,IF(VLOOKUP($B63,'FROTA OPER.'!$N$6:$AC$306,15,0)=H$3,0.02,0)))</f>
        <v/>
      </c>
      <c r="I63" s="24" t="str">
        <f>IF($B63="","",IF(I$4="NÃO",0,IF(VLOOKUP($B63,'FROTA OPER.'!$N$6:$AC$306,15,0)=I$3,0.02,0)))</f>
        <v/>
      </c>
      <c r="J63" s="24" t="str">
        <f>IF($B63="","",IF(J$4="NÃO",0,IF(VLOOKUP($B63,'FROTA OPER.'!$N$6:$AC$306,15,0)=J$3,0.02,0)))</f>
        <v/>
      </c>
      <c r="K63" s="24" t="str">
        <f>IF($B63="","",IF(K$4="NÃO",0,IF(VLOOKUP($B63,'FROTA OPER.'!$N$6:$AC$306,15,0)=K$3,0.02,0)))</f>
        <v/>
      </c>
      <c r="L63" s="24" t="str">
        <f>IF($B63="","",IF(L$4="NÃO",0,IF(VLOOKUP($B63,'FROTA OPER.'!$N$6:$AC$306,15,0)=L$3,0.02,0)))</f>
        <v/>
      </c>
      <c r="M63" s="25" t="str">
        <f>IF($B63="","",IF(L$4="NÃO",0,IF(VLOOKUP($B63,'FROTA OPER.'!$N$6:$AC$306,15,0)=M$3,0.02,0)))</f>
        <v/>
      </c>
      <c r="N63" s="26" t="str">
        <f>IF($B63="","",IF(N$4="NÃO",0,IF(VLOOKUP($B63,'FROTA OPER.'!$N$6:$W$306,8,0)=N$3,0.01,0)))</f>
        <v/>
      </c>
      <c r="O63" s="27" t="str">
        <f>IF($B63="","",IF(O$4="NÃO",0,IF(VLOOKUP($B63,'FROTA OPER.'!$N$6:$W$306,8,0)=O$3,0.01,0)))</f>
        <v/>
      </c>
      <c r="P63" s="27" t="str">
        <f>IF($B63="","",IF(P$4="NÃO",0,IF(VLOOKUP($B63,'FROTA OPER.'!$N$6:$W$306,8,0)=P$3,0.01,0)))</f>
        <v/>
      </c>
      <c r="Q63" s="27" t="str">
        <f>IF($B63="","",IF(Q$4="NÃO",0,IF(VLOOKUP($B63,'FROTA OPER.'!$N$6:$W$306,8,0)=Q$3,0.01,0)))</f>
        <v/>
      </c>
      <c r="R63" s="27" t="str">
        <f>IF($B63="","",IF(R$4="NÃO",0,IF(VLOOKUP($B63,'FROTA OPER.'!$N$6:$W$306,8,0)=R$3,0.01,0)))</f>
        <v/>
      </c>
      <c r="S63" s="27" t="str">
        <f>IF($B63="","",IF(S$4="NÃO",0,IF(VLOOKUP($B63,'FROTA OPER.'!$N$6:$W$306,8,0)=S$3,0.01,0)))</f>
        <v/>
      </c>
      <c r="T63" s="28" t="str">
        <f>IF($B63="","",IF(T$4="NÃO",0,IF(VLOOKUP($B63,'FROTA OPER.'!$N$6:$W$306,8,0)=T$3,0.01,0)))</f>
        <v/>
      </c>
      <c r="U63" s="37" t="str">
        <f t="shared" si="2"/>
        <v/>
      </c>
      <c r="V63" s="20" t="str">
        <f t="shared" si="3"/>
        <v/>
      </c>
      <c r="W63" s="330"/>
    </row>
    <row r="64" spans="2:23" ht="15" customHeight="1" x14ac:dyDescent="0.25">
      <c r="B64" s="21" t="str">
        <f>IF('FROTA OPER.'!N66="","",'FROTA OPER.'!N66)</f>
        <v/>
      </c>
      <c r="C64" s="21" t="str">
        <f>IF(B64="","",'FROTA OPER.'!AJ66)</f>
        <v/>
      </c>
      <c r="D64" s="21" t="str">
        <f>IF(B64="","",'FROTA OPER.'!B66)</f>
        <v/>
      </c>
      <c r="E64" s="22" t="str">
        <f t="shared" si="4"/>
        <v/>
      </c>
      <c r="F64" s="36" t="str">
        <f t="shared" si="8"/>
        <v/>
      </c>
      <c r="G64" s="23" t="str">
        <f>IF($B64="","",IF(G$4="NÃO",0,IF(VLOOKUP($B64,'FROTA OPER.'!$N$6:$AC$306,15,0)=G$3,0.02,0)))</f>
        <v/>
      </c>
      <c r="H64" s="24" t="str">
        <f>IF($B64="","",IF(H$4="NÃO",0,IF(VLOOKUP($B64,'FROTA OPER.'!$N$6:$AC$306,15,0)=H$3,0.02,0)))</f>
        <v/>
      </c>
      <c r="I64" s="24" t="str">
        <f>IF($B64="","",IF(I$4="NÃO",0,IF(VLOOKUP($B64,'FROTA OPER.'!$N$6:$AC$306,15,0)=I$3,0.02,0)))</f>
        <v/>
      </c>
      <c r="J64" s="24" t="str">
        <f>IF($B64="","",IF(J$4="NÃO",0,IF(VLOOKUP($B64,'FROTA OPER.'!$N$6:$AC$306,15,0)=J$3,0.02,0)))</f>
        <v/>
      </c>
      <c r="K64" s="24" t="str">
        <f>IF($B64="","",IF(K$4="NÃO",0,IF(VLOOKUP($B64,'FROTA OPER.'!$N$6:$AC$306,15,0)=K$3,0.02,0)))</f>
        <v/>
      </c>
      <c r="L64" s="24" t="str">
        <f>IF($B64="","",IF(L$4="NÃO",0,IF(VLOOKUP($B64,'FROTA OPER.'!$N$6:$AC$306,15,0)=L$3,0.02,0)))</f>
        <v/>
      </c>
      <c r="M64" s="25" t="str">
        <f>IF($B64="","",IF(L$4="NÃO",0,IF(VLOOKUP($B64,'FROTA OPER.'!$N$6:$AC$306,15,0)=M$3,0.02,0)))</f>
        <v/>
      </c>
      <c r="N64" s="26" t="str">
        <f>IF($B64="","",IF(N$4="NÃO",0,IF(VLOOKUP($B64,'FROTA OPER.'!$N$6:$W$306,8,0)=N$3,0.01,0)))</f>
        <v/>
      </c>
      <c r="O64" s="27" t="str">
        <f>IF($B64="","",IF(O$4="NÃO",0,IF(VLOOKUP($B64,'FROTA OPER.'!$N$6:$W$306,8,0)=O$3,0.01,0)))</f>
        <v/>
      </c>
      <c r="P64" s="27" t="str">
        <f>IF($B64="","",IF(P$4="NÃO",0,IF(VLOOKUP($B64,'FROTA OPER.'!$N$6:$W$306,8,0)=P$3,0.01,0)))</f>
        <v/>
      </c>
      <c r="Q64" s="27" t="str">
        <f>IF($B64="","",IF(Q$4="NÃO",0,IF(VLOOKUP($B64,'FROTA OPER.'!$N$6:$W$306,8,0)=Q$3,0.01,0)))</f>
        <v/>
      </c>
      <c r="R64" s="27" t="str">
        <f>IF($B64="","",IF(R$4="NÃO",0,IF(VLOOKUP($B64,'FROTA OPER.'!$N$6:$W$306,8,0)=R$3,0.01,0)))</f>
        <v/>
      </c>
      <c r="S64" s="27" t="str">
        <f>IF($B64="","",IF(S$4="NÃO",0,IF(VLOOKUP($B64,'FROTA OPER.'!$N$6:$W$306,8,0)=S$3,0.01,0)))</f>
        <v/>
      </c>
      <c r="T64" s="28" t="str">
        <f>IF($B64="","",IF(T$4="NÃO",0,IF(VLOOKUP($B64,'FROTA OPER.'!$N$6:$W$306,8,0)=T$3,0.01,0)))</f>
        <v/>
      </c>
      <c r="U64" s="37" t="str">
        <f t="shared" si="2"/>
        <v/>
      </c>
      <c r="V64" s="20" t="str">
        <f t="shared" si="3"/>
        <v/>
      </c>
      <c r="W64" s="330"/>
    </row>
    <row r="65" spans="2:23" ht="15" customHeight="1" x14ac:dyDescent="0.25">
      <c r="B65" s="21" t="str">
        <f>IF('FROTA OPER.'!N67="","",'FROTA OPER.'!N67)</f>
        <v/>
      </c>
      <c r="C65" s="21" t="str">
        <f>IF(B65="","",'FROTA OPER.'!AJ67)</f>
        <v/>
      </c>
      <c r="D65" s="21" t="str">
        <f>IF(B65="","",'FROTA OPER.'!B67)</f>
        <v/>
      </c>
      <c r="E65" s="22" t="str">
        <f t="shared" si="4"/>
        <v/>
      </c>
      <c r="F65" s="36" t="str">
        <f t="shared" si="8"/>
        <v/>
      </c>
      <c r="G65" s="23" t="str">
        <f>IF($B65="","",IF(G$4="NÃO",0,IF(VLOOKUP($B65,'FROTA OPER.'!$N$6:$AC$306,15,0)=G$3,0.02,0)))</f>
        <v/>
      </c>
      <c r="H65" s="24" t="str">
        <f>IF($B65="","",IF(H$4="NÃO",0,IF(VLOOKUP($B65,'FROTA OPER.'!$N$6:$AC$306,15,0)=H$3,0.02,0)))</f>
        <v/>
      </c>
      <c r="I65" s="24" t="str">
        <f>IF($B65="","",IF(I$4="NÃO",0,IF(VLOOKUP($B65,'FROTA OPER.'!$N$6:$AC$306,15,0)=I$3,0.02,0)))</f>
        <v/>
      </c>
      <c r="J65" s="24" t="str">
        <f>IF($B65="","",IF(J$4="NÃO",0,IF(VLOOKUP($B65,'FROTA OPER.'!$N$6:$AC$306,15,0)=J$3,0.02,0)))</f>
        <v/>
      </c>
      <c r="K65" s="24" t="str">
        <f>IF($B65="","",IF(K$4="NÃO",0,IF(VLOOKUP($B65,'FROTA OPER.'!$N$6:$AC$306,15,0)=K$3,0.02,0)))</f>
        <v/>
      </c>
      <c r="L65" s="24" t="str">
        <f>IF($B65="","",IF(L$4="NÃO",0,IF(VLOOKUP($B65,'FROTA OPER.'!$N$6:$AC$306,15,0)=L$3,0.02,0)))</f>
        <v/>
      </c>
      <c r="M65" s="25" t="str">
        <f>IF($B65="","",IF(L$4="NÃO",0,IF(VLOOKUP($B65,'FROTA OPER.'!$N$6:$AC$306,15,0)=M$3,0.02,0)))</f>
        <v/>
      </c>
      <c r="N65" s="26" t="str">
        <f>IF($B65="","",IF(N$4="NÃO",0,IF(VLOOKUP($B65,'FROTA OPER.'!$N$6:$W$306,8,0)=N$3,0.01,0)))</f>
        <v/>
      </c>
      <c r="O65" s="27" t="str">
        <f>IF($B65="","",IF(O$4="NÃO",0,IF(VLOOKUP($B65,'FROTA OPER.'!$N$6:$W$306,8,0)=O$3,0.01,0)))</f>
        <v/>
      </c>
      <c r="P65" s="27" t="str">
        <f>IF($B65="","",IF(P$4="NÃO",0,IF(VLOOKUP($B65,'FROTA OPER.'!$N$6:$W$306,8,0)=P$3,0.01,0)))</f>
        <v/>
      </c>
      <c r="Q65" s="27" t="str">
        <f>IF($B65="","",IF(Q$4="NÃO",0,IF(VLOOKUP($B65,'FROTA OPER.'!$N$6:$W$306,8,0)=Q$3,0.01,0)))</f>
        <v/>
      </c>
      <c r="R65" s="27" t="str">
        <f>IF($B65="","",IF(R$4="NÃO",0,IF(VLOOKUP($B65,'FROTA OPER.'!$N$6:$W$306,8,0)=R$3,0.01,0)))</f>
        <v/>
      </c>
      <c r="S65" s="27" t="str">
        <f>IF($B65="","",IF(S$4="NÃO",0,IF(VLOOKUP($B65,'FROTA OPER.'!$N$6:$W$306,8,0)=S$3,0.01,0)))</f>
        <v/>
      </c>
      <c r="T65" s="28" t="str">
        <f>IF($B65="","",IF(T$4="NÃO",0,IF(VLOOKUP($B65,'FROTA OPER.'!$N$6:$W$306,8,0)=T$3,0.01,0)))</f>
        <v/>
      </c>
      <c r="U65" s="37" t="str">
        <f t="shared" si="2"/>
        <v/>
      </c>
      <c r="V65" s="20" t="str">
        <f t="shared" si="3"/>
        <v/>
      </c>
      <c r="W65" s="330"/>
    </row>
    <row r="66" spans="2:23" ht="15" customHeight="1" x14ac:dyDescent="0.25">
      <c r="B66" s="21" t="str">
        <f>IF('FROTA OPER.'!N68="","",'FROTA OPER.'!N68)</f>
        <v/>
      </c>
      <c r="C66" s="21" t="str">
        <f>IF(B66="","",'FROTA OPER.'!AJ68)</f>
        <v/>
      </c>
      <c r="D66" s="21" t="str">
        <f>IF(B66="","",'FROTA OPER.'!B68)</f>
        <v/>
      </c>
      <c r="E66" s="22" t="str">
        <f t="shared" si="4"/>
        <v/>
      </c>
      <c r="F66" s="36" t="str">
        <f t="shared" si="8"/>
        <v/>
      </c>
      <c r="G66" s="23" t="str">
        <f>IF($B66="","",IF(G$4="NÃO",0,IF(VLOOKUP($B66,'FROTA OPER.'!$N$6:$AC$306,15,0)=G$3,0.02,0)))</f>
        <v/>
      </c>
      <c r="H66" s="24" t="str">
        <f>IF($B66="","",IF(H$4="NÃO",0,IF(VLOOKUP($B66,'FROTA OPER.'!$N$6:$AC$306,15,0)=H$3,0.02,0)))</f>
        <v/>
      </c>
      <c r="I66" s="24" t="str">
        <f>IF($B66="","",IF(I$4="NÃO",0,IF(VLOOKUP($B66,'FROTA OPER.'!$N$6:$AC$306,15,0)=I$3,0.02,0)))</f>
        <v/>
      </c>
      <c r="J66" s="24" t="str">
        <f>IF($B66="","",IF(J$4="NÃO",0,IF(VLOOKUP($B66,'FROTA OPER.'!$N$6:$AC$306,15,0)=J$3,0.02,0)))</f>
        <v/>
      </c>
      <c r="K66" s="24" t="str">
        <f>IF($B66="","",IF(K$4="NÃO",0,IF(VLOOKUP($B66,'FROTA OPER.'!$N$6:$AC$306,15,0)=K$3,0.02,0)))</f>
        <v/>
      </c>
      <c r="L66" s="24" t="str">
        <f>IF($B66="","",IF(L$4="NÃO",0,IF(VLOOKUP($B66,'FROTA OPER.'!$N$6:$AC$306,15,0)=L$3,0.02,0)))</f>
        <v/>
      </c>
      <c r="M66" s="25" t="str">
        <f>IF($B66="","",IF(L$4="NÃO",0,IF(VLOOKUP($B66,'FROTA OPER.'!$N$6:$AC$306,15,0)=M$3,0.02,0)))</f>
        <v/>
      </c>
      <c r="N66" s="26" t="str">
        <f>IF($B66="","",IF(N$4="NÃO",0,IF(VLOOKUP($B66,'FROTA OPER.'!$N$6:$W$306,8,0)=N$3,0.01,0)))</f>
        <v/>
      </c>
      <c r="O66" s="27" t="str">
        <f>IF($B66="","",IF(O$4="NÃO",0,IF(VLOOKUP($B66,'FROTA OPER.'!$N$6:$W$306,8,0)=O$3,0.01,0)))</f>
        <v/>
      </c>
      <c r="P66" s="27" t="str">
        <f>IF($B66="","",IF(P$4="NÃO",0,IF(VLOOKUP($B66,'FROTA OPER.'!$N$6:$W$306,8,0)=P$3,0.01,0)))</f>
        <v/>
      </c>
      <c r="Q66" s="27" t="str">
        <f>IF($B66="","",IF(Q$4="NÃO",0,IF(VLOOKUP($B66,'FROTA OPER.'!$N$6:$W$306,8,0)=Q$3,0.01,0)))</f>
        <v/>
      </c>
      <c r="R66" s="27" t="str">
        <f>IF($B66="","",IF(R$4="NÃO",0,IF(VLOOKUP($B66,'FROTA OPER.'!$N$6:$W$306,8,0)=R$3,0.01,0)))</f>
        <v/>
      </c>
      <c r="S66" s="27" t="str">
        <f>IF($B66="","",IF(S$4="NÃO",0,IF(VLOOKUP($B66,'FROTA OPER.'!$N$6:$W$306,8,0)=S$3,0.01,0)))</f>
        <v/>
      </c>
      <c r="T66" s="28" t="str">
        <f>IF($B66="","",IF(T$4="NÃO",0,IF(VLOOKUP($B66,'FROTA OPER.'!$N$6:$W$306,8,0)=T$3,0.01,0)))</f>
        <v/>
      </c>
      <c r="U66" s="37" t="str">
        <f t="shared" si="2"/>
        <v/>
      </c>
      <c r="V66" s="20" t="str">
        <f t="shared" si="3"/>
        <v/>
      </c>
      <c r="W66" s="330"/>
    </row>
    <row r="67" spans="2:23" ht="15" customHeight="1" x14ac:dyDescent="0.25">
      <c r="B67" s="21" t="str">
        <f>IF('FROTA OPER.'!N69="","",'FROTA OPER.'!N69)</f>
        <v/>
      </c>
      <c r="C67" s="21" t="str">
        <f>IF(B67="","",'FROTA OPER.'!AJ69)</f>
        <v/>
      </c>
      <c r="D67" s="21" t="str">
        <f>IF(B67="","",'FROTA OPER.'!B69)</f>
        <v/>
      </c>
      <c r="E67" s="22" t="str">
        <f t="shared" si="4"/>
        <v/>
      </c>
      <c r="F67" s="36" t="str">
        <f t="shared" si="8"/>
        <v/>
      </c>
      <c r="G67" s="23" t="str">
        <f>IF($B67="","",IF(G$4="NÃO",0,IF(VLOOKUP($B67,'FROTA OPER.'!$N$6:$AC$306,15,0)=G$3,0.02,0)))</f>
        <v/>
      </c>
      <c r="H67" s="24" t="str">
        <f>IF($B67="","",IF(H$4="NÃO",0,IF(VLOOKUP($B67,'FROTA OPER.'!$N$6:$AC$306,15,0)=H$3,0.02,0)))</f>
        <v/>
      </c>
      <c r="I67" s="24" t="str">
        <f>IF($B67="","",IF(I$4="NÃO",0,IF(VLOOKUP($B67,'FROTA OPER.'!$N$6:$AC$306,15,0)=I$3,0.02,0)))</f>
        <v/>
      </c>
      <c r="J67" s="24" t="str">
        <f>IF($B67="","",IF(J$4="NÃO",0,IF(VLOOKUP($B67,'FROTA OPER.'!$N$6:$AC$306,15,0)=J$3,0.02,0)))</f>
        <v/>
      </c>
      <c r="K67" s="24" t="str">
        <f>IF($B67="","",IF(K$4="NÃO",0,IF(VLOOKUP($B67,'FROTA OPER.'!$N$6:$AC$306,15,0)=K$3,0.02,0)))</f>
        <v/>
      </c>
      <c r="L67" s="24" t="str">
        <f>IF($B67="","",IF(L$4="NÃO",0,IF(VLOOKUP($B67,'FROTA OPER.'!$N$6:$AC$306,15,0)=L$3,0.02,0)))</f>
        <v/>
      </c>
      <c r="M67" s="25" t="str">
        <f>IF($B67="","",IF(L$4="NÃO",0,IF(VLOOKUP($B67,'FROTA OPER.'!$N$6:$AC$306,15,0)=M$3,0.02,0)))</f>
        <v/>
      </c>
      <c r="N67" s="26" t="str">
        <f>IF($B67="","",IF(N$4="NÃO",0,IF(VLOOKUP($B67,'FROTA OPER.'!$N$6:$W$306,8,0)=N$3,0.01,0)))</f>
        <v/>
      </c>
      <c r="O67" s="27" t="str">
        <f>IF($B67="","",IF(O$4="NÃO",0,IF(VLOOKUP($B67,'FROTA OPER.'!$N$6:$W$306,8,0)=O$3,0.01,0)))</f>
        <v/>
      </c>
      <c r="P67" s="27" t="str">
        <f>IF($B67="","",IF(P$4="NÃO",0,IF(VLOOKUP($B67,'FROTA OPER.'!$N$6:$W$306,8,0)=P$3,0.01,0)))</f>
        <v/>
      </c>
      <c r="Q67" s="27" t="str">
        <f>IF($B67="","",IF(Q$4="NÃO",0,IF(VLOOKUP($B67,'FROTA OPER.'!$N$6:$W$306,8,0)=Q$3,0.01,0)))</f>
        <v/>
      </c>
      <c r="R67" s="27" t="str">
        <f>IF($B67="","",IF(R$4="NÃO",0,IF(VLOOKUP($B67,'FROTA OPER.'!$N$6:$W$306,8,0)=R$3,0.01,0)))</f>
        <v/>
      </c>
      <c r="S67" s="27" t="str">
        <f>IF($B67="","",IF(S$4="NÃO",0,IF(VLOOKUP($B67,'FROTA OPER.'!$N$6:$W$306,8,0)=S$3,0.01,0)))</f>
        <v/>
      </c>
      <c r="T67" s="28" t="str">
        <f>IF($B67="","",IF(T$4="NÃO",0,IF(VLOOKUP($B67,'FROTA OPER.'!$N$6:$W$306,8,0)=T$3,0.01,0)))</f>
        <v/>
      </c>
      <c r="U67" s="37" t="str">
        <f t="shared" si="2"/>
        <v/>
      </c>
      <c r="V67" s="20" t="str">
        <f t="shared" si="3"/>
        <v/>
      </c>
      <c r="W67" s="330"/>
    </row>
    <row r="68" spans="2:23" ht="15" customHeight="1" x14ac:dyDescent="0.25">
      <c r="B68" s="21" t="str">
        <f>IF('FROTA OPER.'!N70="","",'FROTA OPER.'!N70)</f>
        <v/>
      </c>
      <c r="C68" s="21" t="str">
        <f>IF(B68="","",'FROTA OPER.'!AJ70)</f>
        <v/>
      </c>
      <c r="D68" s="21" t="str">
        <f>IF(B68="","",'FROTA OPER.'!B70)</f>
        <v/>
      </c>
      <c r="E68" s="22" t="str">
        <f t="shared" si="4"/>
        <v/>
      </c>
      <c r="F68" s="36" t="str">
        <f t="shared" si="8"/>
        <v/>
      </c>
      <c r="G68" s="23" t="str">
        <f>IF($B68="","",IF(G$4="NÃO",0,IF(VLOOKUP($B68,'FROTA OPER.'!$N$6:$AC$306,15,0)=G$3,0.02,0)))</f>
        <v/>
      </c>
      <c r="H68" s="24" t="str">
        <f>IF($B68="","",IF(H$4="NÃO",0,IF(VLOOKUP($B68,'FROTA OPER.'!$N$6:$AC$306,15,0)=H$3,0.02,0)))</f>
        <v/>
      </c>
      <c r="I68" s="24" t="str">
        <f>IF($B68="","",IF(I$4="NÃO",0,IF(VLOOKUP($B68,'FROTA OPER.'!$N$6:$AC$306,15,0)=I$3,0.02,0)))</f>
        <v/>
      </c>
      <c r="J68" s="24" t="str">
        <f>IF($B68="","",IF(J$4="NÃO",0,IF(VLOOKUP($B68,'FROTA OPER.'!$N$6:$AC$306,15,0)=J$3,0.02,0)))</f>
        <v/>
      </c>
      <c r="K68" s="24" t="str">
        <f>IF($B68="","",IF(K$4="NÃO",0,IF(VLOOKUP($B68,'FROTA OPER.'!$N$6:$AC$306,15,0)=K$3,0.02,0)))</f>
        <v/>
      </c>
      <c r="L68" s="24" t="str">
        <f>IF($B68="","",IF(L$4="NÃO",0,IF(VLOOKUP($B68,'FROTA OPER.'!$N$6:$AC$306,15,0)=L$3,0.02,0)))</f>
        <v/>
      </c>
      <c r="M68" s="25" t="str">
        <f>IF($B68="","",IF(L$4="NÃO",0,IF(VLOOKUP($B68,'FROTA OPER.'!$N$6:$AC$306,15,0)=M$3,0.02,0)))</f>
        <v/>
      </c>
      <c r="N68" s="26" t="str">
        <f>IF($B68="","",IF(N$4="NÃO",0,IF(VLOOKUP($B68,'FROTA OPER.'!$N$6:$W$306,8,0)=N$3,0.01,0)))</f>
        <v/>
      </c>
      <c r="O68" s="27" t="str">
        <f>IF($B68="","",IF(O$4="NÃO",0,IF(VLOOKUP($B68,'FROTA OPER.'!$N$6:$W$306,8,0)=O$3,0.01,0)))</f>
        <v/>
      </c>
      <c r="P68" s="27" t="str">
        <f>IF($B68="","",IF(P$4="NÃO",0,IF(VLOOKUP($B68,'FROTA OPER.'!$N$6:$W$306,8,0)=P$3,0.01,0)))</f>
        <v/>
      </c>
      <c r="Q68" s="27" t="str">
        <f>IF($B68="","",IF(Q$4="NÃO",0,IF(VLOOKUP($B68,'FROTA OPER.'!$N$6:$W$306,8,0)=Q$3,0.01,0)))</f>
        <v/>
      </c>
      <c r="R68" s="27" t="str">
        <f>IF($B68="","",IF(R$4="NÃO",0,IF(VLOOKUP($B68,'FROTA OPER.'!$N$6:$W$306,8,0)=R$3,0.01,0)))</f>
        <v/>
      </c>
      <c r="S68" s="27" t="str">
        <f>IF($B68="","",IF(S$4="NÃO",0,IF(VLOOKUP($B68,'FROTA OPER.'!$N$6:$W$306,8,0)=S$3,0.01,0)))</f>
        <v/>
      </c>
      <c r="T68" s="28" t="str">
        <f>IF($B68="","",IF(T$4="NÃO",0,IF(VLOOKUP($B68,'FROTA OPER.'!$N$6:$W$306,8,0)=T$3,0.01,0)))</f>
        <v/>
      </c>
      <c r="U68" s="37" t="str">
        <f t="shared" si="2"/>
        <v/>
      </c>
      <c r="V68" s="20" t="str">
        <f t="shared" si="3"/>
        <v/>
      </c>
      <c r="W68" s="330"/>
    </row>
    <row r="69" spans="2:23" ht="15" customHeight="1" x14ac:dyDescent="0.25">
      <c r="B69" s="21" t="str">
        <f>IF('FROTA OPER.'!N71="","",'FROTA OPER.'!N71)</f>
        <v/>
      </c>
      <c r="C69" s="21" t="str">
        <f>IF(B69="","",'FROTA OPER.'!AJ71)</f>
        <v/>
      </c>
      <c r="D69" s="21" t="str">
        <f>IF(B69="","",'FROTA OPER.'!B71)</f>
        <v/>
      </c>
      <c r="E69" s="22" t="str">
        <f t="shared" si="4"/>
        <v/>
      </c>
      <c r="F69" s="36" t="str">
        <f t="shared" si="8"/>
        <v/>
      </c>
      <c r="G69" s="23" t="str">
        <f>IF($B69="","",IF(G$4="NÃO",0,IF(VLOOKUP($B69,'FROTA OPER.'!$N$6:$AC$306,15,0)=G$3,0.02,0)))</f>
        <v/>
      </c>
      <c r="H69" s="24" t="str">
        <f>IF($B69="","",IF(H$4="NÃO",0,IF(VLOOKUP($B69,'FROTA OPER.'!$N$6:$AC$306,15,0)=H$3,0.02,0)))</f>
        <v/>
      </c>
      <c r="I69" s="24" t="str">
        <f>IF($B69="","",IF(I$4="NÃO",0,IF(VLOOKUP($B69,'FROTA OPER.'!$N$6:$AC$306,15,0)=I$3,0.02,0)))</f>
        <v/>
      </c>
      <c r="J69" s="24" t="str">
        <f>IF($B69="","",IF(J$4="NÃO",0,IF(VLOOKUP($B69,'FROTA OPER.'!$N$6:$AC$306,15,0)=J$3,0.02,0)))</f>
        <v/>
      </c>
      <c r="K69" s="24" t="str">
        <f>IF($B69="","",IF(K$4="NÃO",0,IF(VLOOKUP($B69,'FROTA OPER.'!$N$6:$AC$306,15,0)=K$3,0.02,0)))</f>
        <v/>
      </c>
      <c r="L69" s="24" t="str">
        <f>IF($B69="","",IF(L$4="NÃO",0,IF(VLOOKUP($B69,'FROTA OPER.'!$N$6:$AC$306,15,0)=L$3,0.02,0)))</f>
        <v/>
      </c>
      <c r="M69" s="25" t="str">
        <f>IF($B69="","",IF(L$4="NÃO",0,IF(VLOOKUP($B69,'FROTA OPER.'!$N$6:$AC$306,15,0)=M$3,0.02,0)))</f>
        <v/>
      </c>
      <c r="N69" s="26" t="str">
        <f>IF($B69="","",IF(N$4="NÃO",0,IF(VLOOKUP($B69,'FROTA OPER.'!$N$6:$W$306,8,0)=N$3,0.01,0)))</f>
        <v/>
      </c>
      <c r="O69" s="27" t="str">
        <f>IF($B69="","",IF(O$4="NÃO",0,IF(VLOOKUP($B69,'FROTA OPER.'!$N$6:$W$306,8,0)=O$3,0.01,0)))</f>
        <v/>
      </c>
      <c r="P69" s="27" t="str">
        <f>IF($B69="","",IF(P$4="NÃO",0,IF(VLOOKUP($B69,'FROTA OPER.'!$N$6:$W$306,8,0)=P$3,0.01,0)))</f>
        <v/>
      </c>
      <c r="Q69" s="27" t="str">
        <f>IF($B69="","",IF(Q$4="NÃO",0,IF(VLOOKUP($B69,'FROTA OPER.'!$N$6:$W$306,8,0)=Q$3,0.01,0)))</f>
        <v/>
      </c>
      <c r="R69" s="27" t="str">
        <f>IF($B69="","",IF(R$4="NÃO",0,IF(VLOOKUP($B69,'FROTA OPER.'!$N$6:$W$306,8,0)=R$3,0.01,0)))</f>
        <v/>
      </c>
      <c r="S69" s="27" t="str">
        <f>IF($B69="","",IF(S$4="NÃO",0,IF(VLOOKUP($B69,'FROTA OPER.'!$N$6:$W$306,8,0)=S$3,0.01,0)))</f>
        <v/>
      </c>
      <c r="T69" s="28" t="str">
        <f>IF($B69="","",IF(T$4="NÃO",0,IF(VLOOKUP($B69,'FROTA OPER.'!$N$6:$W$306,8,0)=T$3,0.01,0)))</f>
        <v/>
      </c>
      <c r="U69" s="37" t="str">
        <f t="shared" ref="U69:U132" si="9">IF(B69="","",IF(F69="","",IF(F69-SUM(G69:T69)&lt;0,0,F69-SUM(G69:T69))))</f>
        <v/>
      </c>
      <c r="V69" s="20" t="str">
        <f t="shared" ref="V69:V132" si="10">IF($C69="","",VLOOKUP($C69,$X$2:$Y$36,2,0))</f>
        <v/>
      </c>
      <c r="W69" s="330"/>
    </row>
    <row r="70" spans="2:23" ht="15" customHeight="1" x14ac:dyDescent="0.25">
      <c r="B70" s="21" t="str">
        <f>IF('FROTA OPER.'!N72="","",'FROTA OPER.'!N72)</f>
        <v/>
      </c>
      <c r="C70" s="21" t="str">
        <f>IF(B70="","",'FROTA OPER.'!AJ72)</f>
        <v/>
      </c>
      <c r="D70" s="21" t="str">
        <f>IF(B70="","",'FROTA OPER.'!B72)</f>
        <v/>
      </c>
      <c r="E70" s="22" t="str">
        <f t="shared" ref="E70:E133" si="11">IF(B70="","",1)</f>
        <v/>
      </c>
      <c r="F70" s="36" t="str">
        <f t="shared" si="8"/>
        <v/>
      </c>
      <c r="G70" s="23" t="str">
        <f>IF($B70="","",IF(G$4="NÃO",0,IF(VLOOKUP($B70,'FROTA OPER.'!$N$6:$AC$306,15,0)=G$3,0.02,0)))</f>
        <v/>
      </c>
      <c r="H70" s="24" t="str">
        <f>IF($B70="","",IF(H$4="NÃO",0,IF(VLOOKUP($B70,'FROTA OPER.'!$N$6:$AC$306,15,0)=H$3,0.02,0)))</f>
        <v/>
      </c>
      <c r="I70" s="24" t="str">
        <f>IF($B70="","",IF(I$4="NÃO",0,IF(VLOOKUP($B70,'FROTA OPER.'!$N$6:$AC$306,15,0)=I$3,0.02,0)))</f>
        <v/>
      </c>
      <c r="J70" s="24" t="str">
        <f>IF($B70="","",IF(J$4="NÃO",0,IF(VLOOKUP($B70,'FROTA OPER.'!$N$6:$AC$306,15,0)=J$3,0.02,0)))</f>
        <v/>
      </c>
      <c r="K70" s="24" t="str">
        <f>IF($B70="","",IF(K$4="NÃO",0,IF(VLOOKUP($B70,'FROTA OPER.'!$N$6:$AC$306,15,0)=K$3,0.02,0)))</f>
        <v/>
      </c>
      <c r="L70" s="24" t="str">
        <f>IF($B70="","",IF(L$4="NÃO",0,IF(VLOOKUP($B70,'FROTA OPER.'!$N$6:$AC$306,15,0)=L$3,0.02,0)))</f>
        <v/>
      </c>
      <c r="M70" s="25" t="str">
        <f>IF($B70="","",IF(L$4="NÃO",0,IF(VLOOKUP($B70,'FROTA OPER.'!$N$6:$AC$306,15,0)=M$3,0.02,0)))</f>
        <v/>
      </c>
      <c r="N70" s="26" t="str">
        <f>IF($B70="","",IF(N$4="NÃO",0,IF(VLOOKUP($B70,'FROTA OPER.'!$N$6:$W$306,8,0)=N$3,0.01,0)))</f>
        <v/>
      </c>
      <c r="O70" s="27" t="str">
        <f>IF($B70="","",IF(O$4="NÃO",0,IF(VLOOKUP($B70,'FROTA OPER.'!$N$6:$W$306,8,0)=O$3,0.01,0)))</f>
        <v/>
      </c>
      <c r="P70" s="27" t="str">
        <f>IF($B70="","",IF(P$4="NÃO",0,IF(VLOOKUP($B70,'FROTA OPER.'!$N$6:$W$306,8,0)=P$3,0.01,0)))</f>
        <v/>
      </c>
      <c r="Q70" s="27" t="str">
        <f>IF($B70="","",IF(Q$4="NÃO",0,IF(VLOOKUP($B70,'FROTA OPER.'!$N$6:$W$306,8,0)=Q$3,0.01,0)))</f>
        <v/>
      </c>
      <c r="R70" s="27" t="str">
        <f>IF($B70="","",IF(R$4="NÃO",0,IF(VLOOKUP($B70,'FROTA OPER.'!$N$6:$W$306,8,0)=R$3,0.01,0)))</f>
        <v/>
      </c>
      <c r="S70" s="27" t="str">
        <f>IF($B70="","",IF(S$4="NÃO",0,IF(VLOOKUP($B70,'FROTA OPER.'!$N$6:$W$306,8,0)=S$3,0.01,0)))</f>
        <v/>
      </c>
      <c r="T70" s="28" t="str">
        <f>IF($B70="","",IF(T$4="NÃO",0,IF(VLOOKUP($B70,'FROTA OPER.'!$N$6:$W$306,8,0)=T$3,0.01,0)))</f>
        <v/>
      </c>
      <c r="U70" s="37" t="str">
        <f t="shared" si="9"/>
        <v/>
      </c>
      <c r="V70" s="20" t="str">
        <f t="shared" si="10"/>
        <v/>
      </c>
      <c r="W70" s="330"/>
    </row>
    <row r="71" spans="2:23" ht="15" customHeight="1" x14ac:dyDescent="0.25">
      <c r="B71" s="21" t="str">
        <f>IF('FROTA OPER.'!N73="","",'FROTA OPER.'!N73)</f>
        <v/>
      </c>
      <c r="C71" s="21" t="str">
        <f>IF(B71="","",'FROTA OPER.'!AJ73)</f>
        <v/>
      </c>
      <c r="D71" s="21" t="str">
        <f>IF(B71="","",'FROTA OPER.'!B73)</f>
        <v/>
      </c>
      <c r="E71" s="22" t="str">
        <f t="shared" si="11"/>
        <v/>
      </c>
      <c r="F71" s="36" t="str">
        <f t="shared" si="8"/>
        <v/>
      </c>
      <c r="G71" s="23" t="str">
        <f>IF($B71="","",IF(G$4="NÃO",0,IF(VLOOKUP($B71,'FROTA OPER.'!$N$6:$AC$306,15,0)=G$3,0.02,0)))</f>
        <v/>
      </c>
      <c r="H71" s="24" t="str">
        <f>IF($B71="","",IF(H$4="NÃO",0,IF(VLOOKUP($B71,'FROTA OPER.'!$N$6:$AC$306,15,0)=H$3,0.02,0)))</f>
        <v/>
      </c>
      <c r="I71" s="24" t="str">
        <f>IF($B71="","",IF(I$4="NÃO",0,IF(VLOOKUP($B71,'FROTA OPER.'!$N$6:$AC$306,15,0)=I$3,0.02,0)))</f>
        <v/>
      </c>
      <c r="J71" s="24" t="str">
        <f>IF($B71="","",IF(J$4="NÃO",0,IF(VLOOKUP($B71,'FROTA OPER.'!$N$6:$AC$306,15,0)=J$3,0.02,0)))</f>
        <v/>
      </c>
      <c r="K71" s="24" t="str">
        <f>IF($B71="","",IF(K$4="NÃO",0,IF(VLOOKUP($B71,'FROTA OPER.'!$N$6:$AC$306,15,0)=K$3,0.02,0)))</f>
        <v/>
      </c>
      <c r="L71" s="24" t="str">
        <f>IF($B71="","",IF(L$4="NÃO",0,IF(VLOOKUP($B71,'FROTA OPER.'!$N$6:$AC$306,15,0)=L$3,0.02,0)))</f>
        <v/>
      </c>
      <c r="M71" s="25" t="str">
        <f>IF($B71="","",IF(L$4="NÃO",0,IF(VLOOKUP($B71,'FROTA OPER.'!$N$6:$AC$306,15,0)=M$3,0.02,0)))</f>
        <v/>
      </c>
      <c r="N71" s="26" t="str">
        <f>IF($B71="","",IF(N$4="NÃO",0,IF(VLOOKUP($B71,'FROTA OPER.'!$N$6:$W$306,8,0)=N$3,0.01,0)))</f>
        <v/>
      </c>
      <c r="O71" s="27" t="str">
        <f>IF($B71="","",IF(O$4="NÃO",0,IF(VLOOKUP($B71,'FROTA OPER.'!$N$6:$W$306,8,0)=O$3,0.01,0)))</f>
        <v/>
      </c>
      <c r="P71" s="27" t="str">
        <f>IF($B71="","",IF(P$4="NÃO",0,IF(VLOOKUP($B71,'FROTA OPER.'!$N$6:$W$306,8,0)=P$3,0.01,0)))</f>
        <v/>
      </c>
      <c r="Q71" s="27" t="str">
        <f>IF($B71="","",IF(Q$4="NÃO",0,IF(VLOOKUP($B71,'FROTA OPER.'!$N$6:$W$306,8,0)=Q$3,0.01,0)))</f>
        <v/>
      </c>
      <c r="R71" s="27" t="str">
        <f>IF($B71="","",IF(R$4="NÃO",0,IF(VLOOKUP($B71,'FROTA OPER.'!$N$6:$W$306,8,0)=R$3,0.01,0)))</f>
        <v/>
      </c>
      <c r="S71" s="27" t="str">
        <f>IF($B71="","",IF(S$4="NÃO",0,IF(VLOOKUP($B71,'FROTA OPER.'!$N$6:$W$306,8,0)=S$3,0.01,0)))</f>
        <v/>
      </c>
      <c r="T71" s="28" t="str">
        <f>IF($B71="","",IF(T$4="NÃO",0,IF(VLOOKUP($B71,'FROTA OPER.'!$N$6:$W$306,8,0)=T$3,0.01,0)))</f>
        <v/>
      </c>
      <c r="U71" s="37" t="str">
        <f t="shared" si="9"/>
        <v/>
      </c>
      <c r="V71" s="20" t="str">
        <f t="shared" si="10"/>
        <v/>
      </c>
      <c r="W71" s="330"/>
    </row>
    <row r="72" spans="2:23" ht="15" customHeight="1" x14ac:dyDescent="0.25">
      <c r="B72" s="21" t="str">
        <f>IF('FROTA OPER.'!N74="","",'FROTA OPER.'!N74)</f>
        <v/>
      </c>
      <c r="C72" s="21" t="str">
        <f>IF(B72="","",'FROTA OPER.'!AJ74)</f>
        <v/>
      </c>
      <c r="D72" s="21" t="str">
        <f>IF(B72="","",'FROTA OPER.'!B74)</f>
        <v/>
      </c>
      <c r="E72" s="22" t="str">
        <f t="shared" si="11"/>
        <v/>
      </c>
      <c r="F72" s="36" t="str">
        <f t="shared" si="8"/>
        <v/>
      </c>
      <c r="G72" s="23" t="str">
        <f>IF($B72="","",IF(G$4="NÃO",0,IF(VLOOKUP($B72,'FROTA OPER.'!$N$6:$AC$306,15,0)=G$3,0.02,0)))</f>
        <v/>
      </c>
      <c r="H72" s="24" t="str">
        <f>IF($B72="","",IF(H$4="NÃO",0,IF(VLOOKUP($B72,'FROTA OPER.'!$N$6:$AC$306,15,0)=H$3,0.02,0)))</f>
        <v/>
      </c>
      <c r="I72" s="24" t="str">
        <f>IF($B72="","",IF(I$4="NÃO",0,IF(VLOOKUP($B72,'FROTA OPER.'!$N$6:$AC$306,15,0)=I$3,0.02,0)))</f>
        <v/>
      </c>
      <c r="J72" s="24" t="str">
        <f>IF($B72="","",IF(J$4="NÃO",0,IF(VLOOKUP($B72,'FROTA OPER.'!$N$6:$AC$306,15,0)=J$3,0.02,0)))</f>
        <v/>
      </c>
      <c r="K72" s="24" t="str">
        <f>IF($B72="","",IF(K$4="NÃO",0,IF(VLOOKUP($B72,'FROTA OPER.'!$N$6:$AC$306,15,0)=K$3,0.02,0)))</f>
        <v/>
      </c>
      <c r="L72" s="24" t="str">
        <f>IF($B72="","",IF(L$4="NÃO",0,IF(VLOOKUP($B72,'FROTA OPER.'!$N$6:$AC$306,15,0)=L$3,0.02,0)))</f>
        <v/>
      </c>
      <c r="M72" s="25" t="str">
        <f>IF($B72="","",IF(L$4="NÃO",0,IF(VLOOKUP($B72,'FROTA OPER.'!$N$6:$AC$306,15,0)=M$3,0.02,0)))</f>
        <v/>
      </c>
      <c r="N72" s="26" t="str">
        <f>IF($B72="","",IF(N$4="NÃO",0,IF(VLOOKUP($B72,'FROTA OPER.'!$N$6:$W$306,8,0)=N$3,0.01,0)))</f>
        <v/>
      </c>
      <c r="O72" s="27" t="str">
        <f>IF($B72="","",IF(O$4="NÃO",0,IF(VLOOKUP($B72,'FROTA OPER.'!$N$6:$W$306,8,0)=O$3,0.01,0)))</f>
        <v/>
      </c>
      <c r="P72" s="27" t="str">
        <f>IF($B72="","",IF(P$4="NÃO",0,IF(VLOOKUP($B72,'FROTA OPER.'!$N$6:$W$306,8,0)=P$3,0.01,0)))</f>
        <v/>
      </c>
      <c r="Q72" s="27" t="str">
        <f>IF($B72="","",IF(Q$4="NÃO",0,IF(VLOOKUP($B72,'FROTA OPER.'!$N$6:$W$306,8,0)=Q$3,0.01,0)))</f>
        <v/>
      </c>
      <c r="R72" s="27" t="str">
        <f>IF($B72="","",IF(R$4="NÃO",0,IF(VLOOKUP($B72,'FROTA OPER.'!$N$6:$W$306,8,0)=R$3,0.01,0)))</f>
        <v/>
      </c>
      <c r="S72" s="27" t="str">
        <f>IF($B72="","",IF(S$4="NÃO",0,IF(VLOOKUP($B72,'FROTA OPER.'!$N$6:$W$306,8,0)=S$3,0.01,0)))</f>
        <v/>
      </c>
      <c r="T72" s="28" t="str">
        <f>IF($B72="","",IF(T$4="NÃO",0,IF(VLOOKUP($B72,'FROTA OPER.'!$N$6:$W$306,8,0)=T$3,0.01,0)))</f>
        <v/>
      </c>
      <c r="U72" s="37" t="str">
        <f t="shared" si="9"/>
        <v/>
      </c>
      <c r="V72" s="20" t="str">
        <f t="shared" si="10"/>
        <v/>
      </c>
      <c r="W72" s="330"/>
    </row>
    <row r="73" spans="2:23" ht="15" customHeight="1" x14ac:dyDescent="0.25">
      <c r="B73" s="21" t="str">
        <f>IF('FROTA OPER.'!N75="","",'FROTA OPER.'!N75)</f>
        <v/>
      </c>
      <c r="C73" s="21" t="str">
        <f>IF(B73="","",'FROTA OPER.'!AJ75)</f>
        <v/>
      </c>
      <c r="D73" s="21" t="str">
        <f>IF(B73="","",'FROTA OPER.'!B75)</f>
        <v/>
      </c>
      <c r="E73" s="22" t="str">
        <f t="shared" si="11"/>
        <v/>
      </c>
      <c r="F73" s="36" t="str">
        <f t="shared" si="8"/>
        <v/>
      </c>
      <c r="G73" s="23" t="str">
        <f>IF($B73="","",IF(G$4="NÃO",0,IF(VLOOKUP($B73,'FROTA OPER.'!$N$6:$AC$306,15,0)=G$3,0.02,0)))</f>
        <v/>
      </c>
      <c r="H73" s="24" t="str">
        <f>IF($B73="","",IF(H$4="NÃO",0,IF(VLOOKUP($B73,'FROTA OPER.'!$N$6:$AC$306,15,0)=H$3,0.02,0)))</f>
        <v/>
      </c>
      <c r="I73" s="24" t="str">
        <f>IF($B73="","",IF(I$4="NÃO",0,IF(VLOOKUP($B73,'FROTA OPER.'!$N$6:$AC$306,15,0)=I$3,0.02,0)))</f>
        <v/>
      </c>
      <c r="J73" s="24" t="str">
        <f>IF($B73="","",IF(J$4="NÃO",0,IF(VLOOKUP($B73,'FROTA OPER.'!$N$6:$AC$306,15,0)=J$3,0.02,0)))</f>
        <v/>
      </c>
      <c r="K73" s="24" t="str">
        <f>IF($B73="","",IF(K$4="NÃO",0,IF(VLOOKUP($B73,'FROTA OPER.'!$N$6:$AC$306,15,0)=K$3,0.02,0)))</f>
        <v/>
      </c>
      <c r="L73" s="24" t="str">
        <f>IF($B73="","",IF(L$4="NÃO",0,IF(VLOOKUP($B73,'FROTA OPER.'!$N$6:$AC$306,15,0)=L$3,0.02,0)))</f>
        <v/>
      </c>
      <c r="M73" s="25" t="str">
        <f>IF($B73="","",IF(L$4="NÃO",0,IF(VLOOKUP($B73,'FROTA OPER.'!$N$6:$AC$306,15,0)=M$3,0.02,0)))</f>
        <v/>
      </c>
      <c r="N73" s="26" t="str">
        <f>IF($B73="","",IF(N$4="NÃO",0,IF(VLOOKUP($B73,'FROTA OPER.'!$N$6:$W$306,8,0)=N$3,0.01,0)))</f>
        <v/>
      </c>
      <c r="O73" s="27" t="str">
        <f>IF($B73="","",IF(O$4="NÃO",0,IF(VLOOKUP($B73,'FROTA OPER.'!$N$6:$W$306,8,0)=O$3,0.01,0)))</f>
        <v/>
      </c>
      <c r="P73" s="27" t="str">
        <f>IF($B73="","",IF(P$4="NÃO",0,IF(VLOOKUP($B73,'FROTA OPER.'!$N$6:$W$306,8,0)=P$3,0.01,0)))</f>
        <v/>
      </c>
      <c r="Q73" s="27" t="str">
        <f>IF($B73="","",IF(Q$4="NÃO",0,IF(VLOOKUP($B73,'FROTA OPER.'!$N$6:$W$306,8,0)=Q$3,0.01,0)))</f>
        <v/>
      </c>
      <c r="R73" s="27" t="str">
        <f>IF($B73="","",IF(R$4="NÃO",0,IF(VLOOKUP($B73,'FROTA OPER.'!$N$6:$W$306,8,0)=R$3,0.01,0)))</f>
        <v/>
      </c>
      <c r="S73" s="27" t="str">
        <f>IF($B73="","",IF(S$4="NÃO",0,IF(VLOOKUP($B73,'FROTA OPER.'!$N$6:$W$306,8,0)=S$3,0.01,0)))</f>
        <v/>
      </c>
      <c r="T73" s="28" t="str">
        <f>IF($B73="","",IF(T$4="NÃO",0,IF(VLOOKUP($B73,'FROTA OPER.'!$N$6:$W$306,8,0)=T$3,0.01,0)))</f>
        <v/>
      </c>
      <c r="U73" s="37" t="str">
        <f t="shared" si="9"/>
        <v/>
      </c>
      <c r="V73" s="20" t="str">
        <f t="shared" si="10"/>
        <v/>
      </c>
      <c r="W73" s="330"/>
    </row>
    <row r="74" spans="2:23" ht="15" customHeight="1" x14ac:dyDescent="0.25">
      <c r="B74" s="21" t="str">
        <f>IF('FROTA OPER.'!N76="","",'FROTA OPER.'!N76)</f>
        <v/>
      </c>
      <c r="C74" s="21" t="str">
        <f>IF(B74="","",'FROTA OPER.'!AJ76)</f>
        <v/>
      </c>
      <c r="D74" s="21" t="str">
        <f>IF(B74="","",'FROTA OPER.'!B76)</f>
        <v/>
      </c>
      <c r="E74" s="22" t="str">
        <f t="shared" si="11"/>
        <v/>
      </c>
      <c r="F74" s="36" t="str">
        <f t="shared" si="8"/>
        <v/>
      </c>
      <c r="G74" s="23" t="str">
        <f>IF($B74="","",IF(G$4="NÃO",0,IF(VLOOKUP($B74,'FROTA OPER.'!$N$6:$AC$306,15,0)=G$3,0.02,0)))</f>
        <v/>
      </c>
      <c r="H74" s="24" t="str">
        <f>IF($B74="","",IF(H$4="NÃO",0,IF(VLOOKUP($B74,'FROTA OPER.'!$N$6:$AC$306,15,0)=H$3,0.02,0)))</f>
        <v/>
      </c>
      <c r="I74" s="24" t="str">
        <f>IF($B74="","",IF(I$4="NÃO",0,IF(VLOOKUP($B74,'FROTA OPER.'!$N$6:$AC$306,15,0)=I$3,0.02,0)))</f>
        <v/>
      </c>
      <c r="J74" s="24" t="str">
        <f>IF($B74="","",IF(J$4="NÃO",0,IF(VLOOKUP($B74,'FROTA OPER.'!$N$6:$AC$306,15,0)=J$3,0.02,0)))</f>
        <v/>
      </c>
      <c r="K74" s="24" t="str">
        <f>IF($B74="","",IF(K$4="NÃO",0,IF(VLOOKUP($B74,'FROTA OPER.'!$N$6:$AC$306,15,0)=K$3,0.02,0)))</f>
        <v/>
      </c>
      <c r="L74" s="24" t="str">
        <f>IF($B74="","",IF(L$4="NÃO",0,IF(VLOOKUP($B74,'FROTA OPER.'!$N$6:$AC$306,15,0)=L$3,0.02,0)))</f>
        <v/>
      </c>
      <c r="M74" s="25" t="str">
        <f>IF($B74="","",IF(L$4="NÃO",0,IF(VLOOKUP($B74,'FROTA OPER.'!$N$6:$AC$306,15,0)=M$3,0.02,0)))</f>
        <v/>
      </c>
      <c r="N74" s="26" t="str">
        <f>IF($B74="","",IF(N$4="NÃO",0,IF(VLOOKUP($B74,'FROTA OPER.'!$N$6:$W$306,8,0)=N$3,0.01,0)))</f>
        <v/>
      </c>
      <c r="O74" s="27" t="str">
        <f>IF($B74="","",IF(O$4="NÃO",0,IF(VLOOKUP($B74,'FROTA OPER.'!$N$6:$W$306,8,0)=O$3,0.01,0)))</f>
        <v/>
      </c>
      <c r="P74" s="27" t="str">
        <f>IF($B74="","",IF(P$4="NÃO",0,IF(VLOOKUP($B74,'FROTA OPER.'!$N$6:$W$306,8,0)=P$3,0.01,0)))</f>
        <v/>
      </c>
      <c r="Q74" s="27" t="str">
        <f>IF($B74="","",IF(Q$4="NÃO",0,IF(VLOOKUP($B74,'FROTA OPER.'!$N$6:$W$306,8,0)=Q$3,0.01,0)))</f>
        <v/>
      </c>
      <c r="R74" s="27" t="str">
        <f>IF($B74="","",IF(R$4="NÃO",0,IF(VLOOKUP($B74,'FROTA OPER.'!$N$6:$W$306,8,0)=R$3,0.01,0)))</f>
        <v/>
      </c>
      <c r="S74" s="27" t="str">
        <f>IF($B74="","",IF(S$4="NÃO",0,IF(VLOOKUP($B74,'FROTA OPER.'!$N$6:$W$306,8,0)=S$3,0.01,0)))</f>
        <v/>
      </c>
      <c r="T74" s="28" t="str">
        <f>IF($B74="","",IF(T$4="NÃO",0,IF(VLOOKUP($B74,'FROTA OPER.'!$N$6:$W$306,8,0)=T$3,0.01,0)))</f>
        <v/>
      </c>
      <c r="U74" s="37" t="str">
        <f t="shared" si="9"/>
        <v/>
      </c>
      <c r="V74" s="20" t="str">
        <f t="shared" si="10"/>
        <v/>
      </c>
      <c r="W74" s="330"/>
    </row>
    <row r="75" spans="2:23" ht="15" customHeight="1" x14ac:dyDescent="0.25">
      <c r="B75" s="21" t="str">
        <f>IF('FROTA OPER.'!N77="","",'FROTA OPER.'!N77)</f>
        <v/>
      </c>
      <c r="C75" s="21" t="str">
        <f>IF(B75="","",'FROTA OPER.'!AJ77)</f>
        <v/>
      </c>
      <c r="D75" s="21" t="str">
        <f>IF(B75="","",'FROTA OPER.'!B77)</f>
        <v/>
      </c>
      <c r="E75" s="22" t="str">
        <f t="shared" si="11"/>
        <v/>
      </c>
      <c r="F75" s="36" t="str">
        <f t="shared" si="8"/>
        <v/>
      </c>
      <c r="G75" s="23" t="str">
        <f>IF($B75="","",IF(G$4="NÃO",0,IF(VLOOKUP($B75,'FROTA OPER.'!$N$6:$AC$306,15,0)=G$3,0.02,0)))</f>
        <v/>
      </c>
      <c r="H75" s="24" t="str">
        <f>IF($B75="","",IF(H$4="NÃO",0,IF(VLOOKUP($B75,'FROTA OPER.'!$N$6:$AC$306,15,0)=H$3,0.02,0)))</f>
        <v/>
      </c>
      <c r="I75" s="24" t="str">
        <f>IF($B75="","",IF(I$4="NÃO",0,IF(VLOOKUP($B75,'FROTA OPER.'!$N$6:$AC$306,15,0)=I$3,0.02,0)))</f>
        <v/>
      </c>
      <c r="J75" s="24" t="str">
        <f>IF($B75="","",IF(J$4="NÃO",0,IF(VLOOKUP($B75,'FROTA OPER.'!$N$6:$AC$306,15,0)=J$3,0.02,0)))</f>
        <v/>
      </c>
      <c r="K75" s="24" t="str">
        <f>IF($B75="","",IF(K$4="NÃO",0,IF(VLOOKUP($B75,'FROTA OPER.'!$N$6:$AC$306,15,0)=K$3,0.02,0)))</f>
        <v/>
      </c>
      <c r="L75" s="24" t="str">
        <f>IF($B75="","",IF(L$4="NÃO",0,IF(VLOOKUP($B75,'FROTA OPER.'!$N$6:$AC$306,15,0)=L$3,0.02,0)))</f>
        <v/>
      </c>
      <c r="M75" s="25" t="str">
        <f>IF($B75="","",IF(L$4="NÃO",0,IF(VLOOKUP($B75,'FROTA OPER.'!$N$6:$AC$306,15,0)=M$3,0.02,0)))</f>
        <v/>
      </c>
      <c r="N75" s="26" t="str">
        <f>IF($B75="","",IF(N$4="NÃO",0,IF(VLOOKUP($B75,'FROTA OPER.'!$N$6:$W$306,8,0)=N$3,0.01,0)))</f>
        <v/>
      </c>
      <c r="O75" s="27" t="str">
        <f>IF($B75="","",IF(O$4="NÃO",0,IF(VLOOKUP($B75,'FROTA OPER.'!$N$6:$W$306,8,0)=O$3,0.01,0)))</f>
        <v/>
      </c>
      <c r="P75" s="27" t="str">
        <f>IF($B75="","",IF(P$4="NÃO",0,IF(VLOOKUP($B75,'FROTA OPER.'!$N$6:$W$306,8,0)=P$3,0.01,0)))</f>
        <v/>
      </c>
      <c r="Q75" s="27" t="str">
        <f>IF($B75="","",IF(Q$4="NÃO",0,IF(VLOOKUP($B75,'FROTA OPER.'!$N$6:$W$306,8,0)=Q$3,0.01,0)))</f>
        <v/>
      </c>
      <c r="R75" s="27" t="str">
        <f>IF($B75="","",IF(R$4="NÃO",0,IF(VLOOKUP($B75,'FROTA OPER.'!$N$6:$W$306,8,0)=R$3,0.01,0)))</f>
        <v/>
      </c>
      <c r="S75" s="27" t="str">
        <f>IF($B75="","",IF(S$4="NÃO",0,IF(VLOOKUP($B75,'FROTA OPER.'!$N$6:$W$306,8,0)=S$3,0.01,0)))</f>
        <v/>
      </c>
      <c r="T75" s="28" t="str">
        <f>IF($B75="","",IF(T$4="NÃO",0,IF(VLOOKUP($B75,'FROTA OPER.'!$N$6:$W$306,8,0)=T$3,0.01,0)))</f>
        <v/>
      </c>
      <c r="U75" s="37" t="str">
        <f t="shared" si="9"/>
        <v/>
      </c>
      <c r="V75" s="20" t="str">
        <f t="shared" si="10"/>
        <v/>
      </c>
      <c r="W75" s="330"/>
    </row>
    <row r="76" spans="2:23" ht="15" customHeight="1" x14ac:dyDescent="0.25">
      <c r="B76" s="21" t="str">
        <f>IF('FROTA OPER.'!N78="","",'FROTA OPER.'!N78)</f>
        <v/>
      </c>
      <c r="C76" s="21" t="str">
        <f>IF(B76="","",'FROTA OPER.'!AJ78)</f>
        <v/>
      </c>
      <c r="D76" s="21" t="str">
        <f>IF(B76="","",'FROTA OPER.'!B78)</f>
        <v/>
      </c>
      <c r="E76" s="22" t="str">
        <f t="shared" si="11"/>
        <v/>
      </c>
      <c r="F76" s="36" t="str">
        <f t="shared" ref="F76:F139" si="12">IF(V76="",IF(W76="","",W76),V76)</f>
        <v/>
      </c>
      <c r="G76" s="23" t="str">
        <f>IF($B76="","",IF(G$4="NÃO",0,IF(VLOOKUP($B76,'FROTA OPER.'!$N$6:$AC$306,15,0)=G$3,0.02,0)))</f>
        <v/>
      </c>
      <c r="H76" s="24" t="str">
        <f>IF($B76="","",IF(H$4="NÃO",0,IF(VLOOKUP($B76,'FROTA OPER.'!$N$6:$AC$306,15,0)=H$3,0.02,0)))</f>
        <v/>
      </c>
      <c r="I76" s="24" t="str">
        <f>IF($B76="","",IF(I$4="NÃO",0,IF(VLOOKUP($B76,'FROTA OPER.'!$N$6:$AC$306,15,0)=I$3,0.02,0)))</f>
        <v/>
      </c>
      <c r="J76" s="24" t="str">
        <f>IF($B76="","",IF(J$4="NÃO",0,IF(VLOOKUP($B76,'FROTA OPER.'!$N$6:$AC$306,15,0)=J$3,0.02,0)))</f>
        <v/>
      </c>
      <c r="K76" s="24" t="str">
        <f>IF($B76="","",IF(K$4="NÃO",0,IF(VLOOKUP($B76,'FROTA OPER.'!$N$6:$AC$306,15,0)=K$3,0.02,0)))</f>
        <v/>
      </c>
      <c r="L76" s="24" t="str">
        <f>IF($B76="","",IF(L$4="NÃO",0,IF(VLOOKUP($B76,'FROTA OPER.'!$N$6:$AC$306,15,0)=L$3,0.02,0)))</f>
        <v/>
      </c>
      <c r="M76" s="25" t="str">
        <f>IF($B76="","",IF(L$4="NÃO",0,IF(VLOOKUP($B76,'FROTA OPER.'!$N$6:$AC$306,15,0)=M$3,0.02,0)))</f>
        <v/>
      </c>
      <c r="N76" s="26" t="str">
        <f>IF($B76="","",IF(N$4="NÃO",0,IF(VLOOKUP($B76,'FROTA OPER.'!$N$6:$W$306,8,0)=N$3,0.01,0)))</f>
        <v/>
      </c>
      <c r="O76" s="27" t="str">
        <f>IF($B76="","",IF(O$4="NÃO",0,IF(VLOOKUP($B76,'FROTA OPER.'!$N$6:$W$306,8,0)=O$3,0.01,0)))</f>
        <v/>
      </c>
      <c r="P76" s="27" t="str">
        <f>IF($B76="","",IF(P$4="NÃO",0,IF(VLOOKUP($B76,'FROTA OPER.'!$N$6:$W$306,8,0)=P$3,0.01,0)))</f>
        <v/>
      </c>
      <c r="Q76" s="27" t="str">
        <f>IF($B76="","",IF(Q$4="NÃO",0,IF(VLOOKUP($B76,'FROTA OPER.'!$N$6:$W$306,8,0)=Q$3,0.01,0)))</f>
        <v/>
      </c>
      <c r="R76" s="27" t="str">
        <f>IF($B76="","",IF(R$4="NÃO",0,IF(VLOOKUP($B76,'FROTA OPER.'!$N$6:$W$306,8,0)=R$3,0.01,0)))</f>
        <v/>
      </c>
      <c r="S76" s="27" t="str">
        <f>IF($B76="","",IF(S$4="NÃO",0,IF(VLOOKUP($B76,'FROTA OPER.'!$N$6:$W$306,8,0)=S$3,0.01,0)))</f>
        <v/>
      </c>
      <c r="T76" s="28" t="str">
        <f>IF($B76="","",IF(T$4="NÃO",0,IF(VLOOKUP($B76,'FROTA OPER.'!$N$6:$W$306,8,0)=T$3,0.01,0)))</f>
        <v/>
      </c>
      <c r="U76" s="37" t="str">
        <f t="shared" si="9"/>
        <v/>
      </c>
      <c r="V76" s="20" t="str">
        <f t="shared" si="10"/>
        <v/>
      </c>
      <c r="W76" s="330"/>
    </row>
    <row r="77" spans="2:23" ht="15" customHeight="1" x14ac:dyDescent="0.25">
      <c r="B77" s="21" t="str">
        <f>IF('FROTA OPER.'!N79="","",'FROTA OPER.'!N79)</f>
        <v/>
      </c>
      <c r="C77" s="21" t="str">
        <f>IF(B77="","",'FROTA OPER.'!AJ79)</f>
        <v/>
      </c>
      <c r="D77" s="21" t="str">
        <f>IF(B77="","",'FROTA OPER.'!B79)</f>
        <v/>
      </c>
      <c r="E77" s="22" t="str">
        <f t="shared" si="11"/>
        <v/>
      </c>
      <c r="F77" s="36" t="str">
        <f t="shared" si="12"/>
        <v/>
      </c>
      <c r="G77" s="23" t="str">
        <f>IF($B77="","",IF(G$4="NÃO",0,IF(VLOOKUP($B77,'FROTA OPER.'!$N$6:$AC$306,15,0)=G$3,0.02,0)))</f>
        <v/>
      </c>
      <c r="H77" s="24" t="str">
        <f>IF($B77="","",IF(H$4="NÃO",0,IF(VLOOKUP($B77,'FROTA OPER.'!$N$6:$AC$306,15,0)=H$3,0.02,0)))</f>
        <v/>
      </c>
      <c r="I77" s="24" t="str">
        <f>IF($B77="","",IF(I$4="NÃO",0,IF(VLOOKUP($B77,'FROTA OPER.'!$N$6:$AC$306,15,0)=I$3,0.02,0)))</f>
        <v/>
      </c>
      <c r="J77" s="24" t="str">
        <f>IF($B77="","",IF(J$4="NÃO",0,IF(VLOOKUP($B77,'FROTA OPER.'!$N$6:$AC$306,15,0)=J$3,0.02,0)))</f>
        <v/>
      </c>
      <c r="K77" s="24" t="str">
        <f>IF($B77="","",IF(K$4="NÃO",0,IF(VLOOKUP($B77,'FROTA OPER.'!$N$6:$AC$306,15,0)=K$3,0.02,0)))</f>
        <v/>
      </c>
      <c r="L77" s="24" t="str">
        <f>IF($B77="","",IF(L$4="NÃO",0,IF(VLOOKUP($B77,'FROTA OPER.'!$N$6:$AC$306,15,0)=L$3,0.02,0)))</f>
        <v/>
      </c>
      <c r="M77" s="25" t="str">
        <f>IF($B77="","",IF(L$4="NÃO",0,IF(VLOOKUP($B77,'FROTA OPER.'!$N$6:$AC$306,15,0)=M$3,0.02,0)))</f>
        <v/>
      </c>
      <c r="N77" s="26" t="str">
        <f>IF($B77="","",IF(N$4="NÃO",0,IF(VLOOKUP($B77,'FROTA OPER.'!$N$6:$W$306,8,0)=N$3,0.01,0)))</f>
        <v/>
      </c>
      <c r="O77" s="27" t="str">
        <f>IF($B77="","",IF(O$4="NÃO",0,IF(VLOOKUP($B77,'FROTA OPER.'!$N$6:$W$306,8,0)=O$3,0.01,0)))</f>
        <v/>
      </c>
      <c r="P77" s="27" t="str">
        <f>IF($B77="","",IF(P$4="NÃO",0,IF(VLOOKUP($B77,'FROTA OPER.'!$N$6:$W$306,8,0)=P$3,0.01,0)))</f>
        <v/>
      </c>
      <c r="Q77" s="27" t="str">
        <f>IF($B77="","",IF(Q$4="NÃO",0,IF(VLOOKUP($B77,'FROTA OPER.'!$N$6:$W$306,8,0)=Q$3,0.01,0)))</f>
        <v/>
      </c>
      <c r="R77" s="27" t="str">
        <f>IF($B77="","",IF(R$4="NÃO",0,IF(VLOOKUP($B77,'FROTA OPER.'!$N$6:$W$306,8,0)=R$3,0.01,0)))</f>
        <v/>
      </c>
      <c r="S77" s="27" t="str">
        <f>IF($B77="","",IF(S$4="NÃO",0,IF(VLOOKUP($B77,'FROTA OPER.'!$N$6:$W$306,8,0)=S$3,0.01,0)))</f>
        <v/>
      </c>
      <c r="T77" s="28" t="str">
        <f>IF($B77="","",IF(T$4="NÃO",0,IF(VLOOKUP($B77,'FROTA OPER.'!$N$6:$W$306,8,0)=T$3,0.01,0)))</f>
        <v/>
      </c>
      <c r="U77" s="37" t="str">
        <f t="shared" si="9"/>
        <v/>
      </c>
      <c r="V77" s="20" t="str">
        <f t="shared" si="10"/>
        <v/>
      </c>
      <c r="W77" s="330"/>
    </row>
    <row r="78" spans="2:23" ht="15" customHeight="1" x14ac:dyDescent="0.25">
      <c r="B78" s="21" t="str">
        <f>IF('FROTA OPER.'!N80="","",'FROTA OPER.'!N80)</f>
        <v/>
      </c>
      <c r="C78" s="21" t="str">
        <f>IF(B78="","",'FROTA OPER.'!AJ80)</f>
        <v/>
      </c>
      <c r="D78" s="21" t="str">
        <f>IF(B78="","",'FROTA OPER.'!B80)</f>
        <v/>
      </c>
      <c r="E78" s="22" t="str">
        <f t="shared" si="11"/>
        <v/>
      </c>
      <c r="F78" s="36" t="str">
        <f t="shared" si="12"/>
        <v/>
      </c>
      <c r="G78" s="23" t="str">
        <f>IF($B78="","",IF(G$4="NÃO",0,IF(VLOOKUP($B78,'FROTA OPER.'!$N$6:$AC$306,15,0)=G$3,0.02,0)))</f>
        <v/>
      </c>
      <c r="H78" s="24" t="str">
        <f>IF($B78="","",IF(H$4="NÃO",0,IF(VLOOKUP($B78,'FROTA OPER.'!$N$6:$AC$306,15,0)=H$3,0.02,0)))</f>
        <v/>
      </c>
      <c r="I78" s="24" t="str">
        <f>IF($B78="","",IF(I$4="NÃO",0,IF(VLOOKUP($B78,'FROTA OPER.'!$N$6:$AC$306,15,0)=I$3,0.02,0)))</f>
        <v/>
      </c>
      <c r="J78" s="24" t="str">
        <f>IF($B78="","",IF(J$4="NÃO",0,IF(VLOOKUP($B78,'FROTA OPER.'!$N$6:$AC$306,15,0)=J$3,0.02,0)))</f>
        <v/>
      </c>
      <c r="K78" s="24" t="str">
        <f>IF($B78="","",IF(K$4="NÃO",0,IF(VLOOKUP($B78,'FROTA OPER.'!$N$6:$AC$306,15,0)=K$3,0.02,0)))</f>
        <v/>
      </c>
      <c r="L78" s="24" t="str">
        <f>IF($B78="","",IF(L$4="NÃO",0,IF(VLOOKUP($B78,'FROTA OPER.'!$N$6:$AC$306,15,0)=L$3,0.02,0)))</f>
        <v/>
      </c>
      <c r="M78" s="25" t="str">
        <f>IF($B78="","",IF(L$4="NÃO",0,IF(VLOOKUP($B78,'FROTA OPER.'!$N$6:$AC$306,15,0)=M$3,0.02,0)))</f>
        <v/>
      </c>
      <c r="N78" s="26" t="str">
        <f>IF($B78="","",IF(N$4="NÃO",0,IF(VLOOKUP($B78,'FROTA OPER.'!$N$6:$W$306,8,0)=N$3,0.01,0)))</f>
        <v/>
      </c>
      <c r="O78" s="27" t="str">
        <f>IF($B78="","",IF(O$4="NÃO",0,IF(VLOOKUP($B78,'FROTA OPER.'!$N$6:$W$306,8,0)=O$3,0.01,0)))</f>
        <v/>
      </c>
      <c r="P78" s="27" t="str">
        <f>IF($B78="","",IF(P$4="NÃO",0,IF(VLOOKUP($B78,'FROTA OPER.'!$N$6:$W$306,8,0)=P$3,0.01,0)))</f>
        <v/>
      </c>
      <c r="Q78" s="27" t="str">
        <f>IF($B78="","",IF(Q$4="NÃO",0,IF(VLOOKUP($B78,'FROTA OPER.'!$N$6:$W$306,8,0)=Q$3,0.01,0)))</f>
        <v/>
      </c>
      <c r="R78" s="27" t="str">
        <f>IF($B78="","",IF(R$4="NÃO",0,IF(VLOOKUP($B78,'FROTA OPER.'!$N$6:$W$306,8,0)=R$3,0.01,0)))</f>
        <v/>
      </c>
      <c r="S78" s="27" t="str">
        <f>IF($B78="","",IF(S$4="NÃO",0,IF(VLOOKUP($B78,'FROTA OPER.'!$N$6:$W$306,8,0)=S$3,0.01,0)))</f>
        <v/>
      </c>
      <c r="T78" s="28" t="str">
        <f>IF($B78="","",IF(T$4="NÃO",0,IF(VLOOKUP($B78,'FROTA OPER.'!$N$6:$W$306,8,0)=T$3,0.01,0)))</f>
        <v/>
      </c>
      <c r="U78" s="37" t="str">
        <f t="shared" si="9"/>
        <v/>
      </c>
      <c r="V78" s="20" t="str">
        <f t="shared" si="10"/>
        <v/>
      </c>
      <c r="W78" s="330"/>
    </row>
    <row r="79" spans="2:23" ht="15" customHeight="1" x14ac:dyDescent="0.25">
      <c r="B79" s="21" t="str">
        <f>IF('FROTA OPER.'!N81="","",'FROTA OPER.'!N81)</f>
        <v/>
      </c>
      <c r="C79" s="21" t="str">
        <f>IF(B79="","",'FROTA OPER.'!AJ81)</f>
        <v/>
      </c>
      <c r="D79" s="21" t="str">
        <f>IF(B79="","",'FROTA OPER.'!B81)</f>
        <v/>
      </c>
      <c r="E79" s="22" t="str">
        <f t="shared" si="11"/>
        <v/>
      </c>
      <c r="F79" s="36" t="str">
        <f t="shared" si="12"/>
        <v/>
      </c>
      <c r="G79" s="23" t="str">
        <f>IF($B79="","",IF(G$4="NÃO",0,IF(VLOOKUP($B79,'FROTA OPER.'!$N$6:$AC$306,15,0)=G$3,0.02,0)))</f>
        <v/>
      </c>
      <c r="H79" s="24" t="str">
        <f>IF($B79="","",IF(H$4="NÃO",0,IF(VLOOKUP($B79,'FROTA OPER.'!$N$6:$AC$306,15,0)=H$3,0.02,0)))</f>
        <v/>
      </c>
      <c r="I79" s="24" t="str">
        <f>IF($B79="","",IF(I$4="NÃO",0,IF(VLOOKUP($B79,'FROTA OPER.'!$N$6:$AC$306,15,0)=I$3,0.02,0)))</f>
        <v/>
      </c>
      <c r="J79" s="24" t="str">
        <f>IF($B79="","",IF(J$4="NÃO",0,IF(VLOOKUP($B79,'FROTA OPER.'!$N$6:$AC$306,15,0)=J$3,0.02,0)))</f>
        <v/>
      </c>
      <c r="K79" s="24" t="str">
        <f>IF($B79="","",IF(K$4="NÃO",0,IF(VLOOKUP($B79,'FROTA OPER.'!$N$6:$AC$306,15,0)=K$3,0.02,0)))</f>
        <v/>
      </c>
      <c r="L79" s="24" t="str">
        <f>IF($B79="","",IF(L$4="NÃO",0,IF(VLOOKUP($B79,'FROTA OPER.'!$N$6:$AC$306,15,0)=L$3,0.02,0)))</f>
        <v/>
      </c>
      <c r="M79" s="25" t="str">
        <f>IF($B79="","",IF(L$4="NÃO",0,IF(VLOOKUP($B79,'FROTA OPER.'!$N$6:$AC$306,15,0)=M$3,0.02,0)))</f>
        <v/>
      </c>
      <c r="N79" s="26" t="str">
        <f>IF($B79="","",IF(N$4="NÃO",0,IF(VLOOKUP($B79,'FROTA OPER.'!$N$6:$W$306,8,0)=N$3,0.01,0)))</f>
        <v/>
      </c>
      <c r="O79" s="27" t="str">
        <f>IF($B79="","",IF(O$4="NÃO",0,IF(VLOOKUP($B79,'FROTA OPER.'!$N$6:$W$306,8,0)=O$3,0.01,0)))</f>
        <v/>
      </c>
      <c r="P79" s="27" t="str">
        <f>IF($B79="","",IF(P$4="NÃO",0,IF(VLOOKUP($B79,'FROTA OPER.'!$N$6:$W$306,8,0)=P$3,0.01,0)))</f>
        <v/>
      </c>
      <c r="Q79" s="27" t="str">
        <f>IF($B79="","",IF(Q$4="NÃO",0,IF(VLOOKUP($B79,'FROTA OPER.'!$N$6:$W$306,8,0)=Q$3,0.01,0)))</f>
        <v/>
      </c>
      <c r="R79" s="27" t="str">
        <f>IF($B79="","",IF(R$4="NÃO",0,IF(VLOOKUP($B79,'FROTA OPER.'!$N$6:$W$306,8,0)=R$3,0.01,0)))</f>
        <v/>
      </c>
      <c r="S79" s="27" t="str">
        <f>IF($B79="","",IF(S$4="NÃO",0,IF(VLOOKUP($B79,'FROTA OPER.'!$N$6:$W$306,8,0)=S$3,0.01,0)))</f>
        <v/>
      </c>
      <c r="T79" s="28" t="str">
        <f>IF($B79="","",IF(T$4="NÃO",0,IF(VLOOKUP($B79,'FROTA OPER.'!$N$6:$W$306,8,0)=T$3,0.01,0)))</f>
        <v/>
      </c>
      <c r="U79" s="37" t="str">
        <f t="shared" si="9"/>
        <v/>
      </c>
      <c r="V79" s="20" t="str">
        <f t="shared" si="10"/>
        <v/>
      </c>
      <c r="W79" s="330"/>
    </row>
    <row r="80" spans="2:23" ht="15" customHeight="1" x14ac:dyDescent="0.25">
      <c r="B80" s="21" t="str">
        <f>IF('FROTA OPER.'!N82="","",'FROTA OPER.'!N82)</f>
        <v/>
      </c>
      <c r="C80" s="21" t="str">
        <f>IF(B80="","",'FROTA OPER.'!AJ82)</f>
        <v/>
      </c>
      <c r="D80" s="21" t="str">
        <f>IF(B80="","",'FROTA OPER.'!B82)</f>
        <v/>
      </c>
      <c r="E80" s="22" t="str">
        <f t="shared" si="11"/>
        <v/>
      </c>
      <c r="F80" s="36" t="str">
        <f t="shared" si="12"/>
        <v/>
      </c>
      <c r="G80" s="23" t="str">
        <f>IF($B80="","",IF(G$4="NÃO",0,IF(VLOOKUP($B80,'FROTA OPER.'!$N$6:$AC$306,15,0)=G$3,0.02,0)))</f>
        <v/>
      </c>
      <c r="H80" s="24" t="str">
        <f>IF($B80="","",IF(H$4="NÃO",0,IF(VLOOKUP($B80,'FROTA OPER.'!$N$6:$AC$306,15,0)=H$3,0.02,0)))</f>
        <v/>
      </c>
      <c r="I80" s="24" t="str">
        <f>IF($B80="","",IF(I$4="NÃO",0,IF(VLOOKUP($B80,'FROTA OPER.'!$N$6:$AC$306,15,0)=I$3,0.02,0)))</f>
        <v/>
      </c>
      <c r="J80" s="24" t="str">
        <f>IF($B80="","",IF(J$4="NÃO",0,IF(VLOOKUP($B80,'FROTA OPER.'!$N$6:$AC$306,15,0)=J$3,0.02,0)))</f>
        <v/>
      </c>
      <c r="K80" s="24" t="str">
        <f>IF($B80="","",IF(K$4="NÃO",0,IF(VLOOKUP($B80,'FROTA OPER.'!$N$6:$AC$306,15,0)=K$3,0.02,0)))</f>
        <v/>
      </c>
      <c r="L80" s="24" t="str">
        <f>IF($B80="","",IF(L$4="NÃO",0,IF(VLOOKUP($B80,'FROTA OPER.'!$N$6:$AC$306,15,0)=L$3,0.02,0)))</f>
        <v/>
      </c>
      <c r="M80" s="25" t="str">
        <f>IF($B80="","",IF(L$4="NÃO",0,IF(VLOOKUP($B80,'FROTA OPER.'!$N$6:$AC$306,15,0)=M$3,0.02,0)))</f>
        <v/>
      </c>
      <c r="N80" s="26" t="str">
        <f>IF($B80="","",IF(N$4="NÃO",0,IF(VLOOKUP($B80,'FROTA OPER.'!$N$6:$W$306,8,0)=N$3,0.01,0)))</f>
        <v/>
      </c>
      <c r="O80" s="27" t="str">
        <f>IF($B80="","",IF(O$4="NÃO",0,IF(VLOOKUP($B80,'FROTA OPER.'!$N$6:$W$306,8,0)=O$3,0.01,0)))</f>
        <v/>
      </c>
      <c r="P80" s="27" t="str">
        <f>IF($B80="","",IF(P$4="NÃO",0,IF(VLOOKUP($B80,'FROTA OPER.'!$N$6:$W$306,8,0)=P$3,0.01,0)))</f>
        <v/>
      </c>
      <c r="Q80" s="27" t="str">
        <f>IF($B80="","",IF(Q$4="NÃO",0,IF(VLOOKUP($B80,'FROTA OPER.'!$N$6:$W$306,8,0)=Q$3,0.01,0)))</f>
        <v/>
      </c>
      <c r="R80" s="27" t="str">
        <f>IF($B80="","",IF(R$4="NÃO",0,IF(VLOOKUP($B80,'FROTA OPER.'!$N$6:$W$306,8,0)=R$3,0.01,0)))</f>
        <v/>
      </c>
      <c r="S80" s="27" t="str">
        <f>IF($B80="","",IF(S$4="NÃO",0,IF(VLOOKUP($B80,'FROTA OPER.'!$N$6:$W$306,8,0)=S$3,0.01,0)))</f>
        <v/>
      </c>
      <c r="T80" s="28" t="str">
        <f>IF($B80="","",IF(T$4="NÃO",0,IF(VLOOKUP($B80,'FROTA OPER.'!$N$6:$W$306,8,0)=T$3,0.01,0)))</f>
        <v/>
      </c>
      <c r="U80" s="37" t="str">
        <f t="shared" si="9"/>
        <v/>
      </c>
      <c r="V80" s="20" t="str">
        <f t="shared" si="10"/>
        <v/>
      </c>
      <c r="W80" s="330"/>
    </row>
    <row r="81" spans="2:23" ht="15" customHeight="1" x14ac:dyDescent="0.25">
      <c r="B81" s="21" t="str">
        <f>IF('FROTA OPER.'!N83="","",'FROTA OPER.'!N83)</f>
        <v/>
      </c>
      <c r="C81" s="21" t="str">
        <f>IF(B81="","",'FROTA OPER.'!AJ83)</f>
        <v/>
      </c>
      <c r="D81" s="21" t="str">
        <f>IF(B81="","",'FROTA OPER.'!B83)</f>
        <v/>
      </c>
      <c r="E81" s="22" t="str">
        <f t="shared" si="11"/>
        <v/>
      </c>
      <c r="F81" s="36" t="str">
        <f t="shared" si="12"/>
        <v/>
      </c>
      <c r="G81" s="23" t="str">
        <f>IF($B81="","",IF(G$4="NÃO",0,IF(VLOOKUP($B81,'FROTA OPER.'!$N$6:$AC$306,15,0)=G$3,0.02,0)))</f>
        <v/>
      </c>
      <c r="H81" s="24" t="str">
        <f>IF($B81="","",IF(H$4="NÃO",0,IF(VLOOKUP($B81,'FROTA OPER.'!$N$6:$AC$306,15,0)=H$3,0.02,0)))</f>
        <v/>
      </c>
      <c r="I81" s="24" t="str">
        <f>IF($B81="","",IF(I$4="NÃO",0,IF(VLOOKUP($B81,'FROTA OPER.'!$N$6:$AC$306,15,0)=I$3,0.02,0)))</f>
        <v/>
      </c>
      <c r="J81" s="24" t="str">
        <f>IF($B81="","",IF(J$4="NÃO",0,IF(VLOOKUP($B81,'FROTA OPER.'!$N$6:$AC$306,15,0)=J$3,0.02,0)))</f>
        <v/>
      </c>
      <c r="K81" s="24" t="str">
        <f>IF($B81="","",IF(K$4="NÃO",0,IF(VLOOKUP($B81,'FROTA OPER.'!$N$6:$AC$306,15,0)=K$3,0.02,0)))</f>
        <v/>
      </c>
      <c r="L81" s="24" t="str">
        <f>IF($B81="","",IF(L$4="NÃO",0,IF(VLOOKUP($B81,'FROTA OPER.'!$N$6:$AC$306,15,0)=L$3,0.02,0)))</f>
        <v/>
      </c>
      <c r="M81" s="25" t="str">
        <f>IF($B81="","",IF(L$4="NÃO",0,IF(VLOOKUP($B81,'FROTA OPER.'!$N$6:$AC$306,15,0)=M$3,0.02,0)))</f>
        <v/>
      </c>
      <c r="N81" s="26" t="str">
        <f>IF($B81="","",IF(N$4="NÃO",0,IF(VLOOKUP($B81,'FROTA OPER.'!$N$6:$W$306,8,0)=N$3,0.01,0)))</f>
        <v/>
      </c>
      <c r="O81" s="27" t="str">
        <f>IF($B81="","",IF(O$4="NÃO",0,IF(VLOOKUP($B81,'FROTA OPER.'!$N$6:$W$306,8,0)=O$3,0.01,0)))</f>
        <v/>
      </c>
      <c r="P81" s="27" t="str">
        <f>IF($B81="","",IF(P$4="NÃO",0,IF(VLOOKUP($B81,'FROTA OPER.'!$N$6:$W$306,8,0)=P$3,0.01,0)))</f>
        <v/>
      </c>
      <c r="Q81" s="27" t="str">
        <f>IF($B81="","",IF(Q$4="NÃO",0,IF(VLOOKUP($B81,'FROTA OPER.'!$N$6:$W$306,8,0)=Q$3,0.01,0)))</f>
        <v/>
      </c>
      <c r="R81" s="27" t="str">
        <f>IF($B81="","",IF(R$4="NÃO",0,IF(VLOOKUP($B81,'FROTA OPER.'!$N$6:$W$306,8,0)=R$3,0.01,0)))</f>
        <v/>
      </c>
      <c r="S81" s="27" t="str">
        <f>IF($B81="","",IF(S$4="NÃO",0,IF(VLOOKUP($B81,'FROTA OPER.'!$N$6:$W$306,8,0)=S$3,0.01,0)))</f>
        <v/>
      </c>
      <c r="T81" s="28" t="str">
        <f>IF($B81="","",IF(T$4="NÃO",0,IF(VLOOKUP($B81,'FROTA OPER.'!$N$6:$W$306,8,0)=T$3,0.01,0)))</f>
        <v/>
      </c>
      <c r="U81" s="37" t="str">
        <f t="shared" si="9"/>
        <v/>
      </c>
      <c r="V81" s="20" t="str">
        <f t="shared" si="10"/>
        <v/>
      </c>
      <c r="W81" s="330"/>
    </row>
    <row r="82" spans="2:23" ht="15" customHeight="1" x14ac:dyDescent="0.25">
      <c r="B82" s="21" t="str">
        <f>IF('FROTA OPER.'!N84="","",'FROTA OPER.'!N84)</f>
        <v/>
      </c>
      <c r="C82" s="21" t="str">
        <f>IF(B82="","",'FROTA OPER.'!AJ84)</f>
        <v/>
      </c>
      <c r="D82" s="21" t="str">
        <f>IF(B82="","",'FROTA OPER.'!B84)</f>
        <v/>
      </c>
      <c r="E82" s="22" t="str">
        <f t="shared" si="11"/>
        <v/>
      </c>
      <c r="F82" s="36" t="str">
        <f t="shared" si="12"/>
        <v/>
      </c>
      <c r="G82" s="23" t="str">
        <f>IF($B82="","",IF(G$4="NÃO",0,IF(VLOOKUP($B82,'FROTA OPER.'!$N$6:$AC$306,15,0)=G$3,0.02,0)))</f>
        <v/>
      </c>
      <c r="H82" s="24" t="str">
        <f>IF($B82="","",IF(H$4="NÃO",0,IF(VLOOKUP($B82,'FROTA OPER.'!$N$6:$AC$306,15,0)=H$3,0.02,0)))</f>
        <v/>
      </c>
      <c r="I82" s="24" t="str">
        <f>IF($B82="","",IF(I$4="NÃO",0,IF(VLOOKUP($B82,'FROTA OPER.'!$N$6:$AC$306,15,0)=I$3,0.02,0)))</f>
        <v/>
      </c>
      <c r="J82" s="24" t="str">
        <f>IF($B82="","",IF(J$4="NÃO",0,IF(VLOOKUP($B82,'FROTA OPER.'!$N$6:$AC$306,15,0)=J$3,0.02,0)))</f>
        <v/>
      </c>
      <c r="K82" s="24" t="str">
        <f>IF($B82="","",IF(K$4="NÃO",0,IF(VLOOKUP($B82,'FROTA OPER.'!$N$6:$AC$306,15,0)=K$3,0.02,0)))</f>
        <v/>
      </c>
      <c r="L82" s="24" t="str">
        <f>IF($B82="","",IF(L$4="NÃO",0,IF(VLOOKUP($B82,'FROTA OPER.'!$N$6:$AC$306,15,0)=L$3,0.02,0)))</f>
        <v/>
      </c>
      <c r="M82" s="25" t="str">
        <f>IF($B82="","",IF(L$4="NÃO",0,IF(VLOOKUP($B82,'FROTA OPER.'!$N$6:$AC$306,15,0)=M$3,0.02,0)))</f>
        <v/>
      </c>
      <c r="N82" s="26" t="str">
        <f>IF($B82="","",IF(N$4="NÃO",0,IF(VLOOKUP($B82,'FROTA OPER.'!$N$6:$W$306,8,0)=N$3,0.01,0)))</f>
        <v/>
      </c>
      <c r="O82" s="27" t="str">
        <f>IF($B82="","",IF(O$4="NÃO",0,IF(VLOOKUP($B82,'FROTA OPER.'!$N$6:$W$306,8,0)=O$3,0.01,0)))</f>
        <v/>
      </c>
      <c r="P82" s="27" t="str">
        <f>IF($B82="","",IF(P$4="NÃO",0,IF(VLOOKUP($B82,'FROTA OPER.'!$N$6:$W$306,8,0)=P$3,0.01,0)))</f>
        <v/>
      </c>
      <c r="Q82" s="27" t="str">
        <f>IF($B82="","",IF(Q$4="NÃO",0,IF(VLOOKUP($B82,'FROTA OPER.'!$N$6:$W$306,8,0)=Q$3,0.01,0)))</f>
        <v/>
      </c>
      <c r="R82" s="27" t="str">
        <f>IF($B82="","",IF(R$4="NÃO",0,IF(VLOOKUP($B82,'FROTA OPER.'!$N$6:$W$306,8,0)=R$3,0.01,0)))</f>
        <v/>
      </c>
      <c r="S82" s="27" t="str">
        <f>IF($B82="","",IF(S$4="NÃO",0,IF(VLOOKUP($B82,'FROTA OPER.'!$N$6:$W$306,8,0)=S$3,0.01,0)))</f>
        <v/>
      </c>
      <c r="T82" s="28" t="str">
        <f>IF($B82="","",IF(T$4="NÃO",0,IF(VLOOKUP($B82,'FROTA OPER.'!$N$6:$W$306,8,0)=T$3,0.01,0)))</f>
        <v/>
      </c>
      <c r="U82" s="37" t="str">
        <f t="shared" si="9"/>
        <v/>
      </c>
      <c r="V82" s="20" t="str">
        <f t="shared" si="10"/>
        <v/>
      </c>
      <c r="W82" s="330"/>
    </row>
    <row r="83" spans="2:23" ht="15" customHeight="1" x14ac:dyDescent="0.25">
      <c r="B83" s="21" t="str">
        <f>IF('FROTA OPER.'!N85="","",'FROTA OPER.'!N85)</f>
        <v/>
      </c>
      <c r="C83" s="21" t="str">
        <f>IF(B83="","",'FROTA OPER.'!AJ85)</f>
        <v/>
      </c>
      <c r="D83" s="21" t="str">
        <f>IF(B83="","",'FROTA OPER.'!B85)</f>
        <v/>
      </c>
      <c r="E83" s="22" t="str">
        <f t="shared" si="11"/>
        <v/>
      </c>
      <c r="F83" s="36" t="str">
        <f t="shared" si="12"/>
        <v/>
      </c>
      <c r="G83" s="23" t="str">
        <f>IF($B83="","",IF(G$4="NÃO",0,IF(VLOOKUP($B83,'FROTA OPER.'!$N$6:$AC$306,15,0)=G$3,0.02,0)))</f>
        <v/>
      </c>
      <c r="H83" s="24" t="str">
        <f>IF($B83="","",IF(H$4="NÃO",0,IF(VLOOKUP($B83,'FROTA OPER.'!$N$6:$AC$306,15,0)=H$3,0.02,0)))</f>
        <v/>
      </c>
      <c r="I83" s="24" t="str">
        <f>IF($B83="","",IF(I$4="NÃO",0,IF(VLOOKUP($B83,'FROTA OPER.'!$N$6:$AC$306,15,0)=I$3,0.02,0)))</f>
        <v/>
      </c>
      <c r="J83" s="24" t="str">
        <f>IF($B83="","",IF(J$4="NÃO",0,IF(VLOOKUP($B83,'FROTA OPER.'!$N$6:$AC$306,15,0)=J$3,0.02,0)))</f>
        <v/>
      </c>
      <c r="K83" s="24" t="str">
        <f>IF($B83="","",IF(K$4="NÃO",0,IF(VLOOKUP($B83,'FROTA OPER.'!$N$6:$AC$306,15,0)=K$3,0.02,0)))</f>
        <v/>
      </c>
      <c r="L83" s="24" t="str">
        <f>IF($B83="","",IF(L$4="NÃO",0,IF(VLOOKUP($B83,'FROTA OPER.'!$N$6:$AC$306,15,0)=L$3,0.02,0)))</f>
        <v/>
      </c>
      <c r="M83" s="25" t="str">
        <f>IF($B83="","",IF(L$4="NÃO",0,IF(VLOOKUP($B83,'FROTA OPER.'!$N$6:$AC$306,15,0)=M$3,0.02,0)))</f>
        <v/>
      </c>
      <c r="N83" s="26" t="str">
        <f>IF($B83="","",IF(N$4="NÃO",0,IF(VLOOKUP($B83,'FROTA OPER.'!$N$6:$W$306,8,0)=N$3,0.01,0)))</f>
        <v/>
      </c>
      <c r="O83" s="27" t="str">
        <f>IF($B83="","",IF(O$4="NÃO",0,IF(VLOOKUP($B83,'FROTA OPER.'!$N$6:$W$306,8,0)=O$3,0.01,0)))</f>
        <v/>
      </c>
      <c r="P83" s="27" t="str">
        <f>IF($B83="","",IF(P$4="NÃO",0,IF(VLOOKUP($B83,'FROTA OPER.'!$N$6:$W$306,8,0)=P$3,0.01,0)))</f>
        <v/>
      </c>
      <c r="Q83" s="27" t="str">
        <f>IF($B83="","",IF(Q$4="NÃO",0,IF(VLOOKUP($B83,'FROTA OPER.'!$N$6:$W$306,8,0)=Q$3,0.01,0)))</f>
        <v/>
      </c>
      <c r="R83" s="27" t="str">
        <f>IF($B83="","",IF(R$4="NÃO",0,IF(VLOOKUP($B83,'FROTA OPER.'!$N$6:$W$306,8,0)=R$3,0.01,0)))</f>
        <v/>
      </c>
      <c r="S83" s="27" t="str">
        <f>IF($B83="","",IF(S$4="NÃO",0,IF(VLOOKUP($B83,'FROTA OPER.'!$N$6:$W$306,8,0)=S$3,0.01,0)))</f>
        <v/>
      </c>
      <c r="T83" s="28" t="str">
        <f>IF($B83="","",IF(T$4="NÃO",0,IF(VLOOKUP($B83,'FROTA OPER.'!$N$6:$W$306,8,0)=T$3,0.01,0)))</f>
        <v/>
      </c>
      <c r="U83" s="37" t="str">
        <f t="shared" si="9"/>
        <v/>
      </c>
      <c r="V83" s="20" t="str">
        <f t="shared" si="10"/>
        <v/>
      </c>
      <c r="W83" s="330"/>
    </row>
    <row r="84" spans="2:23" ht="15" customHeight="1" x14ac:dyDescent="0.25">
      <c r="B84" s="21" t="str">
        <f>IF('FROTA OPER.'!N86="","",'FROTA OPER.'!N86)</f>
        <v/>
      </c>
      <c r="C84" s="21" t="str">
        <f>IF(B84="","",'FROTA OPER.'!AJ86)</f>
        <v/>
      </c>
      <c r="D84" s="21" t="str">
        <f>IF(B84="","",'FROTA OPER.'!B86)</f>
        <v/>
      </c>
      <c r="E84" s="22" t="str">
        <f t="shared" si="11"/>
        <v/>
      </c>
      <c r="F84" s="36" t="str">
        <f t="shared" si="12"/>
        <v/>
      </c>
      <c r="G84" s="23" t="str">
        <f>IF($B84="","",IF(G$4="NÃO",0,IF(VLOOKUP($B84,'FROTA OPER.'!$N$6:$AC$306,15,0)=G$3,0.02,0)))</f>
        <v/>
      </c>
      <c r="H84" s="24" t="str">
        <f>IF($B84="","",IF(H$4="NÃO",0,IF(VLOOKUP($B84,'FROTA OPER.'!$N$6:$AC$306,15,0)=H$3,0.02,0)))</f>
        <v/>
      </c>
      <c r="I84" s="24" t="str">
        <f>IF($B84="","",IF(I$4="NÃO",0,IF(VLOOKUP($B84,'FROTA OPER.'!$N$6:$AC$306,15,0)=I$3,0.02,0)))</f>
        <v/>
      </c>
      <c r="J84" s="24" t="str">
        <f>IF($B84="","",IF(J$4="NÃO",0,IF(VLOOKUP($B84,'FROTA OPER.'!$N$6:$AC$306,15,0)=J$3,0.02,0)))</f>
        <v/>
      </c>
      <c r="K84" s="24" t="str">
        <f>IF($B84="","",IF(K$4="NÃO",0,IF(VLOOKUP($B84,'FROTA OPER.'!$N$6:$AC$306,15,0)=K$3,0.02,0)))</f>
        <v/>
      </c>
      <c r="L84" s="24" t="str">
        <f>IF($B84="","",IF(L$4="NÃO",0,IF(VLOOKUP($B84,'FROTA OPER.'!$N$6:$AC$306,15,0)=L$3,0.02,0)))</f>
        <v/>
      </c>
      <c r="M84" s="25" t="str">
        <f>IF($B84="","",IF(L$4="NÃO",0,IF(VLOOKUP($B84,'FROTA OPER.'!$N$6:$AC$306,15,0)=M$3,0.02,0)))</f>
        <v/>
      </c>
      <c r="N84" s="26" t="str">
        <f>IF($B84="","",IF(N$4="NÃO",0,IF(VLOOKUP($B84,'FROTA OPER.'!$N$6:$W$306,8,0)=N$3,0.01,0)))</f>
        <v/>
      </c>
      <c r="O84" s="27" t="str">
        <f>IF($B84="","",IF(O$4="NÃO",0,IF(VLOOKUP($B84,'FROTA OPER.'!$N$6:$W$306,8,0)=O$3,0.01,0)))</f>
        <v/>
      </c>
      <c r="P84" s="27" t="str">
        <f>IF($B84="","",IF(P$4="NÃO",0,IF(VLOOKUP($B84,'FROTA OPER.'!$N$6:$W$306,8,0)=P$3,0.01,0)))</f>
        <v/>
      </c>
      <c r="Q84" s="27" t="str">
        <f>IF($B84="","",IF(Q$4="NÃO",0,IF(VLOOKUP($B84,'FROTA OPER.'!$N$6:$W$306,8,0)=Q$3,0.01,0)))</f>
        <v/>
      </c>
      <c r="R84" s="27" t="str">
        <f>IF($B84="","",IF(R$4="NÃO",0,IF(VLOOKUP($B84,'FROTA OPER.'!$N$6:$W$306,8,0)=R$3,0.01,0)))</f>
        <v/>
      </c>
      <c r="S84" s="27" t="str">
        <f>IF($B84="","",IF(S$4="NÃO",0,IF(VLOOKUP($B84,'FROTA OPER.'!$N$6:$W$306,8,0)=S$3,0.01,0)))</f>
        <v/>
      </c>
      <c r="T84" s="28" t="str">
        <f>IF($B84="","",IF(T$4="NÃO",0,IF(VLOOKUP($B84,'FROTA OPER.'!$N$6:$W$306,8,0)=T$3,0.01,0)))</f>
        <v/>
      </c>
      <c r="U84" s="37" t="str">
        <f t="shared" si="9"/>
        <v/>
      </c>
      <c r="V84" s="20" t="str">
        <f t="shared" si="10"/>
        <v/>
      </c>
      <c r="W84" s="330"/>
    </row>
    <row r="85" spans="2:23" ht="15" customHeight="1" x14ac:dyDescent="0.25">
      <c r="B85" s="21" t="str">
        <f>IF('FROTA OPER.'!N87="","",'FROTA OPER.'!N87)</f>
        <v/>
      </c>
      <c r="C85" s="21" t="str">
        <f>IF(B85="","",'FROTA OPER.'!AJ87)</f>
        <v/>
      </c>
      <c r="D85" s="21" t="str">
        <f>IF(B85="","",'FROTA OPER.'!B87)</f>
        <v/>
      </c>
      <c r="E85" s="22" t="str">
        <f t="shared" si="11"/>
        <v/>
      </c>
      <c r="F85" s="36" t="str">
        <f t="shared" si="12"/>
        <v/>
      </c>
      <c r="G85" s="23" t="str">
        <f>IF($B85="","",IF(G$4="NÃO",0,IF(VLOOKUP($B85,'FROTA OPER.'!$N$6:$AC$306,15,0)=G$3,0.02,0)))</f>
        <v/>
      </c>
      <c r="H85" s="24" t="str">
        <f>IF($B85="","",IF(H$4="NÃO",0,IF(VLOOKUP($B85,'FROTA OPER.'!$N$6:$AC$306,15,0)=H$3,0.02,0)))</f>
        <v/>
      </c>
      <c r="I85" s="24" t="str">
        <f>IF($B85="","",IF(I$4="NÃO",0,IF(VLOOKUP($B85,'FROTA OPER.'!$N$6:$AC$306,15,0)=I$3,0.02,0)))</f>
        <v/>
      </c>
      <c r="J85" s="24" t="str">
        <f>IF($B85="","",IF(J$4="NÃO",0,IF(VLOOKUP($B85,'FROTA OPER.'!$N$6:$AC$306,15,0)=J$3,0.02,0)))</f>
        <v/>
      </c>
      <c r="K85" s="24" t="str">
        <f>IF($B85="","",IF(K$4="NÃO",0,IF(VLOOKUP($B85,'FROTA OPER.'!$N$6:$AC$306,15,0)=K$3,0.02,0)))</f>
        <v/>
      </c>
      <c r="L85" s="24" t="str">
        <f>IF($B85="","",IF(L$4="NÃO",0,IF(VLOOKUP($B85,'FROTA OPER.'!$N$6:$AC$306,15,0)=L$3,0.02,0)))</f>
        <v/>
      </c>
      <c r="M85" s="25" t="str">
        <f>IF($B85="","",IF(L$4="NÃO",0,IF(VLOOKUP($B85,'FROTA OPER.'!$N$6:$AC$306,15,0)=M$3,0.02,0)))</f>
        <v/>
      </c>
      <c r="N85" s="26" t="str">
        <f>IF($B85="","",IF(N$4="NÃO",0,IF(VLOOKUP($B85,'FROTA OPER.'!$N$6:$W$306,8,0)=N$3,0.01,0)))</f>
        <v/>
      </c>
      <c r="O85" s="27" t="str">
        <f>IF($B85="","",IF(O$4="NÃO",0,IF(VLOOKUP($B85,'FROTA OPER.'!$N$6:$W$306,8,0)=O$3,0.01,0)))</f>
        <v/>
      </c>
      <c r="P85" s="27" t="str">
        <f>IF($B85="","",IF(P$4="NÃO",0,IF(VLOOKUP($B85,'FROTA OPER.'!$N$6:$W$306,8,0)=P$3,0.01,0)))</f>
        <v/>
      </c>
      <c r="Q85" s="27" t="str">
        <f>IF($B85="","",IF(Q$4="NÃO",0,IF(VLOOKUP($B85,'FROTA OPER.'!$N$6:$W$306,8,0)=Q$3,0.01,0)))</f>
        <v/>
      </c>
      <c r="R85" s="27" t="str">
        <f>IF($B85="","",IF(R$4="NÃO",0,IF(VLOOKUP($B85,'FROTA OPER.'!$N$6:$W$306,8,0)=R$3,0.01,0)))</f>
        <v/>
      </c>
      <c r="S85" s="27" t="str">
        <f>IF($B85="","",IF(S$4="NÃO",0,IF(VLOOKUP($B85,'FROTA OPER.'!$N$6:$W$306,8,0)=S$3,0.01,0)))</f>
        <v/>
      </c>
      <c r="T85" s="28" t="str">
        <f>IF($B85="","",IF(T$4="NÃO",0,IF(VLOOKUP($B85,'FROTA OPER.'!$N$6:$W$306,8,0)=T$3,0.01,0)))</f>
        <v/>
      </c>
      <c r="U85" s="37" t="str">
        <f t="shared" si="9"/>
        <v/>
      </c>
      <c r="V85" s="20" t="str">
        <f t="shared" si="10"/>
        <v/>
      </c>
      <c r="W85" s="330"/>
    </row>
    <row r="86" spans="2:23" ht="15" customHeight="1" x14ac:dyDescent="0.25">
      <c r="B86" s="21" t="str">
        <f>IF('FROTA OPER.'!N88="","",'FROTA OPER.'!N88)</f>
        <v/>
      </c>
      <c r="C86" s="21" t="str">
        <f>IF(B86="","",'FROTA OPER.'!AJ88)</f>
        <v/>
      </c>
      <c r="D86" s="21" t="str">
        <f>IF(B86="","",'FROTA OPER.'!B88)</f>
        <v/>
      </c>
      <c r="E86" s="22" t="str">
        <f t="shared" si="11"/>
        <v/>
      </c>
      <c r="F86" s="36" t="str">
        <f t="shared" si="12"/>
        <v/>
      </c>
      <c r="G86" s="23" t="str">
        <f>IF($B86="","",IF(G$4="NÃO",0,IF(VLOOKUP($B86,'FROTA OPER.'!$N$6:$AC$306,15,0)=G$3,0.02,0)))</f>
        <v/>
      </c>
      <c r="H86" s="24" t="str">
        <f>IF($B86="","",IF(H$4="NÃO",0,IF(VLOOKUP($B86,'FROTA OPER.'!$N$6:$AC$306,15,0)=H$3,0.02,0)))</f>
        <v/>
      </c>
      <c r="I86" s="24" t="str">
        <f>IF($B86="","",IF(I$4="NÃO",0,IF(VLOOKUP($B86,'FROTA OPER.'!$N$6:$AC$306,15,0)=I$3,0.02,0)))</f>
        <v/>
      </c>
      <c r="J86" s="24" t="str">
        <f>IF($B86="","",IF(J$4="NÃO",0,IF(VLOOKUP($B86,'FROTA OPER.'!$N$6:$AC$306,15,0)=J$3,0.02,0)))</f>
        <v/>
      </c>
      <c r="K86" s="24" t="str">
        <f>IF($B86="","",IF(K$4="NÃO",0,IF(VLOOKUP($B86,'FROTA OPER.'!$N$6:$AC$306,15,0)=K$3,0.02,0)))</f>
        <v/>
      </c>
      <c r="L86" s="24" t="str">
        <f>IF($B86="","",IF(L$4="NÃO",0,IF(VLOOKUP($B86,'FROTA OPER.'!$N$6:$AC$306,15,0)=L$3,0.02,0)))</f>
        <v/>
      </c>
      <c r="M86" s="25" t="str">
        <f>IF($B86="","",IF(L$4="NÃO",0,IF(VLOOKUP($B86,'FROTA OPER.'!$N$6:$AC$306,15,0)=M$3,0.02,0)))</f>
        <v/>
      </c>
      <c r="N86" s="26" t="str">
        <f>IF($B86="","",IF(N$4="NÃO",0,IF(VLOOKUP($B86,'FROTA OPER.'!$N$6:$W$306,8,0)=N$3,0.01,0)))</f>
        <v/>
      </c>
      <c r="O86" s="27" t="str">
        <f>IF($B86="","",IF(O$4="NÃO",0,IF(VLOOKUP($B86,'FROTA OPER.'!$N$6:$W$306,8,0)=O$3,0.01,0)))</f>
        <v/>
      </c>
      <c r="P86" s="27" t="str">
        <f>IF($B86="","",IF(P$4="NÃO",0,IF(VLOOKUP($B86,'FROTA OPER.'!$N$6:$W$306,8,0)=P$3,0.01,0)))</f>
        <v/>
      </c>
      <c r="Q86" s="27" t="str">
        <f>IF($B86="","",IF(Q$4="NÃO",0,IF(VLOOKUP($B86,'FROTA OPER.'!$N$6:$W$306,8,0)=Q$3,0.01,0)))</f>
        <v/>
      </c>
      <c r="R86" s="27" t="str">
        <f>IF($B86="","",IF(R$4="NÃO",0,IF(VLOOKUP($B86,'FROTA OPER.'!$N$6:$W$306,8,0)=R$3,0.01,0)))</f>
        <v/>
      </c>
      <c r="S86" s="27" t="str">
        <f>IF($B86="","",IF(S$4="NÃO",0,IF(VLOOKUP($B86,'FROTA OPER.'!$N$6:$W$306,8,0)=S$3,0.01,0)))</f>
        <v/>
      </c>
      <c r="T86" s="28" t="str">
        <f>IF($B86="","",IF(T$4="NÃO",0,IF(VLOOKUP($B86,'FROTA OPER.'!$N$6:$W$306,8,0)=T$3,0.01,0)))</f>
        <v/>
      </c>
      <c r="U86" s="37" t="str">
        <f t="shared" si="9"/>
        <v/>
      </c>
      <c r="V86" s="20" t="str">
        <f t="shared" si="10"/>
        <v/>
      </c>
      <c r="W86" s="330"/>
    </row>
    <row r="87" spans="2:23" ht="15" customHeight="1" x14ac:dyDescent="0.25">
      <c r="B87" s="21" t="str">
        <f>IF('FROTA OPER.'!N89="","",'FROTA OPER.'!N89)</f>
        <v/>
      </c>
      <c r="C87" s="21" t="str">
        <f>IF(B87="","",'FROTA OPER.'!AJ89)</f>
        <v/>
      </c>
      <c r="D87" s="21" t="str">
        <f>IF(B87="","",'FROTA OPER.'!B89)</f>
        <v/>
      </c>
      <c r="E87" s="22" t="str">
        <f t="shared" si="11"/>
        <v/>
      </c>
      <c r="F87" s="36" t="str">
        <f t="shared" si="12"/>
        <v/>
      </c>
      <c r="G87" s="23" t="str">
        <f>IF($B87="","",IF(G$4="NÃO",0,IF(VLOOKUP($B87,'FROTA OPER.'!$N$6:$AC$306,15,0)=G$3,0.02,0)))</f>
        <v/>
      </c>
      <c r="H87" s="24" t="str">
        <f>IF($B87="","",IF(H$4="NÃO",0,IF(VLOOKUP($B87,'FROTA OPER.'!$N$6:$AC$306,15,0)=H$3,0.02,0)))</f>
        <v/>
      </c>
      <c r="I87" s="24" t="str">
        <f>IF($B87="","",IF(I$4="NÃO",0,IF(VLOOKUP($B87,'FROTA OPER.'!$N$6:$AC$306,15,0)=I$3,0.02,0)))</f>
        <v/>
      </c>
      <c r="J87" s="24" t="str">
        <f>IF($B87="","",IF(J$4="NÃO",0,IF(VLOOKUP($B87,'FROTA OPER.'!$N$6:$AC$306,15,0)=J$3,0.02,0)))</f>
        <v/>
      </c>
      <c r="K87" s="24" t="str">
        <f>IF($B87="","",IF(K$4="NÃO",0,IF(VLOOKUP($B87,'FROTA OPER.'!$N$6:$AC$306,15,0)=K$3,0.02,0)))</f>
        <v/>
      </c>
      <c r="L87" s="24" t="str">
        <f>IF($B87="","",IF(L$4="NÃO",0,IF(VLOOKUP($B87,'FROTA OPER.'!$N$6:$AC$306,15,0)=L$3,0.02,0)))</f>
        <v/>
      </c>
      <c r="M87" s="25" t="str">
        <f>IF($B87="","",IF(L$4="NÃO",0,IF(VLOOKUP($B87,'FROTA OPER.'!$N$6:$AC$306,15,0)=M$3,0.02,0)))</f>
        <v/>
      </c>
      <c r="N87" s="26" t="str">
        <f>IF($B87="","",IF(N$4="NÃO",0,IF(VLOOKUP($B87,'FROTA OPER.'!$N$6:$W$306,8,0)=N$3,0.01,0)))</f>
        <v/>
      </c>
      <c r="O87" s="27" t="str">
        <f>IF($B87="","",IF(O$4="NÃO",0,IF(VLOOKUP($B87,'FROTA OPER.'!$N$6:$W$306,8,0)=O$3,0.01,0)))</f>
        <v/>
      </c>
      <c r="P87" s="27" t="str">
        <f>IF($B87="","",IF(P$4="NÃO",0,IF(VLOOKUP($B87,'FROTA OPER.'!$N$6:$W$306,8,0)=P$3,0.01,0)))</f>
        <v/>
      </c>
      <c r="Q87" s="27" t="str">
        <f>IF($B87="","",IF(Q$4="NÃO",0,IF(VLOOKUP($B87,'FROTA OPER.'!$N$6:$W$306,8,0)=Q$3,0.01,0)))</f>
        <v/>
      </c>
      <c r="R87" s="27" t="str">
        <f>IF($B87="","",IF(R$4="NÃO",0,IF(VLOOKUP($B87,'FROTA OPER.'!$N$6:$W$306,8,0)=R$3,0.01,0)))</f>
        <v/>
      </c>
      <c r="S87" s="27" t="str">
        <f>IF($B87="","",IF(S$4="NÃO",0,IF(VLOOKUP($B87,'FROTA OPER.'!$N$6:$W$306,8,0)=S$3,0.01,0)))</f>
        <v/>
      </c>
      <c r="T87" s="28" t="str">
        <f>IF($B87="","",IF(T$4="NÃO",0,IF(VLOOKUP($B87,'FROTA OPER.'!$N$6:$W$306,8,0)=T$3,0.01,0)))</f>
        <v/>
      </c>
      <c r="U87" s="37" t="str">
        <f t="shared" si="9"/>
        <v/>
      </c>
      <c r="V87" s="20" t="str">
        <f t="shared" si="10"/>
        <v/>
      </c>
      <c r="W87" s="330"/>
    </row>
    <row r="88" spans="2:23" ht="15" customHeight="1" x14ac:dyDescent="0.25">
      <c r="B88" s="21" t="str">
        <f>IF('FROTA OPER.'!N90="","",'FROTA OPER.'!N90)</f>
        <v/>
      </c>
      <c r="C88" s="21" t="str">
        <f>IF(B88="","",'FROTA OPER.'!AJ90)</f>
        <v/>
      </c>
      <c r="D88" s="21" t="str">
        <f>IF(B88="","",'FROTA OPER.'!B90)</f>
        <v/>
      </c>
      <c r="E88" s="22" t="str">
        <f t="shared" si="11"/>
        <v/>
      </c>
      <c r="F88" s="36" t="str">
        <f t="shared" si="12"/>
        <v/>
      </c>
      <c r="G88" s="23" t="str">
        <f>IF($B88="","",IF(G$4="NÃO",0,IF(VLOOKUP($B88,'FROTA OPER.'!$N$6:$AC$306,15,0)=G$3,0.02,0)))</f>
        <v/>
      </c>
      <c r="H88" s="24" t="str">
        <f>IF($B88="","",IF(H$4="NÃO",0,IF(VLOOKUP($B88,'FROTA OPER.'!$N$6:$AC$306,15,0)=H$3,0.02,0)))</f>
        <v/>
      </c>
      <c r="I88" s="24" t="str">
        <f>IF($B88="","",IF(I$4="NÃO",0,IF(VLOOKUP($B88,'FROTA OPER.'!$N$6:$AC$306,15,0)=I$3,0.02,0)))</f>
        <v/>
      </c>
      <c r="J88" s="24" t="str">
        <f>IF($B88="","",IF(J$4="NÃO",0,IF(VLOOKUP($B88,'FROTA OPER.'!$N$6:$AC$306,15,0)=J$3,0.02,0)))</f>
        <v/>
      </c>
      <c r="K88" s="24" t="str">
        <f>IF($B88="","",IF(K$4="NÃO",0,IF(VLOOKUP($B88,'FROTA OPER.'!$N$6:$AC$306,15,0)=K$3,0.02,0)))</f>
        <v/>
      </c>
      <c r="L88" s="24" t="str">
        <f>IF($B88="","",IF(L$4="NÃO",0,IF(VLOOKUP($B88,'FROTA OPER.'!$N$6:$AC$306,15,0)=L$3,0.02,0)))</f>
        <v/>
      </c>
      <c r="M88" s="25" t="str">
        <f>IF($B88="","",IF(L$4="NÃO",0,IF(VLOOKUP($B88,'FROTA OPER.'!$N$6:$AC$306,15,0)=M$3,0.02,0)))</f>
        <v/>
      </c>
      <c r="N88" s="26" t="str">
        <f>IF($B88="","",IF(N$4="NÃO",0,IF(VLOOKUP($B88,'FROTA OPER.'!$N$6:$W$306,8,0)=N$3,0.01,0)))</f>
        <v/>
      </c>
      <c r="O88" s="27" t="str">
        <f>IF($B88="","",IF(O$4="NÃO",0,IF(VLOOKUP($B88,'FROTA OPER.'!$N$6:$W$306,8,0)=O$3,0.01,0)))</f>
        <v/>
      </c>
      <c r="P88" s="27" t="str">
        <f>IF($B88="","",IF(P$4="NÃO",0,IF(VLOOKUP($B88,'FROTA OPER.'!$N$6:$W$306,8,0)=P$3,0.01,0)))</f>
        <v/>
      </c>
      <c r="Q88" s="27" t="str">
        <f>IF($B88="","",IF(Q$4="NÃO",0,IF(VLOOKUP($B88,'FROTA OPER.'!$N$6:$W$306,8,0)=Q$3,0.01,0)))</f>
        <v/>
      </c>
      <c r="R88" s="27" t="str">
        <f>IF($B88="","",IF(R$4="NÃO",0,IF(VLOOKUP($B88,'FROTA OPER.'!$N$6:$W$306,8,0)=R$3,0.01,0)))</f>
        <v/>
      </c>
      <c r="S88" s="27" t="str">
        <f>IF($B88="","",IF(S$4="NÃO",0,IF(VLOOKUP($B88,'FROTA OPER.'!$N$6:$W$306,8,0)=S$3,0.01,0)))</f>
        <v/>
      </c>
      <c r="T88" s="28" t="str">
        <f>IF($B88="","",IF(T$4="NÃO",0,IF(VLOOKUP($B88,'FROTA OPER.'!$N$6:$W$306,8,0)=T$3,0.01,0)))</f>
        <v/>
      </c>
      <c r="U88" s="37" t="str">
        <f t="shared" si="9"/>
        <v/>
      </c>
      <c r="V88" s="20" t="str">
        <f t="shared" si="10"/>
        <v/>
      </c>
      <c r="W88" s="330"/>
    </row>
    <row r="89" spans="2:23" ht="15" customHeight="1" x14ac:dyDescent="0.25">
      <c r="B89" s="21" t="str">
        <f>IF('FROTA OPER.'!N91="","",'FROTA OPER.'!N91)</f>
        <v/>
      </c>
      <c r="C89" s="21" t="str">
        <f>IF(B89="","",'FROTA OPER.'!AJ91)</f>
        <v/>
      </c>
      <c r="D89" s="21" t="str">
        <f>IF(B89="","",'FROTA OPER.'!B91)</f>
        <v/>
      </c>
      <c r="E89" s="22" t="str">
        <f t="shared" si="11"/>
        <v/>
      </c>
      <c r="F89" s="36" t="str">
        <f t="shared" si="12"/>
        <v/>
      </c>
      <c r="G89" s="23" t="str">
        <f>IF($B89="","",IF(G$4="NÃO",0,IF(VLOOKUP($B89,'FROTA OPER.'!$N$6:$AC$306,15,0)=G$3,0.02,0)))</f>
        <v/>
      </c>
      <c r="H89" s="24" t="str">
        <f>IF($B89="","",IF(H$4="NÃO",0,IF(VLOOKUP($B89,'FROTA OPER.'!$N$6:$AC$306,15,0)=H$3,0.02,0)))</f>
        <v/>
      </c>
      <c r="I89" s="24" t="str">
        <f>IF($B89="","",IF(I$4="NÃO",0,IF(VLOOKUP($B89,'FROTA OPER.'!$N$6:$AC$306,15,0)=I$3,0.02,0)))</f>
        <v/>
      </c>
      <c r="J89" s="24" t="str">
        <f>IF($B89="","",IF(J$4="NÃO",0,IF(VLOOKUP($B89,'FROTA OPER.'!$N$6:$AC$306,15,0)=J$3,0.02,0)))</f>
        <v/>
      </c>
      <c r="K89" s="24" t="str">
        <f>IF($B89="","",IF(K$4="NÃO",0,IF(VLOOKUP($B89,'FROTA OPER.'!$N$6:$AC$306,15,0)=K$3,0.02,0)))</f>
        <v/>
      </c>
      <c r="L89" s="24" t="str">
        <f>IF($B89="","",IF(L$4="NÃO",0,IF(VLOOKUP($B89,'FROTA OPER.'!$N$6:$AC$306,15,0)=L$3,0.02,0)))</f>
        <v/>
      </c>
      <c r="M89" s="25" t="str">
        <f>IF($B89="","",IF(L$4="NÃO",0,IF(VLOOKUP($B89,'FROTA OPER.'!$N$6:$AC$306,15,0)=M$3,0.02,0)))</f>
        <v/>
      </c>
      <c r="N89" s="26" t="str">
        <f>IF($B89="","",IF(N$4="NÃO",0,IF(VLOOKUP($B89,'FROTA OPER.'!$N$6:$W$306,8,0)=N$3,0.01,0)))</f>
        <v/>
      </c>
      <c r="O89" s="27" t="str">
        <f>IF($B89="","",IF(O$4="NÃO",0,IF(VLOOKUP($B89,'FROTA OPER.'!$N$6:$W$306,8,0)=O$3,0.01,0)))</f>
        <v/>
      </c>
      <c r="P89" s="27" t="str">
        <f>IF($B89="","",IF(P$4="NÃO",0,IF(VLOOKUP($B89,'FROTA OPER.'!$N$6:$W$306,8,0)=P$3,0.01,0)))</f>
        <v/>
      </c>
      <c r="Q89" s="27" t="str">
        <f>IF($B89="","",IF(Q$4="NÃO",0,IF(VLOOKUP($B89,'FROTA OPER.'!$N$6:$W$306,8,0)=Q$3,0.01,0)))</f>
        <v/>
      </c>
      <c r="R89" s="27" t="str">
        <f>IF($B89="","",IF(R$4="NÃO",0,IF(VLOOKUP($B89,'FROTA OPER.'!$N$6:$W$306,8,0)=R$3,0.01,0)))</f>
        <v/>
      </c>
      <c r="S89" s="27" t="str">
        <f>IF($B89="","",IF(S$4="NÃO",0,IF(VLOOKUP($B89,'FROTA OPER.'!$N$6:$W$306,8,0)=S$3,0.01,0)))</f>
        <v/>
      </c>
      <c r="T89" s="28" t="str">
        <f>IF($B89="","",IF(T$4="NÃO",0,IF(VLOOKUP($B89,'FROTA OPER.'!$N$6:$W$306,8,0)=T$3,0.01,0)))</f>
        <v/>
      </c>
      <c r="U89" s="37" t="str">
        <f t="shared" si="9"/>
        <v/>
      </c>
      <c r="V89" s="20" t="str">
        <f t="shared" si="10"/>
        <v/>
      </c>
      <c r="W89" s="330"/>
    </row>
    <row r="90" spans="2:23" ht="15" customHeight="1" x14ac:dyDescent="0.25">
      <c r="B90" s="21" t="str">
        <f>IF('FROTA OPER.'!N92="","",'FROTA OPER.'!N92)</f>
        <v/>
      </c>
      <c r="C90" s="21" t="str">
        <f>IF(B90="","",'FROTA OPER.'!AJ92)</f>
        <v/>
      </c>
      <c r="D90" s="21" t="str">
        <f>IF(B90="","",'FROTA OPER.'!B92)</f>
        <v/>
      </c>
      <c r="E90" s="22" t="str">
        <f t="shared" si="11"/>
        <v/>
      </c>
      <c r="F90" s="36" t="str">
        <f t="shared" si="12"/>
        <v/>
      </c>
      <c r="G90" s="23" t="str">
        <f>IF($B90="","",IF(G$4="NÃO",0,IF(VLOOKUP($B90,'FROTA OPER.'!$N$6:$AC$306,15,0)=G$3,0.02,0)))</f>
        <v/>
      </c>
      <c r="H90" s="24" t="str">
        <f>IF($B90="","",IF(H$4="NÃO",0,IF(VLOOKUP($B90,'FROTA OPER.'!$N$6:$AC$306,15,0)=H$3,0.02,0)))</f>
        <v/>
      </c>
      <c r="I90" s="24" t="str">
        <f>IF($B90="","",IF(I$4="NÃO",0,IF(VLOOKUP($B90,'FROTA OPER.'!$N$6:$AC$306,15,0)=I$3,0.02,0)))</f>
        <v/>
      </c>
      <c r="J90" s="24" t="str">
        <f>IF($B90="","",IF(J$4="NÃO",0,IF(VLOOKUP($B90,'FROTA OPER.'!$N$6:$AC$306,15,0)=J$3,0.02,0)))</f>
        <v/>
      </c>
      <c r="K90" s="24" t="str">
        <f>IF($B90="","",IF(K$4="NÃO",0,IF(VLOOKUP($B90,'FROTA OPER.'!$N$6:$AC$306,15,0)=K$3,0.02,0)))</f>
        <v/>
      </c>
      <c r="L90" s="24" t="str">
        <f>IF($B90="","",IF(L$4="NÃO",0,IF(VLOOKUP($B90,'FROTA OPER.'!$N$6:$AC$306,15,0)=L$3,0.02,0)))</f>
        <v/>
      </c>
      <c r="M90" s="25" t="str">
        <f>IF($B90="","",IF(L$4="NÃO",0,IF(VLOOKUP($B90,'FROTA OPER.'!$N$6:$AC$306,15,0)=M$3,0.02,0)))</f>
        <v/>
      </c>
      <c r="N90" s="26" t="str">
        <f>IF($B90="","",IF(N$4="NÃO",0,IF(VLOOKUP($B90,'FROTA OPER.'!$N$6:$W$306,8,0)=N$3,0.01,0)))</f>
        <v/>
      </c>
      <c r="O90" s="27" t="str">
        <f>IF($B90="","",IF(O$4="NÃO",0,IF(VLOOKUP($B90,'FROTA OPER.'!$N$6:$W$306,8,0)=O$3,0.01,0)))</f>
        <v/>
      </c>
      <c r="P90" s="27" t="str">
        <f>IF($B90="","",IF(P$4="NÃO",0,IF(VLOOKUP($B90,'FROTA OPER.'!$N$6:$W$306,8,0)=P$3,0.01,0)))</f>
        <v/>
      </c>
      <c r="Q90" s="27" t="str">
        <f>IF($B90="","",IF(Q$4="NÃO",0,IF(VLOOKUP($B90,'FROTA OPER.'!$N$6:$W$306,8,0)=Q$3,0.01,0)))</f>
        <v/>
      </c>
      <c r="R90" s="27" t="str">
        <f>IF($B90="","",IF(R$4="NÃO",0,IF(VLOOKUP($B90,'FROTA OPER.'!$N$6:$W$306,8,0)=R$3,0.01,0)))</f>
        <v/>
      </c>
      <c r="S90" s="27" t="str">
        <f>IF($B90="","",IF(S$4="NÃO",0,IF(VLOOKUP($B90,'FROTA OPER.'!$N$6:$W$306,8,0)=S$3,0.01,0)))</f>
        <v/>
      </c>
      <c r="T90" s="28" t="str">
        <f>IF($B90="","",IF(T$4="NÃO",0,IF(VLOOKUP($B90,'FROTA OPER.'!$N$6:$W$306,8,0)=T$3,0.01,0)))</f>
        <v/>
      </c>
      <c r="U90" s="37" t="str">
        <f t="shared" si="9"/>
        <v/>
      </c>
      <c r="V90" s="20" t="str">
        <f t="shared" si="10"/>
        <v/>
      </c>
      <c r="W90" s="330"/>
    </row>
    <row r="91" spans="2:23" ht="15" customHeight="1" x14ac:dyDescent="0.25">
      <c r="B91" s="21" t="str">
        <f>IF('FROTA OPER.'!N93="","",'FROTA OPER.'!N93)</f>
        <v/>
      </c>
      <c r="C91" s="21" t="str">
        <f>IF(B91="","",'FROTA OPER.'!AJ93)</f>
        <v/>
      </c>
      <c r="D91" s="21" t="str">
        <f>IF(B91="","",'FROTA OPER.'!B93)</f>
        <v/>
      </c>
      <c r="E91" s="22" t="str">
        <f t="shared" si="11"/>
        <v/>
      </c>
      <c r="F91" s="36" t="str">
        <f t="shared" si="12"/>
        <v/>
      </c>
      <c r="G91" s="23" t="str">
        <f>IF($B91="","",IF(G$4="NÃO",0,IF(VLOOKUP($B91,'FROTA OPER.'!$N$6:$AC$306,15,0)=G$3,0.02,0)))</f>
        <v/>
      </c>
      <c r="H91" s="24" t="str">
        <f>IF($B91="","",IF(H$4="NÃO",0,IF(VLOOKUP($B91,'FROTA OPER.'!$N$6:$AC$306,15,0)=H$3,0.02,0)))</f>
        <v/>
      </c>
      <c r="I91" s="24" t="str">
        <f>IF($B91="","",IF(I$4="NÃO",0,IF(VLOOKUP($B91,'FROTA OPER.'!$N$6:$AC$306,15,0)=I$3,0.02,0)))</f>
        <v/>
      </c>
      <c r="J91" s="24" t="str">
        <f>IF($B91="","",IF(J$4="NÃO",0,IF(VLOOKUP($B91,'FROTA OPER.'!$N$6:$AC$306,15,0)=J$3,0.02,0)))</f>
        <v/>
      </c>
      <c r="K91" s="24" t="str">
        <f>IF($B91="","",IF(K$4="NÃO",0,IF(VLOOKUP($B91,'FROTA OPER.'!$N$6:$AC$306,15,0)=K$3,0.02,0)))</f>
        <v/>
      </c>
      <c r="L91" s="24" t="str">
        <f>IF($B91="","",IF(L$4="NÃO",0,IF(VLOOKUP($B91,'FROTA OPER.'!$N$6:$AC$306,15,0)=L$3,0.02,0)))</f>
        <v/>
      </c>
      <c r="M91" s="25" t="str">
        <f>IF($B91="","",IF(L$4="NÃO",0,IF(VLOOKUP($B91,'FROTA OPER.'!$N$6:$AC$306,15,0)=M$3,0.02,0)))</f>
        <v/>
      </c>
      <c r="N91" s="26" t="str">
        <f>IF($B91="","",IF(N$4="NÃO",0,IF(VLOOKUP($B91,'FROTA OPER.'!$N$6:$W$306,8,0)=N$3,0.01,0)))</f>
        <v/>
      </c>
      <c r="O91" s="27" t="str">
        <f>IF($B91="","",IF(O$4="NÃO",0,IF(VLOOKUP($B91,'FROTA OPER.'!$N$6:$W$306,8,0)=O$3,0.01,0)))</f>
        <v/>
      </c>
      <c r="P91" s="27" t="str">
        <f>IF($B91="","",IF(P$4="NÃO",0,IF(VLOOKUP($B91,'FROTA OPER.'!$N$6:$W$306,8,0)=P$3,0.01,0)))</f>
        <v/>
      </c>
      <c r="Q91" s="27" t="str">
        <f>IF($B91="","",IF(Q$4="NÃO",0,IF(VLOOKUP($B91,'FROTA OPER.'!$N$6:$W$306,8,0)=Q$3,0.01,0)))</f>
        <v/>
      </c>
      <c r="R91" s="27" t="str">
        <f>IF($B91="","",IF(R$4="NÃO",0,IF(VLOOKUP($B91,'FROTA OPER.'!$N$6:$W$306,8,0)=R$3,0.01,0)))</f>
        <v/>
      </c>
      <c r="S91" s="27" t="str">
        <f>IF($B91="","",IF(S$4="NÃO",0,IF(VLOOKUP($B91,'FROTA OPER.'!$N$6:$W$306,8,0)=S$3,0.01,0)))</f>
        <v/>
      </c>
      <c r="T91" s="28" t="str">
        <f>IF($B91="","",IF(T$4="NÃO",0,IF(VLOOKUP($B91,'FROTA OPER.'!$N$6:$W$306,8,0)=T$3,0.01,0)))</f>
        <v/>
      </c>
      <c r="U91" s="37" t="str">
        <f t="shared" si="9"/>
        <v/>
      </c>
      <c r="V91" s="20" t="str">
        <f t="shared" si="10"/>
        <v/>
      </c>
      <c r="W91" s="330"/>
    </row>
    <row r="92" spans="2:23" ht="15" customHeight="1" x14ac:dyDescent="0.25">
      <c r="B92" s="21" t="str">
        <f>IF('FROTA OPER.'!N94="","",'FROTA OPER.'!N94)</f>
        <v/>
      </c>
      <c r="C92" s="21" t="str">
        <f>IF(B92="","",'FROTA OPER.'!AJ94)</f>
        <v/>
      </c>
      <c r="D92" s="21" t="str">
        <f>IF(B92="","",'FROTA OPER.'!B94)</f>
        <v/>
      </c>
      <c r="E92" s="22" t="str">
        <f t="shared" si="11"/>
        <v/>
      </c>
      <c r="F92" s="36" t="str">
        <f t="shared" si="12"/>
        <v/>
      </c>
      <c r="G92" s="23" t="str">
        <f>IF($B92="","",IF(G$4="NÃO",0,IF(VLOOKUP($B92,'FROTA OPER.'!$N$6:$AC$306,15,0)=G$3,0.02,0)))</f>
        <v/>
      </c>
      <c r="H92" s="24" t="str">
        <f>IF($B92="","",IF(H$4="NÃO",0,IF(VLOOKUP($B92,'FROTA OPER.'!$N$6:$AC$306,15,0)=H$3,0.02,0)))</f>
        <v/>
      </c>
      <c r="I92" s="24" t="str">
        <f>IF($B92="","",IF(I$4="NÃO",0,IF(VLOOKUP($B92,'FROTA OPER.'!$N$6:$AC$306,15,0)=I$3,0.02,0)))</f>
        <v/>
      </c>
      <c r="J92" s="24" t="str">
        <f>IF($B92="","",IF(J$4="NÃO",0,IF(VLOOKUP($B92,'FROTA OPER.'!$N$6:$AC$306,15,0)=J$3,0.02,0)))</f>
        <v/>
      </c>
      <c r="K92" s="24" t="str">
        <f>IF($B92="","",IF(K$4="NÃO",0,IF(VLOOKUP($B92,'FROTA OPER.'!$N$6:$AC$306,15,0)=K$3,0.02,0)))</f>
        <v/>
      </c>
      <c r="L92" s="24" t="str">
        <f>IF($B92="","",IF(L$4="NÃO",0,IF(VLOOKUP($B92,'FROTA OPER.'!$N$6:$AC$306,15,0)=L$3,0.02,0)))</f>
        <v/>
      </c>
      <c r="M92" s="25" t="str">
        <f>IF($B92="","",IF(L$4="NÃO",0,IF(VLOOKUP($B92,'FROTA OPER.'!$N$6:$AC$306,15,0)=M$3,0.02,0)))</f>
        <v/>
      </c>
      <c r="N92" s="26" t="str">
        <f>IF($B92="","",IF(N$4="NÃO",0,IF(VLOOKUP($B92,'FROTA OPER.'!$N$6:$W$306,8,0)=N$3,0.01,0)))</f>
        <v/>
      </c>
      <c r="O92" s="27" t="str">
        <f>IF($B92="","",IF(O$4="NÃO",0,IF(VLOOKUP($B92,'FROTA OPER.'!$N$6:$W$306,8,0)=O$3,0.01,0)))</f>
        <v/>
      </c>
      <c r="P92" s="27" t="str">
        <f>IF($B92="","",IF(P$4="NÃO",0,IF(VLOOKUP($B92,'FROTA OPER.'!$N$6:$W$306,8,0)=P$3,0.01,0)))</f>
        <v/>
      </c>
      <c r="Q92" s="27" t="str">
        <f>IF($B92="","",IF(Q$4="NÃO",0,IF(VLOOKUP($B92,'FROTA OPER.'!$N$6:$W$306,8,0)=Q$3,0.01,0)))</f>
        <v/>
      </c>
      <c r="R92" s="27" t="str">
        <f>IF($B92="","",IF(R$4="NÃO",0,IF(VLOOKUP($B92,'FROTA OPER.'!$N$6:$W$306,8,0)=R$3,0.01,0)))</f>
        <v/>
      </c>
      <c r="S92" s="27" t="str">
        <f>IF($B92="","",IF(S$4="NÃO",0,IF(VLOOKUP($B92,'FROTA OPER.'!$N$6:$W$306,8,0)=S$3,0.01,0)))</f>
        <v/>
      </c>
      <c r="T92" s="28" t="str">
        <f>IF($B92="","",IF(T$4="NÃO",0,IF(VLOOKUP($B92,'FROTA OPER.'!$N$6:$W$306,8,0)=T$3,0.01,0)))</f>
        <v/>
      </c>
      <c r="U92" s="37" t="str">
        <f t="shared" si="9"/>
        <v/>
      </c>
      <c r="V92" s="20" t="str">
        <f t="shared" si="10"/>
        <v/>
      </c>
      <c r="W92" s="330"/>
    </row>
    <row r="93" spans="2:23" ht="15" customHeight="1" x14ac:dyDescent="0.25">
      <c r="B93" s="21" t="str">
        <f>IF('FROTA OPER.'!N95="","",'FROTA OPER.'!N95)</f>
        <v/>
      </c>
      <c r="C93" s="21" t="str">
        <f>IF(B93="","",'FROTA OPER.'!AJ95)</f>
        <v/>
      </c>
      <c r="D93" s="21" t="str">
        <f>IF(B93="","",'FROTA OPER.'!B95)</f>
        <v/>
      </c>
      <c r="E93" s="22" t="str">
        <f t="shared" si="11"/>
        <v/>
      </c>
      <c r="F93" s="36" t="str">
        <f t="shared" si="12"/>
        <v/>
      </c>
      <c r="G93" s="23" t="str">
        <f>IF($B93="","",IF(G$4="NÃO",0,IF(VLOOKUP($B93,'FROTA OPER.'!$N$6:$AC$306,15,0)=G$3,0.02,0)))</f>
        <v/>
      </c>
      <c r="H93" s="24" t="str">
        <f>IF($B93="","",IF(H$4="NÃO",0,IF(VLOOKUP($B93,'FROTA OPER.'!$N$6:$AC$306,15,0)=H$3,0.02,0)))</f>
        <v/>
      </c>
      <c r="I93" s="24" t="str">
        <f>IF($B93="","",IF(I$4="NÃO",0,IF(VLOOKUP($B93,'FROTA OPER.'!$N$6:$AC$306,15,0)=I$3,0.02,0)))</f>
        <v/>
      </c>
      <c r="J93" s="24" t="str">
        <f>IF($B93="","",IF(J$4="NÃO",0,IF(VLOOKUP($B93,'FROTA OPER.'!$N$6:$AC$306,15,0)=J$3,0.02,0)))</f>
        <v/>
      </c>
      <c r="K93" s="24" t="str">
        <f>IF($B93="","",IF(K$4="NÃO",0,IF(VLOOKUP($B93,'FROTA OPER.'!$N$6:$AC$306,15,0)=K$3,0.02,0)))</f>
        <v/>
      </c>
      <c r="L93" s="24" t="str">
        <f>IF($B93="","",IF(L$4="NÃO",0,IF(VLOOKUP($B93,'FROTA OPER.'!$N$6:$AC$306,15,0)=L$3,0.02,0)))</f>
        <v/>
      </c>
      <c r="M93" s="25" t="str">
        <f>IF($B93="","",IF(L$4="NÃO",0,IF(VLOOKUP($B93,'FROTA OPER.'!$N$6:$AC$306,15,0)=M$3,0.02,0)))</f>
        <v/>
      </c>
      <c r="N93" s="26" t="str">
        <f>IF($B93="","",IF(N$4="NÃO",0,IF(VLOOKUP($B93,'FROTA OPER.'!$N$6:$W$306,8,0)=N$3,0.01,0)))</f>
        <v/>
      </c>
      <c r="O93" s="27" t="str">
        <f>IF($B93="","",IF(O$4="NÃO",0,IF(VLOOKUP($B93,'FROTA OPER.'!$N$6:$W$306,8,0)=O$3,0.01,0)))</f>
        <v/>
      </c>
      <c r="P93" s="27" t="str">
        <f>IF($B93="","",IF(P$4="NÃO",0,IF(VLOOKUP($B93,'FROTA OPER.'!$N$6:$W$306,8,0)=P$3,0.01,0)))</f>
        <v/>
      </c>
      <c r="Q93" s="27" t="str">
        <f>IF($B93="","",IF(Q$4="NÃO",0,IF(VLOOKUP($B93,'FROTA OPER.'!$N$6:$W$306,8,0)=Q$3,0.01,0)))</f>
        <v/>
      </c>
      <c r="R93" s="27" t="str">
        <f>IF($B93="","",IF(R$4="NÃO",0,IF(VLOOKUP($B93,'FROTA OPER.'!$N$6:$W$306,8,0)=R$3,0.01,0)))</f>
        <v/>
      </c>
      <c r="S93" s="27" t="str">
        <f>IF($B93="","",IF(S$4="NÃO",0,IF(VLOOKUP($B93,'FROTA OPER.'!$N$6:$W$306,8,0)=S$3,0.01,0)))</f>
        <v/>
      </c>
      <c r="T93" s="28" t="str">
        <f>IF($B93="","",IF(T$4="NÃO",0,IF(VLOOKUP($B93,'FROTA OPER.'!$N$6:$W$306,8,0)=T$3,0.01,0)))</f>
        <v/>
      </c>
      <c r="U93" s="37" t="str">
        <f t="shared" si="9"/>
        <v/>
      </c>
      <c r="V93" s="20" t="str">
        <f t="shared" si="10"/>
        <v/>
      </c>
      <c r="W93" s="330"/>
    </row>
    <row r="94" spans="2:23" ht="15" customHeight="1" x14ac:dyDescent="0.25">
      <c r="B94" s="21" t="str">
        <f>IF('FROTA OPER.'!N96="","",'FROTA OPER.'!N96)</f>
        <v/>
      </c>
      <c r="C94" s="21" t="str">
        <f>IF(B94="","",'FROTA OPER.'!AJ96)</f>
        <v/>
      </c>
      <c r="D94" s="21" t="str">
        <f>IF(B94="","",'FROTA OPER.'!B96)</f>
        <v/>
      </c>
      <c r="E94" s="22" t="str">
        <f t="shared" si="11"/>
        <v/>
      </c>
      <c r="F94" s="36" t="str">
        <f t="shared" si="12"/>
        <v/>
      </c>
      <c r="G94" s="23" t="str">
        <f>IF($B94="","",IF(G$4="NÃO",0,IF(VLOOKUP($B94,'FROTA OPER.'!$N$6:$AC$306,15,0)=G$3,0.02,0)))</f>
        <v/>
      </c>
      <c r="H94" s="24" t="str">
        <f>IF($B94="","",IF(H$4="NÃO",0,IF(VLOOKUP($B94,'FROTA OPER.'!$N$6:$AC$306,15,0)=H$3,0.02,0)))</f>
        <v/>
      </c>
      <c r="I94" s="24" t="str">
        <f>IF($B94="","",IF(I$4="NÃO",0,IF(VLOOKUP($B94,'FROTA OPER.'!$N$6:$AC$306,15,0)=I$3,0.02,0)))</f>
        <v/>
      </c>
      <c r="J94" s="24" t="str">
        <f>IF($B94="","",IF(J$4="NÃO",0,IF(VLOOKUP($B94,'FROTA OPER.'!$N$6:$AC$306,15,0)=J$3,0.02,0)))</f>
        <v/>
      </c>
      <c r="K94" s="24" t="str">
        <f>IF($B94="","",IF(K$4="NÃO",0,IF(VLOOKUP($B94,'FROTA OPER.'!$N$6:$AC$306,15,0)=K$3,0.02,0)))</f>
        <v/>
      </c>
      <c r="L94" s="24" t="str">
        <f>IF($B94="","",IF(L$4="NÃO",0,IF(VLOOKUP($B94,'FROTA OPER.'!$N$6:$AC$306,15,0)=L$3,0.02,0)))</f>
        <v/>
      </c>
      <c r="M94" s="25" t="str">
        <f>IF($B94="","",IF(L$4="NÃO",0,IF(VLOOKUP($B94,'FROTA OPER.'!$N$6:$AC$306,15,0)=M$3,0.02,0)))</f>
        <v/>
      </c>
      <c r="N94" s="26" t="str">
        <f>IF($B94="","",IF(N$4="NÃO",0,IF(VLOOKUP($B94,'FROTA OPER.'!$N$6:$W$306,8,0)=N$3,0.01,0)))</f>
        <v/>
      </c>
      <c r="O94" s="27" t="str">
        <f>IF($B94="","",IF(O$4="NÃO",0,IF(VLOOKUP($B94,'FROTA OPER.'!$N$6:$W$306,8,0)=O$3,0.01,0)))</f>
        <v/>
      </c>
      <c r="P94" s="27" t="str">
        <f>IF($B94="","",IF(P$4="NÃO",0,IF(VLOOKUP($B94,'FROTA OPER.'!$N$6:$W$306,8,0)=P$3,0.01,0)))</f>
        <v/>
      </c>
      <c r="Q94" s="27" t="str">
        <f>IF($B94="","",IF(Q$4="NÃO",0,IF(VLOOKUP($B94,'FROTA OPER.'!$N$6:$W$306,8,0)=Q$3,0.01,0)))</f>
        <v/>
      </c>
      <c r="R94" s="27" t="str">
        <f>IF($B94="","",IF(R$4="NÃO",0,IF(VLOOKUP($B94,'FROTA OPER.'!$N$6:$W$306,8,0)=R$3,0.01,0)))</f>
        <v/>
      </c>
      <c r="S94" s="27" t="str">
        <f>IF($B94="","",IF(S$4="NÃO",0,IF(VLOOKUP($B94,'FROTA OPER.'!$N$6:$W$306,8,0)=S$3,0.01,0)))</f>
        <v/>
      </c>
      <c r="T94" s="28" t="str">
        <f>IF($B94="","",IF(T$4="NÃO",0,IF(VLOOKUP($B94,'FROTA OPER.'!$N$6:$W$306,8,0)=T$3,0.01,0)))</f>
        <v/>
      </c>
      <c r="U94" s="37" t="str">
        <f t="shared" si="9"/>
        <v/>
      </c>
      <c r="V94" s="20" t="str">
        <f t="shared" si="10"/>
        <v/>
      </c>
      <c r="W94" s="330"/>
    </row>
    <row r="95" spans="2:23" ht="15" customHeight="1" x14ac:dyDescent="0.25">
      <c r="B95" s="21" t="str">
        <f>IF('FROTA OPER.'!N97="","",'FROTA OPER.'!N97)</f>
        <v/>
      </c>
      <c r="C95" s="21" t="str">
        <f>IF(B95="","",'FROTA OPER.'!AJ97)</f>
        <v/>
      </c>
      <c r="D95" s="21" t="str">
        <f>IF(B95="","",'FROTA OPER.'!B97)</f>
        <v/>
      </c>
      <c r="E95" s="22" t="str">
        <f t="shared" si="11"/>
        <v/>
      </c>
      <c r="F95" s="36" t="str">
        <f t="shared" si="12"/>
        <v/>
      </c>
      <c r="G95" s="23" t="str">
        <f>IF($B95="","",IF(G$4="NÃO",0,IF(VLOOKUP($B95,'FROTA OPER.'!$N$6:$AC$306,15,0)=G$3,0.02,0)))</f>
        <v/>
      </c>
      <c r="H95" s="24" t="str">
        <f>IF($B95="","",IF(H$4="NÃO",0,IF(VLOOKUP($B95,'FROTA OPER.'!$N$6:$AC$306,15,0)=H$3,0.02,0)))</f>
        <v/>
      </c>
      <c r="I95" s="24" t="str">
        <f>IF($B95="","",IF(I$4="NÃO",0,IF(VLOOKUP($B95,'FROTA OPER.'!$N$6:$AC$306,15,0)=I$3,0.02,0)))</f>
        <v/>
      </c>
      <c r="J95" s="24" t="str">
        <f>IF($B95="","",IF(J$4="NÃO",0,IF(VLOOKUP($B95,'FROTA OPER.'!$N$6:$AC$306,15,0)=J$3,0.02,0)))</f>
        <v/>
      </c>
      <c r="K95" s="24" t="str">
        <f>IF($B95="","",IF(K$4="NÃO",0,IF(VLOOKUP($B95,'FROTA OPER.'!$N$6:$AC$306,15,0)=K$3,0.02,0)))</f>
        <v/>
      </c>
      <c r="L95" s="24" t="str">
        <f>IF($B95="","",IF(L$4="NÃO",0,IF(VLOOKUP($B95,'FROTA OPER.'!$N$6:$AC$306,15,0)=L$3,0.02,0)))</f>
        <v/>
      </c>
      <c r="M95" s="25" t="str">
        <f>IF($B95="","",IF(L$4="NÃO",0,IF(VLOOKUP($B95,'FROTA OPER.'!$N$6:$AC$306,15,0)=M$3,0.02,0)))</f>
        <v/>
      </c>
      <c r="N95" s="26" t="str">
        <f>IF($B95="","",IF(N$4="NÃO",0,IF(VLOOKUP($B95,'FROTA OPER.'!$N$6:$W$306,8,0)=N$3,0.01,0)))</f>
        <v/>
      </c>
      <c r="O95" s="27" t="str">
        <f>IF($B95="","",IF(O$4="NÃO",0,IF(VLOOKUP($B95,'FROTA OPER.'!$N$6:$W$306,8,0)=O$3,0.01,0)))</f>
        <v/>
      </c>
      <c r="P95" s="27" t="str">
        <f>IF($B95="","",IF(P$4="NÃO",0,IF(VLOOKUP($B95,'FROTA OPER.'!$N$6:$W$306,8,0)=P$3,0.01,0)))</f>
        <v/>
      </c>
      <c r="Q95" s="27" t="str">
        <f>IF($B95="","",IF(Q$4="NÃO",0,IF(VLOOKUP($B95,'FROTA OPER.'!$N$6:$W$306,8,0)=Q$3,0.01,0)))</f>
        <v/>
      </c>
      <c r="R95" s="27" t="str">
        <f>IF($B95="","",IF(R$4="NÃO",0,IF(VLOOKUP($B95,'FROTA OPER.'!$N$6:$W$306,8,0)=R$3,0.01,0)))</f>
        <v/>
      </c>
      <c r="S95" s="27" t="str">
        <f>IF($B95="","",IF(S$4="NÃO",0,IF(VLOOKUP($B95,'FROTA OPER.'!$N$6:$W$306,8,0)=S$3,0.01,0)))</f>
        <v/>
      </c>
      <c r="T95" s="28" t="str">
        <f>IF($B95="","",IF(T$4="NÃO",0,IF(VLOOKUP($B95,'FROTA OPER.'!$N$6:$W$306,8,0)=T$3,0.01,0)))</f>
        <v/>
      </c>
      <c r="U95" s="37" t="str">
        <f t="shared" si="9"/>
        <v/>
      </c>
      <c r="V95" s="20" t="str">
        <f t="shared" si="10"/>
        <v/>
      </c>
      <c r="W95" s="330"/>
    </row>
    <row r="96" spans="2:23" ht="15" customHeight="1" x14ac:dyDescent="0.25">
      <c r="B96" s="21" t="str">
        <f>IF('FROTA OPER.'!N98="","",'FROTA OPER.'!N98)</f>
        <v/>
      </c>
      <c r="C96" s="21" t="str">
        <f>IF(B96="","",'FROTA OPER.'!AJ98)</f>
        <v/>
      </c>
      <c r="D96" s="21" t="str">
        <f>IF(B96="","",'FROTA OPER.'!B98)</f>
        <v/>
      </c>
      <c r="E96" s="22" t="str">
        <f t="shared" si="11"/>
        <v/>
      </c>
      <c r="F96" s="36" t="str">
        <f t="shared" si="12"/>
        <v/>
      </c>
      <c r="G96" s="23" t="str">
        <f>IF($B96="","",IF(G$4="NÃO",0,IF(VLOOKUP($B96,'FROTA OPER.'!$N$6:$AC$306,15,0)=G$3,0.02,0)))</f>
        <v/>
      </c>
      <c r="H96" s="24" t="str">
        <f>IF($B96="","",IF(H$4="NÃO",0,IF(VLOOKUP($B96,'FROTA OPER.'!$N$6:$AC$306,15,0)=H$3,0.02,0)))</f>
        <v/>
      </c>
      <c r="I96" s="24" t="str">
        <f>IF($B96="","",IF(I$4="NÃO",0,IF(VLOOKUP($B96,'FROTA OPER.'!$N$6:$AC$306,15,0)=I$3,0.02,0)))</f>
        <v/>
      </c>
      <c r="J96" s="24" t="str">
        <f>IF($B96="","",IF(J$4="NÃO",0,IF(VLOOKUP($B96,'FROTA OPER.'!$N$6:$AC$306,15,0)=J$3,0.02,0)))</f>
        <v/>
      </c>
      <c r="K96" s="24" t="str">
        <f>IF($B96="","",IF(K$4="NÃO",0,IF(VLOOKUP($B96,'FROTA OPER.'!$N$6:$AC$306,15,0)=K$3,0.02,0)))</f>
        <v/>
      </c>
      <c r="L96" s="24" t="str">
        <f>IF($B96="","",IF(L$4="NÃO",0,IF(VLOOKUP($B96,'FROTA OPER.'!$N$6:$AC$306,15,0)=L$3,0.02,0)))</f>
        <v/>
      </c>
      <c r="M96" s="25" t="str">
        <f>IF($B96="","",IF(L$4="NÃO",0,IF(VLOOKUP($B96,'FROTA OPER.'!$N$6:$AC$306,15,0)=M$3,0.02,0)))</f>
        <v/>
      </c>
      <c r="N96" s="26" t="str">
        <f>IF($B96="","",IF(N$4="NÃO",0,IF(VLOOKUP($B96,'FROTA OPER.'!$N$6:$W$306,8,0)=N$3,0.01,0)))</f>
        <v/>
      </c>
      <c r="O96" s="27" t="str">
        <f>IF($B96="","",IF(O$4="NÃO",0,IF(VLOOKUP($B96,'FROTA OPER.'!$N$6:$W$306,8,0)=O$3,0.01,0)))</f>
        <v/>
      </c>
      <c r="P96" s="27" t="str">
        <f>IF($B96="","",IF(P$4="NÃO",0,IF(VLOOKUP($B96,'FROTA OPER.'!$N$6:$W$306,8,0)=P$3,0.01,0)))</f>
        <v/>
      </c>
      <c r="Q96" s="27" t="str">
        <f>IF($B96="","",IF(Q$4="NÃO",0,IF(VLOOKUP($B96,'FROTA OPER.'!$N$6:$W$306,8,0)=Q$3,0.01,0)))</f>
        <v/>
      </c>
      <c r="R96" s="27" t="str">
        <f>IF($B96="","",IF(R$4="NÃO",0,IF(VLOOKUP($B96,'FROTA OPER.'!$N$6:$W$306,8,0)=R$3,0.01,0)))</f>
        <v/>
      </c>
      <c r="S96" s="27" t="str">
        <f>IF($B96="","",IF(S$4="NÃO",0,IF(VLOOKUP($B96,'FROTA OPER.'!$N$6:$W$306,8,0)=S$3,0.01,0)))</f>
        <v/>
      </c>
      <c r="T96" s="28" t="str">
        <f>IF($B96="","",IF(T$4="NÃO",0,IF(VLOOKUP($B96,'FROTA OPER.'!$N$6:$W$306,8,0)=T$3,0.01,0)))</f>
        <v/>
      </c>
      <c r="U96" s="37" t="str">
        <f t="shared" si="9"/>
        <v/>
      </c>
      <c r="V96" s="20" t="str">
        <f t="shared" si="10"/>
        <v/>
      </c>
      <c r="W96" s="330"/>
    </row>
    <row r="97" spans="2:23" ht="15" customHeight="1" x14ac:dyDescent="0.25">
      <c r="B97" s="21" t="str">
        <f>IF('FROTA OPER.'!N99="","",'FROTA OPER.'!N99)</f>
        <v/>
      </c>
      <c r="C97" s="21" t="str">
        <f>IF(B97="","",'FROTA OPER.'!AJ99)</f>
        <v/>
      </c>
      <c r="D97" s="21" t="str">
        <f>IF(B97="","",'FROTA OPER.'!B99)</f>
        <v/>
      </c>
      <c r="E97" s="22" t="str">
        <f t="shared" si="11"/>
        <v/>
      </c>
      <c r="F97" s="36" t="str">
        <f t="shared" si="12"/>
        <v/>
      </c>
      <c r="G97" s="23" t="str">
        <f>IF($B97="","",IF(G$4="NÃO",0,IF(VLOOKUP($B97,'FROTA OPER.'!$N$6:$AC$306,15,0)=G$3,0.02,0)))</f>
        <v/>
      </c>
      <c r="H97" s="24" t="str">
        <f>IF($B97="","",IF(H$4="NÃO",0,IF(VLOOKUP($B97,'FROTA OPER.'!$N$6:$AC$306,15,0)=H$3,0.02,0)))</f>
        <v/>
      </c>
      <c r="I97" s="24" t="str">
        <f>IF($B97="","",IF(I$4="NÃO",0,IF(VLOOKUP($B97,'FROTA OPER.'!$N$6:$AC$306,15,0)=I$3,0.02,0)))</f>
        <v/>
      </c>
      <c r="J97" s="24" t="str">
        <f>IF($B97="","",IF(J$4="NÃO",0,IF(VLOOKUP($B97,'FROTA OPER.'!$N$6:$AC$306,15,0)=J$3,0.02,0)))</f>
        <v/>
      </c>
      <c r="K97" s="24" t="str">
        <f>IF($B97="","",IF(K$4="NÃO",0,IF(VLOOKUP($B97,'FROTA OPER.'!$N$6:$AC$306,15,0)=K$3,0.02,0)))</f>
        <v/>
      </c>
      <c r="L97" s="24" t="str">
        <f>IF($B97="","",IF(L$4="NÃO",0,IF(VLOOKUP($B97,'FROTA OPER.'!$N$6:$AC$306,15,0)=L$3,0.02,0)))</f>
        <v/>
      </c>
      <c r="M97" s="25" t="str">
        <f>IF($B97="","",IF(L$4="NÃO",0,IF(VLOOKUP($B97,'FROTA OPER.'!$N$6:$AC$306,15,0)=M$3,0.02,0)))</f>
        <v/>
      </c>
      <c r="N97" s="26" t="str">
        <f>IF($B97="","",IF(N$4="NÃO",0,IF(VLOOKUP($B97,'FROTA OPER.'!$N$6:$W$306,8,0)=N$3,0.01,0)))</f>
        <v/>
      </c>
      <c r="O97" s="27" t="str">
        <f>IF($B97="","",IF(O$4="NÃO",0,IF(VLOOKUP($B97,'FROTA OPER.'!$N$6:$W$306,8,0)=O$3,0.01,0)))</f>
        <v/>
      </c>
      <c r="P97" s="27" t="str">
        <f>IF($B97="","",IF(P$4="NÃO",0,IF(VLOOKUP($B97,'FROTA OPER.'!$N$6:$W$306,8,0)=P$3,0.01,0)))</f>
        <v/>
      </c>
      <c r="Q97" s="27" t="str">
        <f>IF($B97="","",IF(Q$4="NÃO",0,IF(VLOOKUP($B97,'FROTA OPER.'!$N$6:$W$306,8,0)=Q$3,0.01,0)))</f>
        <v/>
      </c>
      <c r="R97" s="27" t="str">
        <f>IF($B97="","",IF(R$4="NÃO",0,IF(VLOOKUP($B97,'FROTA OPER.'!$N$6:$W$306,8,0)=R$3,0.01,0)))</f>
        <v/>
      </c>
      <c r="S97" s="27" t="str">
        <f>IF($B97="","",IF(S$4="NÃO",0,IF(VLOOKUP($B97,'FROTA OPER.'!$N$6:$W$306,8,0)=S$3,0.01,0)))</f>
        <v/>
      </c>
      <c r="T97" s="28" t="str">
        <f>IF($B97="","",IF(T$4="NÃO",0,IF(VLOOKUP($B97,'FROTA OPER.'!$N$6:$W$306,8,0)=T$3,0.01,0)))</f>
        <v/>
      </c>
      <c r="U97" s="37" t="str">
        <f t="shared" si="9"/>
        <v/>
      </c>
      <c r="V97" s="20" t="str">
        <f t="shared" si="10"/>
        <v/>
      </c>
      <c r="W97" s="330"/>
    </row>
    <row r="98" spans="2:23" ht="15" customHeight="1" x14ac:dyDescent="0.25">
      <c r="B98" s="21" t="str">
        <f>IF('FROTA OPER.'!N100="","",'FROTA OPER.'!N100)</f>
        <v/>
      </c>
      <c r="C98" s="21" t="str">
        <f>IF(B98="","",'FROTA OPER.'!AJ100)</f>
        <v/>
      </c>
      <c r="D98" s="21" t="str">
        <f>IF(B98="","",'FROTA OPER.'!B100)</f>
        <v/>
      </c>
      <c r="E98" s="22" t="str">
        <f t="shared" si="11"/>
        <v/>
      </c>
      <c r="F98" s="36" t="str">
        <f t="shared" si="12"/>
        <v/>
      </c>
      <c r="G98" s="23" t="str">
        <f>IF($B98="","",IF(G$4="NÃO",0,IF(VLOOKUP($B98,'FROTA OPER.'!$N$6:$AC$306,15,0)=G$3,0.02,0)))</f>
        <v/>
      </c>
      <c r="H98" s="24" t="str">
        <f>IF($B98="","",IF(H$4="NÃO",0,IF(VLOOKUP($B98,'FROTA OPER.'!$N$6:$AC$306,15,0)=H$3,0.02,0)))</f>
        <v/>
      </c>
      <c r="I98" s="24" t="str">
        <f>IF($B98="","",IF(I$4="NÃO",0,IF(VLOOKUP($B98,'FROTA OPER.'!$N$6:$AC$306,15,0)=I$3,0.02,0)))</f>
        <v/>
      </c>
      <c r="J98" s="24" t="str">
        <f>IF($B98="","",IF(J$4="NÃO",0,IF(VLOOKUP($B98,'FROTA OPER.'!$N$6:$AC$306,15,0)=J$3,0.02,0)))</f>
        <v/>
      </c>
      <c r="K98" s="24" t="str">
        <f>IF($B98="","",IF(K$4="NÃO",0,IF(VLOOKUP($B98,'FROTA OPER.'!$N$6:$AC$306,15,0)=K$3,0.02,0)))</f>
        <v/>
      </c>
      <c r="L98" s="24" t="str">
        <f>IF($B98="","",IF(L$4="NÃO",0,IF(VLOOKUP($B98,'FROTA OPER.'!$N$6:$AC$306,15,0)=L$3,0.02,0)))</f>
        <v/>
      </c>
      <c r="M98" s="25" t="str">
        <f>IF($B98="","",IF(L$4="NÃO",0,IF(VLOOKUP($B98,'FROTA OPER.'!$N$6:$AC$306,15,0)=M$3,0.02,0)))</f>
        <v/>
      </c>
      <c r="N98" s="26" t="str">
        <f>IF($B98="","",IF(N$4="NÃO",0,IF(VLOOKUP($B98,'FROTA OPER.'!$N$6:$W$306,8,0)=N$3,0.01,0)))</f>
        <v/>
      </c>
      <c r="O98" s="27" t="str">
        <f>IF($B98="","",IF(O$4="NÃO",0,IF(VLOOKUP($B98,'FROTA OPER.'!$N$6:$W$306,8,0)=O$3,0.01,0)))</f>
        <v/>
      </c>
      <c r="P98" s="27" t="str">
        <f>IF($B98="","",IF(P$4="NÃO",0,IF(VLOOKUP($B98,'FROTA OPER.'!$N$6:$W$306,8,0)=P$3,0.01,0)))</f>
        <v/>
      </c>
      <c r="Q98" s="27" t="str">
        <f>IF($B98="","",IF(Q$4="NÃO",0,IF(VLOOKUP($B98,'FROTA OPER.'!$N$6:$W$306,8,0)=Q$3,0.01,0)))</f>
        <v/>
      </c>
      <c r="R98" s="27" t="str">
        <f>IF($B98="","",IF(R$4="NÃO",0,IF(VLOOKUP($B98,'FROTA OPER.'!$N$6:$W$306,8,0)=R$3,0.01,0)))</f>
        <v/>
      </c>
      <c r="S98" s="27" t="str">
        <f>IF($B98="","",IF(S$4="NÃO",0,IF(VLOOKUP($B98,'FROTA OPER.'!$N$6:$W$306,8,0)=S$3,0.01,0)))</f>
        <v/>
      </c>
      <c r="T98" s="28" t="str">
        <f>IF($B98="","",IF(T$4="NÃO",0,IF(VLOOKUP($B98,'FROTA OPER.'!$N$6:$W$306,8,0)=T$3,0.01,0)))</f>
        <v/>
      </c>
      <c r="U98" s="37" t="str">
        <f t="shared" si="9"/>
        <v/>
      </c>
      <c r="V98" s="20" t="str">
        <f t="shared" si="10"/>
        <v/>
      </c>
      <c r="W98" s="330"/>
    </row>
    <row r="99" spans="2:23" ht="15" customHeight="1" x14ac:dyDescent="0.25">
      <c r="B99" s="21" t="str">
        <f>IF('FROTA OPER.'!N101="","",'FROTA OPER.'!N101)</f>
        <v/>
      </c>
      <c r="C99" s="21" t="str">
        <f>IF(B99="","",'FROTA OPER.'!AJ101)</f>
        <v/>
      </c>
      <c r="D99" s="21" t="str">
        <f>IF(B99="","",'FROTA OPER.'!B101)</f>
        <v/>
      </c>
      <c r="E99" s="22" t="str">
        <f t="shared" si="11"/>
        <v/>
      </c>
      <c r="F99" s="36" t="str">
        <f t="shared" si="12"/>
        <v/>
      </c>
      <c r="G99" s="23" t="str">
        <f>IF($B99="","",IF(G$4="NÃO",0,IF(VLOOKUP($B99,'FROTA OPER.'!$N$6:$AC$306,15,0)=G$3,0.02,0)))</f>
        <v/>
      </c>
      <c r="H99" s="24" t="str">
        <f>IF($B99="","",IF(H$4="NÃO",0,IF(VLOOKUP($B99,'FROTA OPER.'!$N$6:$AC$306,15,0)=H$3,0.02,0)))</f>
        <v/>
      </c>
      <c r="I99" s="24" t="str">
        <f>IF($B99="","",IF(I$4="NÃO",0,IF(VLOOKUP($B99,'FROTA OPER.'!$N$6:$AC$306,15,0)=I$3,0.02,0)))</f>
        <v/>
      </c>
      <c r="J99" s="24" t="str">
        <f>IF($B99="","",IF(J$4="NÃO",0,IF(VLOOKUP($B99,'FROTA OPER.'!$N$6:$AC$306,15,0)=J$3,0.02,0)))</f>
        <v/>
      </c>
      <c r="K99" s="24" t="str">
        <f>IF($B99="","",IF(K$4="NÃO",0,IF(VLOOKUP($B99,'FROTA OPER.'!$N$6:$AC$306,15,0)=K$3,0.02,0)))</f>
        <v/>
      </c>
      <c r="L99" s="24" t="str">
        <f>IF($B99="","",IF(L$4="NÃO",0,IF(VLOOKUP($B99,'FROTA OPER.'!$N$6:$AC$306,15,0)=L$3,0.02,0)))</f>
        <v/>
      </c>
      <c r="M99" s="25" t="str">
        <f>IF($B99="","",IF(L$4="NÃO",0,IF(VLOOKUP($B99,'FROTA OPER.'!$N$6:$AC$306,15,0)=M$3,0.02,0)))</f>
        <v/>
      </c>
      <c r="N99" s="26" t="str">
        <f>IF($B99="","",IF(N$4="NÃO",0,IF(VLOOKUP($B99,'FROTA OPER.'!$N$6:$W$306,8,0)=N$3,0.01,0)))</f>
        <v/>
      </c>
      <c r="O99" s="27" t="str">
        <f>IF($B99="","",IF(O$4="NÃO",0,IF(VLOOKUP($B99,'FROTA OPER.'!$N$6:$W$306,8,0)=O$3,0.01,0)))</f>
        <v/>
      </c>
      <c r="P99" s="27" t="str">
        <f>IF($B99="","",IF(P$4="NÃO",0,IF(VLOOKUP($B99,'FROTA OPER.'!$N$6:$W$306,8,0)=P$3,0.01,0)))</f>
        <v/>
      </c>
      <c r="Q99" s="27" t="str">
        <f>IF($B99="","",IF(Q$4="NÃO",0,IF(VLOOKUP($B99,'FROTA OPER.'!$N$6:$W$306,8,0)=Q$3,0.01,0)))</f>
        <v/>
      </c>
      <c r="R99" s="27" t="str">
        <f>IF($B99="","",IF(R$4="NÃO",0,IF(VLOOKUP($B99,'FROTA OPER.'!$N$6:$W$306,8,0)=R$3,0.01,0)))</f>
        <v/>
      </c>
      <c r="S99" s="27" t="str">
        <f>IF($B99="","",IF(S$4="NÃO",0,IF(VLOOKUP($B99,'FROTA OPER.'!$N$6:$W$306,8,0)=S$3,0.01,0)))</f>
        <v/>
      </c>
      <c r="T99" s="28" t="str">
        <f>IF($B99="","",IF(T$4="NÃO",0,IF(VLOOKUP($B99,'FROTA OPER.'!$N$6:$W$306,8,0)=T$3,0.01,0)))</f>
        <v/>
      </c>
      <c r="U99" s="37" t="str">
        <f t="shared" si="9"/>
        <v/>
      </c>
      <c r="V99" s="20" t="str">
        <f t="shared" si="10"/>
        <v/>
      </c>
      <c r="W99" s="330"/>
    </row>
    <row r="100" spans="2:23" ht="15" customHeight="1" x14ac:dyDescent="0.25">
      <c r="B100" s="21" t="str">
        <f>IF('FROTA OPER.'!N102="","",'FROTA OPER.'!N102)</f>
        <v/>
      </c>
      <c r="C100" s="21" t="str">
        <f>IF(B100="","",'FROTA OPER.'!AJ102)</f>
        <v/>
      </c>
      <c r="D100" s="21" t="str">
        <f>IF(B100="","",'FROTA OPER.'!B102)</f>
        <v/>
      </c>
      <c r="E100" s="22" t="str">
        <f t="shared" si="11"/>
        <v/>
      </c>
      <c r="F100" s="36" t="str">
        <f t="shared" si="12"/>
        <v/>
      </c>
      <c r="G100" s="23" t="str">
        <f>IF($B100="","",IF(G$4="NÃO",0,IF(VLOOKUP($B100,'FROTA OPER.'!$N$6:$AC$306,15,0)=G$3,0.02,0)))</f>
        <v/>
      </c>
      <c r="H100" s="24" t="str">
        <f>IF($B100="","",IF(H$4="NÃO",0,IF(VLOOKUP($B100,'FROTA OPER.'!$N$6:$AC$306,15,0)=H$3,0.02,0)))</f>
        <v/>
      </c>
      <c r="I100" s="24" t="str">
        <f>IF($B100="","",IF(I$4="NÃO",0,IF(VLOOKUP($B100,'FROTA OPER.'!$N$6:$AC$306,15,0)=I$3,0.02,0)))</f>
        <v/>
      </c>
      <c r="J100" s="24" t="str">
        <f>IF($B100="","",IF(J$4="NÃO",0,IF(VLOOKUP($B100,'FROTA OPER.'!$N$6:$AC$306,15,0)=J$3,0.02,0)))</f>
        <v/>
      </c>
      <c r="K100" s="24" t="str">
        <f>IF($B100="","",IF(K$4="NÃO",0,IF(VLOOKUP($B100,'FROTA OPER.'!$N$6:$AC$306,15,0)=K$3,0.02,0)))</f>
        <v/>
      </c>
      <c r="L100" s="24" t="str">
        <f>IF($B100="","",IF(L$4="NÃO",0,IF(VLOOKUP($B100,'FROTA OPER.'!$N$6:$AC$306,15,0)=L$3,0.02,0)))</f>
        <v/>
      </c>
      <c r="M100" s="25" t="str">
        <f>IF($B100="","",IF(L$4="NÃO",0,IF(VLOOKUP($B100,'FROTA OPER.'!$N$6:$AC$306,15,0)=M$3,0.02,0)))</f>
        <v/>
      </c>
      <c r="N100" s="26" t="str">
        <f>IF($B100="","",IF(N$4="NÃO",0,IF(VLOOKUP($B100,'FROTA OPER.'!$N$6:$W$306,8,0)=N$3,0.01,0)))</f>
        <v/>
      </c>
      <c r="O100" s="27" t="str">
        <f>IF($B100="","",IF(O$4="NÃO",0,IF(VLOOKUP($B100,'FROTA OPER.'!$N$6:$W$306,8,0)=O$3,0.01,0)))</f>
        <v/>
      </c>
      <c r="P100" s="27" t="str">
        <f>IF($B100="","",IF(P$4="NÃO",0,IF(VLOOKUP($B100,'FROTA OPER.'!$N$6:$W$306,8,0)=P$3,0.01,0)))</f>
        <v/>
      </c>
      <c r="Q100" s="27" t="str">
        <f>IF($B100="","",IF(Q$4="NÃO",0,IF(VLOOKUP($B100,'FROTA OPER.'!$N$6:$W$306,8,0)=Q$3,0.01,0)))</f>
        <v/>
      </c>
      <c r="R100" s="27" t="str">
        <f>IF($B100="","",IF(R$4="NÃO",0,IF(VLOOKUP($B100,'FROTA OPER.'!$N$6:$W$306,8,0)=R$3,0.01,0)))</f>
        <v/>
      </c>
      <c r="S100" s="27" t="str">
        <f>IF($B100="","",IF(S$4="NÃO",0,IF(VLOOKUP($B100,'FROTA OPER.'!$N$6:$W$306,8,0)=S$3,0.01,0)))</f>
        <v/>
      </c>
      <c r="T100" s="28" t="str">
        <f>IF($B100="","",IF(T$4="NÃO",0,IF(VLOOKUP($B100,'FROTA OPER.'!$N$6:$W$306,8,0)=T$3,0.01,0)))</f>
        <v/>
      </c>
      <c r="U100" s="37" t="str">
        <f t="shared" si="9"/>
        <v/>
      </c>
      <c r="V100" s="20" t="str">
        <f t="shared" si="10"/>
        <v/>
      </c>
      <c r="W100" s="330"/>
    </row>
    <row r="101" spans="2:23" ht="15" customHeight="1" x14ac:dyDescent="0.25">
      <c r="B101" s="21" t="str">
        <f>IF('FROTA OPER.'!N103="","",'FROTA OPER.'!N103)</f>
        <v/>
      </c>
      <c r="C101" s="21" t="str">
        <f>IF(B101="","",'FROTA OPER.'!AJ103)</f>
        <v/>
      </c>
      <c r="D101" s="21" t="str">
        <f>IF(B101="","",'FROTA OPER.'!B103)</f>
        <v/>
      </c>
      <c r="E101" s="22" t="str">
        <f t="shared" si="11"/>
        <v/>
      </c>
      <c r="F101" s="36" t="str">
        <f t="shared" si="12"/>
        <v/>
      </c>
      <c r="G101" s="23" t="str">
        <f>IF($B101="","",IF(G$4="NÃO",0,IF(VLOOKUP($B101,'FROTA OPER.'!$N$6:$AC$306,15,0)=G$3,0.02,0)))</f>
        <v/>
      </c>
      <c r="H101" s="24" t="str">
        <f>IF($B101="","",IF(H$4="NÃO",0,IF(VLOOKUP($B101,'FROTA OPER.'!$N$6:$AC$306,15,0)=H$3,0.02,0)))</f>
        <v/>
      </c>
      <c r="I101" s="24" t="str">
        <f>IF($B101="","",IF(I$4="NÃO",0,IF(VLOOKUP($B101,'FROTA OPER.'!$N$6:$AC$306,15,0)=I$3,0.02,0)))</f>
        <v/>
      </c>
      <c r="J101" s="24" t="str">
        <f>IF($B101="","",IF(J$4="NÃO",0,IF(VLOOKUP($B101,'FROTA OPER.'!$N$6:$AC$306,15,0)=J$3,0.02,0)))</f>
        <v/>
      </c>
      <c r="K101" s="24" t="str">
        <f>IF($B101="","",IF(K$4="NÃO",0,IF(VLOOKUP($B101,'FROTA OPER.'!$N$6:$AC$306,15,0)=K$3,0.02,0)))</f>
        <v/>
      </c>
      <c r="L101" s="24" t="str">
        <f>IF($B101="","",IF(L$4="NÃO",0,IF(VLOOKUP($B101,'FROTA OPER.'!$N$6:$AC$306,15,0)=L$3,0.02,0)))</f>
        <v/>
      </c>
      <c r="M101" s="25" t="str">
        <f>IF($B101="","",IF(L$4="NÃO",0,IF(VLOOKUP($B101,'FROTA OPER.'!$N$6:$AC$306,15,0)=M$3,0.02,0)))</f>
        <v/>
      </c>
      <c r="N101" s="26" t="str">
        <f>IF($B101="","",IF(N$4="NÃO",0,IF(VLOOKUP($B101,'FROTA OPER.'!$N$6:$W$306,8,0)=N$3,0.01,0)))</f>
        <v/>
      </c>
      <c r="O101" s="27" t="str">
        <f>IF($B101="","",IF(O$4="NÃO",0,IF(VLOOKUP($B101,'FROTA OPER.'!$N$6:$W$306,8,0)=O$3,0.01,0)))</f>
        <v/>
      </c>
      <c r="P101" s="27" t="str">
        <f>IF($B101="","",IF(P$4="NÃO",0,IF(VLOOKUP($B101,'FROTA OPER.'!$N$6:$W$306,8,0)=P$3,0.01,0)))</f>
        <v/>
      </c>
      <c r="Q101" s="27" t="str">
        <f>IF($B101="","",IF(Q$4="NÃO",0,IF(VLOOKUP($B101,'FROTA OPER.'!$N$6:$W$306,8,0)=Q$3,0.01,0)))</f>
        <v/>
      </c>
      <c r="R101" s="27" t="str">
        <f>IF($B101="","",IF(R$4="NÃO",0,IF(VLOOKUP($B101,'FROTA OPER.'!$N$6:$W$306,8,0)=R$3,0.01,0)))</f>
        <v/>
      </c>
      <c r="S101" s="27" t="str">
        <f>IF($B101="","",IF(S$4="NÃO",0,IF(VLOOKUP($B101,'FROTA OPER.'!$N$6:$W$306,8,0)=S$3,0.01,0)))</f>
        <v/>
      </c>
      <c r="T101" s="28" t="str">
        <f>IF($B101="","",IF(T$4="NÃO",0,IF(VLOOKUP($B101,'FROTA OPER.'!$N$6:$W$306,8,0)=T$3,0.01,0)))</f>
        <v/>
      </c>
      <c r="U101" s="37" t="str">
        <f t="shared" si="9"/>
        <v/>
      </c>
      <c r="V101" s="20" t="str">
        <f t="shared" si="10"/>
        <v/>
      </c>
      <c r="W101" s="330"/>
    </row>
    <row r="102" spans="2:23" ht="15" customHeight="1" x14ac:dyDescent="0.25">
      <c r="B102" s="21" t="str">
        <f>IF('FROTA OPER.'!N104="","",'FROTA OPER.'!N104)</f>
        <v/>
      </c>
      <c r="C102" s="21" t="str">
        <f>IF(B102="","",'FROTA OPER.'!AJ104)</f>
        <v/>
      </c>
      <c r="D102" s="21" t="str">
        <f>IF(B102="","",'FROTA OPER.'!B104)</f>
        <v/>
      </c>
      <c r="E102" s="22" t="str">
        <f t="shared" si="11"/>
        <v/>
      </c>
      <c r="F102" s="36" t="str">
        <f t="shared" si="12"/>
        <v/>
      </c>
      <c r="G102" s="23" t="str">
        <f>IF($B102="","",IF(G$4="NÃO",0,IF(VLOOKUP($B102,'FROTA OPER.'!$N$6:$AC$306,15,0)=G$3,0.02,0)))</f>
        <v/>
      </c>
      <c r="H102" s="24" t="str">
        <f>IF($B102="","",IF(H$4="NÃO",0,IF(VLOOKUP($B102,'FROTA OPER.'!$N$6:$AC$306,15,0)=H$3,0.02,0)))</f>
        <v/>
      </c>
      <c r="I102" s="24" t="str">
        <f>IF($B102="","",IF(I$4="NÃO",0,IF(VLOOKUP($B102,'FROTA OPER.'!$N$6:$AC$306,15,0)=I$3,0.02,0)))</f>
        <v/>
      </c>
      <c r="J102" s="24" t="str">
        <f>IF($B102="","",IF(J$4="NÃO",0,IF(VLOOKUP($B102,'FROTA OPER.'!$N$6:$AC$306,15,0)=J$3,0.02,0)))</f>
        <v/>
      </c>
      <c r="K102" s="24" t="str">
        <f>IF($B102="","",IF(K$4="NÃO",0,IF(VLOOKUP($B102,'FROTA OPER.'!$N$6:$AC$306,15,0)=K$3,0.02,0)))</f>
        <v/>
      </c>
      <c r="L102" s="24" t="str">
        <f>IF($B102="","",IF(L$4="NÃO",0,IF(VLOOKUP($B102,'FROTA OPER.'!$N$6:$AC$306,15,0)=L$3,0.02,0)))</f>
        <v/>
      </c>
      <c r="M102" s="25" t="str">
        <f>IF($B102="","",IF(L$4="NÃO",0,IF(VLOOKUP($B102,'FROTA OPER.'!$N$6:$AC$306,15,0)=M$3,0.02,0)))</f>
        <v/>
      </c>
      <c r="N102" s="26" t="str">
        <f>IF($B102="","",IF(N$4="NÃO",0,IF(VLOOKUP($B102,'FROTA OPER.'!$N$6:$W$306,8,0)=N$3,0.01,0)))</f>
        <v/>
      </c>
      <c r="O102" s="27" t="str">
        <f>IF($B102="","",IF(O$4="NÃO",0,IF(VLOOKUP($B102,'FROTA OPER.'!$N$6:$W$306,8,0)=O$3,0.01,0)))</f>
        <v/>
      </c>
      <c r="P102" s="27" t="str">
        <f>IF($B102="","",IF(P$4="NÃO",0,IF(VLOOKUP($B102,'FROTA OPER.'!$N$6:$W$306,8,0)=P$3,0.01,0)))</f>
        <v/>
      </c>
      <c r="Q102" s="27" t="str">
        <f>IF($B102="","",IF(Q$4="NÃO",0,IF(VLOOKUP($B102,'FROTA OPER.'!$N$6:$W$306,8,0)=Q$3,0.01,0)))</f>
        <v/>
      </c>
      <c r="R102" s="27" t="str">
        <f>IF($B102="","",IF(R$4="NÃO",0,IF(VLOOKUP($B102,'FROTA OPER.'!$N$6:$W$306,8,0)=R$3,0.01,0)))</f>
        <v/>
      </c>
      <c r="S102" s="27" t="str">
        <f>IF($B102="","",IF(S$4="NÃO",0,IF(VLOOKUP($B102,'FROTA OPER.'!$N$6:$W$306,8,0)=S$3,0.01,0)))</f>
        <v/>
      </c>
      <c r="T102" s="28" t="str">
        <f>IF($B102="","",IF(T$4="NÃO",0,IF(VLOOKUP($B102,'FROTA OPER.'!$N$6:$W$306,8,0)=T$3,0.01,0)))</f>
        <v/>
      </c>
      <c r="U102" s="37" t="str">
        <f t="shared" si="9"/>
        <v/>
      </c>
      <c r="V102" s="20" t="str">
        <f t="shared" si="10"/>
        <v/>
      </c>
      <c r="W102" s="330"/>
    </row>
    <row r="103" spans="2:23" ht="15" customHeight="1" x14ac:dyDescent="0.25">
      <c r="B103" s="21" t="str">
        <f>IF('FROTA OPER.'!N105="","",'FROTA OPER.'!N105)</f>
        <v/>
      </c>
      <c r="C103" s="21" t="str">
        <f>IF(B103="","",'FROTA OPER.'!AJ105)</f>
        <v/>
      </c>
      <c r="D103" s="21" t="str">
        <f>IF(B103="","",'FROTA OPER.'!B105)</f>
        <v/>
      </c>
      <c r="E103" s="22" t="str">
        <f t="shared" si="11"/>
        <v/>
      </c>
      <c r="F103" s="36" t="str">
        <f t="shared" si="12"/>
        <v/>
      </c>
      <c r="G103" s="23" t="str">
        <f>IF($B103="","",IF(G$4="NÃO",0,IF(VLOOKUP($B103,'FROTA OPER.'!$N$6:$AC$306,15,0)=G$3,0.02,0)))</f>
        <v/>
      </c>
      <c r="H103" s="24" t="str">
        <f>IF($B103="","",IF(H$4="NÃO",0,IF(VLOOKUP($B103,'FROTA OPER.'!$N$6:$AC$306,15,0)=H$3,0.02,0)))</f>
        <v/>
      </c>
      <c r="I103" s="24" t="str">
        <f>IF($B103="","",IF(I$4="NÃO",0,IF(VLOOKUP($B103,'FROTA OPER.'!$N$6:$AC$306,15,0)=I$3,0.02,0)))</f>
        <v/>
      </c>
      <c r="J103" s="24" t="str">
        <f>IF($B103="","",IF(J$4="NÃO",0,IF(VLOOKUP($B103,'FROTA OPER.'!$N$6:$AC$306,15,0)=J$3,0.02,0)))</f>
        <v/>
      </c>
      <c r="K103" s="24" t="str">
        <f>IF($B103="","",IF(K$4="NÃO",0,IF(VLOOKUP($B103,'FROTA OPER.'!$N$6:$AC$306,15,0)=K$3,0.02,0)))</f>
        <v/>
      </c>
      <c r="L103" s="24" t="str">
        <f>IF($B103="","",IF(L$4="NÃO",0,IF(VLOOKUP($B103,'FROTA OPER.'!$N$6:$AC$306,15,0)=L$3,0.02,0)))</f>
        <v/>
      </c>
      <c r="M103" s="25" t="str">
        <f>IF($B103="","",IF(L$4="NÃO",0,IF(VLOOKUP($B103,'FROTA OPER.'!$N$6:$AC$306,15,0)=M$3,0.02,0)))</f>
        <v/>
      </c>
      <c r="N103" s="26" t="str">
        <f>IF($B103="","",IF(N$4="NÃO",0,IF(VLOOKUP($B103,'FROTA OPER.'!$N$6:$W$306,8,0)=N$3,0.01,0)))</f>
        <v/>
      </c>
      <c r="O103" s="27" t="str">
        <f>IF($B103="","",IF(O$4="NÃO",0,IF(VLOOKUP($B103,'FROTA OPER.'!$N$6:$W$306,8,0)=O$3,0.01,0)))</f>
        <v/>
      </c>
      <c r="P103" s="27" t="str">
        <f>IF($B103="","",IF(P$4="NÃO",0,IF(VLOOKUP($B103,'FROTA OPER.'!$N$6:$W$306,8,0)=P$3,0.01,0)))</f>
        <v/>
      </c>
      <c r="Q103" s="27" t="str">
        <f>IF($B103="","",IF(Q$4="NÃO",0,IF(VLOOKUP($B103,'FROTA OPER.'!$N$6:$W$306,8,0)=Q$3,0.01,0)))</f>
        <v/>
      </c>
      <c r="R103" s="27" t="str">
        <f>IF($B103="","",IF(R$4="NÃO",0,IF(VLOOKUP($B103,'FROTA OPER.'!$N$6:$W$306,8,0)=R$3,0.01,0)))</f>
        <v/>
      </c>
      <c r="S103" s="27" t="str">
        <f>IF($B103="","",IF(S$4="NÃO",0,IF(VLOOKUP($B103,'FROTA OPER.'!$N$6:$W$306,8,0)=S$3,0.01,0)))</f>
        <v/>
      </c>
      <c r="T103" s="28" t="str">
        <f>IF($B103="","",IF(T$4="NÃO",0,IF(VLOOKUP($B103,'FROTA OPER.'!$N$6:$W$306,8,0)=T$3,0.01,0)))</f>
        <v/>
      </c>
      <c r="U103" s="37" t="str">
        <f t="shared" si="9"/>
        <v/>
      </c>
      <c r="V103" s="20" t="str">
        <f t="shared" si="10"/>
        <v/>
      </c>
      <c r="W103" s="330"/>
    </row>
    <row r="104" spans="2:23" ht="15" customHeight="1" x14ac:dyDescent="0.25">
      <c r="B104" s="21" t="str">
        <f>IF('FROTA OPER.'!N106="","",'FROTA OPER.'!N106)</f>
        <v/>
      </c>
      <c r="C104" s="21" t="str">
        <f>IF(B104="","",'FROTA OPER.'!AJ106)</f>
        <v/>
      </c>
      <c r="D104" s="21" t="str">
        <f>IF(B104="","",'FROTA OPER.'!B106)</f>
        <v/>
      </c>
      <c r="E104" s="22" t="str">
        <f t="shared" si="11"/>
        <v/>
      </c>
      <c r="F104" s="36" t="str">
        <f t="shared" si="12"/>
        <v/>
      </c>
      <c r="G104" s="23" t="str">
        <f>IF($B104="","",IF(G$4="NÃO",0,IF(VLOOKUP($B104,'FROTA OPER.'!$N$6:$AC$306,15,0)=G$3,0.02,0)))</f>
        <v/>
      </c>
      <c r="H104" s="24" t="str">
        <f>IF($B104="","",IF(H$4="NÃO",0,IF(VLOOKUP($B104,'FROTA OPER.'!$N$6:$AC$306,15,0)=H$3,0.02,0)))</f>
        <v/>
      </c>
      <c r="I104" s="24" t="str">
        <f>IF($B104="","",IF(I$4="NÃO",0,IF(VLOOKUP($B104,'FROTA OPER.'!$N$6:$AC$306,15,0)=I$3,0.02,0)))</f>
        <v/>
      </c>
      <c r="J104" s="24" t="str">
        <f>IF($B104="","",IF(J$4="NÃO",0,IF(VLOOKUP($B104,'FROTA OPER.'!$N$6:$AC$306,15,0)=J$3,0.02,0)))</f>
        <v/>
      </c>
      <c r="K104" s="24" t="str">
        <f>IF($B104="","",IF(K$4="NÃO",0,IF(VLOOKUP($B104,'FROTA OPER.'!$N$6:$AC$306,15,0)=K$3,0.02,0)))</f>
        <v/>
      </c>
      <c r="L104" s="24" t="str">
        <f>IF($B104="","",IF(L$4="NÃO",0,IF(VLOOKUP($B104,'FROTA OPER.'!$N$6:$AC$306,15,0)=L$3,0.02,0)))</f>
        <v/>
      </c>
      <c r="M104" s="25" t="str">
        <f>IF($B104="","",IF(L$4="NÃO",0,IF(VLOOKUP($B104,'FROTA OPER.'!$N$6:$AC$306,15,0)=M$3,0.02,0)))</f>
        <v/>
      </c>
      <c r="N104" s="26" t="str">
        <f>IF($B104="","",IF(N$4="NÃO",0,IF(VLOOKUP($B104,'FROTA OPER.'!$N$6:$W$306,8,0)=N$3,0.01,0)))</f>
        <v/>
      </c>
      <c r="O104" s="27" t="str">
        <f>IF($B104="","",IF(O$4="NÃO",0,IF(VLOOKUP($B104,'FROTA OPER.'!$N$6:$W$306,8,0)=O$3,0.01,0)))</f>
        <v/>
      </c>
      <c r="P104" s="27" t="str">
        <f>IF($B104="","",IF(P$4="NÃO",0,IF(VLOOKUP($B104,'FROTA OPER.'!$N$6:$W$306,8,0)=P$3,0.01,0)))</f>
        <v/>
      </c>
      <c r="Q104" s="27" t="str">
        <f>IF($B104="","",IF(Q$4="NÃO",0,IF(VLOOKUP($B104,'FROTA OPER.'!$N$6:$W$306,8,0)=Q$3,0.01,0)))</f>
        <v/>
      </c>
      <c r="R104" s="27" t="str">
        <f>IF($B104="","",IF(R$4="NÃO",0,IF(VLOOKUP($B104,'FROTA OPER.'!$N$6:$W$306,8,0)=R$3,0.01,0)))</f>
        <v/>
      </c>
      <c r="S104" s="27" t="str">
        <f>IF($B104="","",IF(S$4="NÃO",0,IF(VLOOKUP($B104,'FROTA OPER.'!$N$6:$W$306,8,0)=S$3,0.01,0)))</f>
        <v/>
      </c>
      <c r="T104" s="28" t="str">
        <f>IF($B104="","",IF(T$4="NÃO",0,IF(VLOOKUP($B104,'FROTA OPER.'!$N$6:$W$306,8,0)=T$3,0.01,0)))</f>
        <v/>
      </c>
      <c r="U104" s="37" t="str">
        <f t="shared" si="9"/>
        <v/>
      </c>
      <c r="V104" s="20" t="str">
        <f t="shared" si="10"/>
        <v/>
      </c>
      <c r="W104" s="330"/>
    </row>
    <row r="105" spans="2:23" ht="15" customHeight="1" x14ac:dyDescent="0.25">
      <c r="B105" s="21" t="str">
        <f>IF('FROTA OPER.'!N107="","",'FROTA OPER.'!N107)</f>
        <v/>
      </c>
      <c r="C105" s="21" t="str">
        <f>IF(B105="","",'FROTA OPER.'!AJ107)</f>
        <v/>
      </c>
      <c r="D105" s="21" t="str">
        <f>IF(B105="","",'FROTA OPER.'!B107)</f>
        <v/>
      </c>
      <c r="E105" s="22" t="str">
        <f t="shared" si="11"/>
        <v/>
      </c>
      <c r="F105" s="36" t="str">
        <f t="shared" si="12"/>
        <v/>
      </c>
      <c r="G105" s="23" t="str">
        <f>IF($B105="","",IF(G$4="NÃO",0,IF(VLOOKUP($B105,'FROTA OPER.'!$N$6:$AC$306,15,0)=G$3,0.02,0)))</f>
        <v/>
      </c>
      <c r="H105" s="24" t="str">
        <f>IF($B105="","",IF(H$4="NÃO",0,IF(VLOOKUP($B105,'FROTA OPER.'!$N$6:$AC$306,15,0)=H$3,0.02,0)))</f>
        <v/>
      </c>
      <c r="I105" s="24" t="str">
        <f>IF($B105="","",IF(I$4="NÃO",0,IF(VLOOKUP($B105,'FROTA OPER.'!$N$6:$AC$306,15,0)=I$3,0.02,0)))</f>
        <v/>
      </c>
      <c r="J105" s="24" t="str">
        <f>IF($B105="","",IF(J$4="NÃO",0,IF(VLOOKUP($B105,'FROTA OPER.'!$N$6:$AC$306,15,0)=J$3,0.02,0)))</f>
        <v/>
      </c>
      <c r="K105" s="24" t="str">
        <f>IF($B105="","",IF(K$4="NÃO",0,IF(VLOOKUP($B105,'FROTA OPER.'!$N$6:$AC$306,15,0)=K$3,0.02,0)))</f>
        <v/>
      </c>
      <c r="L105" s="24" t="str">
        <f>IF($B105="","",IF(L$4="NÃO",0,IF(VLOOKUP($B105,'FROTA OPER.'!$N$6:$AC$306,15,0)=L$3,0.02,0)))</f>
        <v/>
      </c>
      <c r="M105" s="25" t="str">
        <f>IF($B105="","",IF(L$4="NÃO",0,IF(VLOOKUP($B105,'FROTA OPER.'!$N$6:$AC$306,15,0)=M$3,0.02,0)))</f>
        <v/>
      </c>
      <c r="N105" s="26" t="str">
        <f>IF($B105="","",IF(N$4="NÃO",0,IF(VLOOKUP($B105,'FROTA OPER.'!$N$6:$W$306,8,0)=N$3,0.01,0)))</f>
        <v/>
      </c>
      <c r="O105" s="27" t="str">
        <f>IF($B105="","",IF(O$4="NÃO",0,IF(VLOOKUP($B105,'FROTA OPER.'!$N$6:$W$306,8,0)=O$3,0.01,0)))</f>
        <v/>
      </c>
      <c r="P105" s="27" t="str">
        <f>IF($B105="","",IF(P$4="NÃO",0,IF(VLOOKUP($B105,'FROTA OPER.'!$N$6:$W$306,8,0)=P$3,0.01,0)))</f>
        <v/>
      </c>
      <c r="Q105" s="27" t="str">
        <f>IF($B105="","",IF(Q$4="NÃO",0,IF(VLOOKUP($B105,'FROTA OPER.'!$N$6:$W$306,8,0)=Q$3,0.01,0)))</f>
        <v/>
      </c>
      <c r="R105" s="27" t="str">
        <f>IF($B105="","",IF(R$4="NÃO",0,IF(VLOOKUP($B105,'FROTA OPER.'!$N$6:$W$306,8,0)=R$3,0.01,0)))</f>
        <v/>
      </c>
      <c r="S105" s="27" t="str">
        <f>IF($B105="","",IF(S$4="NÃO",0,IF(VLOOKUP($B105,'FROTA OPER.'!$N$6:$W$306,8,0)=S$3,0.01,0)))</f>
        <v/>
      </c>
      <c r="T105" s="28" t="str">
        <f>IF($B105="","",IF(T$4="NÃO",0,IF(VLOOKUP($B105,'FROTA OPER.'!$N$6:$W$306,8,0)=T$3,0.01,0)))</f>
        <v/>
      </c>
      <c r="U105" s="37" t="str">
        <f t="shared" si="9"/>
        <v/>
      </c>
      <c r="V105" s="20" t="str">
        <f t="shared" si="10"/>
        <v/>
      </c>
      <c r="W105" s="330"/>
    </row>
    <row r="106" spans="2:23" ht="15" customHeight="1" x14ac:dyDescent="0.25">
      <c r="B106" s="21" t="str">
        <f>IF('FROTA OPER.'!N108="","",'FROTA OPER.'!N108)</f>
        <v/>
      </c>
      <c r="C106" s="21" t="str">
        <f>IF(B106="","",'FROTA OPER.'!AJ108)</f>
        <v/>
      </c>
      <c r="D106" s="21" t="str">
        <f>IF(B106="","",'FROTA OPER.'!B108)</f>
        <v/>
      </c>
      <c r="E106" s="22" t="str">
        <f t="shared" si="11"/>
        <v/>
      </c>
      <c r="F106" s="36" t="str">
        <f t="shared" si="12"/>
        <v/>
      </c>
      <c r="G106" s="23" t="str">
        <f>IF($B106="","",IF(G$4="NÃO",0,IF(VLOOKUP($B106,'FROTA OPER.'!$N$6:$AC$306,15,0)=G$3,0.02,0)))</f>
        <v/>
      </c>
      <c r="H106" s="24" t="str">
        <f>IF($B106="","",IF(H$4="NÃO",0,IF(VLOOKUP($B106,'FROTA OPER.'!$N$6:$AC$306,15,0)=H$3,0.02,0)))</f>
        <v/>
      </c>
      <c r="I106" s="24" t="str">
        <f>IF($B106="","",IF(I$4="NÃO",0,IF(VLOOKUP($B106,'FROTA OPER.'!$N$6:$AC$306,15,0)=I$3,0.02,0)))</f>
        <v/>
      </c>
      <c r="J106" s="24" t="str">
        <f>IF($B106="","",IF(J$4="NÃO",0,IF(VLOOKUP($B106,'FROTA OPER.'!$N$6:$AC$306,15,0)=J$3,0.02,0)))</f>
        <v/>
      </c>
      <c r="K106" s="24" t="str">
        <f>IF($B106="","",IF(K$4="NÃO",0,IF(VLOOKUP($B106,'FROTA OPER.'!$N$6:$AC$306,15,0)=K$3,0.02,0)))</f>
        <v/>
      </c>
      <c r="L106" s="24" t="str">
        <f>IF($B106="","",IF(L$4="NÃO",0,IF(VLOOKUP($B106,'FROTA OPER.'!$N$6:$AC$306,15,0)=L$3,0.02,0)))</f>
        <v/>
      </c>
      <c r="M106" s="25" t="str">
        <f>IF($B106="","",IF(L$4="NÃO",0,IF(VLOOKUP($B106,'FROTA OPER.'!$N$6:$AC$306,15,0)=M$3,0.02,0)))</f>
        <v/>
      </c>
      <c r="N106" s="26" t="str">
        <f>IF($B106="","",IF(N$4="NÃO",0,IF(VLOOKUP($B106,'FROTA OPER.'!$N$6:$W$306,8,0)=N$3,0.01,0)))</f>
        <v/>
      </c>
      <c r="O106" s="27" t="str">
        <f>IF($B106="","",IF(O$4="NÃO",0,IF(VLOOKUP($B106,'FROTA OPER.'!$N$6:$W$306,8,0)=O$3,0.01,0)))</f>
        <v/>
      </c>
      <c r="P106" s="27" t="str">
        <f>IF($B106="","",IF(P$4="NÃO",0,IF(VLOOKUP($B106,'FROTA OPER.'!$N$6:$W$306,8,0)=P$3,0.01,0)))</f>
        <v/>
      </c>
      <c r="Q106" s="27" t="str">
        <f>IF($B106="","",IF(Q$4="NÃO",0,IF(VLOOKUP($B106,'FROTA OPER.'!$N$6:$W$306,8,0)=Q$3,0.01,0)))</f>
        <v/>
      </c>
      <c r="R106" s="27" t="str">
        <f>IF($B106="","",IF(R$4="NÃO",0,IF(VLOOKUP($B106,'FROTA OPER.'!$N$6:$W$306,8,0)=R$3,0.01,0)))</f>
        <v/>
      </c>
      <c r="S106" s="27" t="str">
        <f>IF($B106="","",IF(S$4="NÃO",0,IF(VLOOKUP($B106,'FROTA OPER.'!$N$6:$W$306,8,0)=S$3,0.01,0)))</f>
        <v/>
      </c>
      <c r="T106" s="28" t="str">
        <f>IF($B106="","",IF(T$4="NÃO",0,IF(VLOOKUP($B106,'FROTA OPER.'!$N$6:$W$306,8,0)=T$3,0.01,0)))</f>
        <v/>
      </c>
      <c r="U106" s="37" t="str">
        <f t="shared" si="9"/>
        <v/>
      </c>
      <c r="V106" s="20" t="str">
        <f t="shared" si="10"/>
        <v/>
      </c>
      <c r="W106" s="330"/>
    </row>
    <row r="107" spans="2:23" ht="15" customHeight="1" x14ac:dyDescent="0.25">
      <c r="B107" s="21" t="str">
        <f>IF('FROTA OPER.'!N109="","",'FROTA OPER.'!N109)</f>
        <v/>
      </c>
      <c r="C107" s="21" t="str">
        <f>IF(B107="","",'FROTA OPER.'!AJ109)</f>
        <v/>
      </c>
      <c r="D107" s="21" t="str">
        <f>IF(B107="","",'FROTA OPER.'!B109)</f>
        <v/>
      </c>
      <c r="E107" s="22" t="str">
        <f t="shared" si="11"/>
        <v/>
      </c>
      <c r="F107" s="36" t="str">
        <f t="shared" si="12"/>
        <v/>
      </c>
      <c r="G107" s="23" t="str">
        <f>IF($B107="","",IF(G$4="NÃO",0,IF(VLOOKUP($B107,'FROTA OPER.'!$N$6:$AC$306,15,0)=G$3,0.02,0)))</f>
        <v/>
      </c>
      <c r="H107" s="24" t="str">
        <f>IF($B107="","",IF(H$4="NÃO",0,IF(VLOOKUP($B107,'FROTA OPER.'!$N$6:$AC$306,15,0)=H$3,0.02,0)))</f>
        <v/>
      </c>
      <c r="I107" s="24" t="str">
        <f>IF($B107="","",IF(I$4="NÃO",0,IF(VLOOKUP($B107,'FROTA OPER.'!$N$6:$AC$306,15,0)=I$3,0.02,0)))</f>
        <v/>
      </c>
      <c r="J107" s="24" t="str">
        <f>IF($B107="","",IF(J$4="NÃO",0,IF(VLOOKUP($B107,'FROTA OPER.'!$N$6:$AC$306,15,0)=J$3,0.02,0)))</f>
        <v/>
      </c>
      <c r="K107" s="24" t="str">
        <f>IF($B107="","",IF(K$4="NÃO",0,IF(VLOOKUP($B107,'FROTA OPER.'!$N$6:$AC$306,15,0)=K$3,0.02,0)))</f>
        <v/>
      </c>
      <c r="L107" s="24" t="str">
        <f>IF($B107="","",IF(L$4="NÃO",0,IF(VLOOKUP($B107,'FROTA OPER.'!$N$6:$AC$306,15,0)=L$3,0.02,0)))</f>
        <v/>
      </c>
      <c r="M107" s="25" t="str">
        <f>IF($B107="","",IF(L$4="NÃO",0,IF(VLOOKUP($B107,'FROTA OPER.'!$N$6:$AC$306,15,0)=M$3,0.02,0)))</f>
        <v/>
      </c>
      <c r="N107" s="26" t="str">
        <f>IF($B107="","",IF(N$4="NÃO",0,IF(VLOOKUP($B107,'FROTA OPER.'!$N$6:$W$306,8,0)=N$3,0.01,0)))</f>
        <v/>
      </c>
      <c r="O107" s="27" t="str">
        <f>IF($B107="","",IF(O$4="NÃO",0,IF(VLOOKUP($B107,'FROTA OPER.'!$N$6:$W$306,8,0)=O$3,0.01,0)))</f>
        <v/>
      </c>
      <c r="P107" s="27" t="str">
        <f>IF($B107="","",IF(P$4="NÃO",0,IF(VLOOKUP($B107,'FROTA OPER.'!$N$6:$W$306,8,0)=P$3,0.01,0)))</f>
        <v/>
      </c>
      <c r="Q107" s="27" t="str">
        <f>IF($B107="","",IF(Q$4="NÃO",0,IF(VLOOKUP($B107,'FROTA OPER.'!$N$6:$W$306,8,0)=Q$3,0.01,0)))</f>
        <v/>
      </c>
      <c r="R107" s="27" t="str">
        <f>IF($B107="","",IF(R$4="NÃO",0,IF(VLOOKUP($B107,'FROTA OPER.'!$N$6:$W$306,8,0)=R$3,0.01,0)))</f>
        <v/>
      </c>
      <c r="S107" s="27" t="str">
        <f>IF($B107="","",IF(S$4="NÃO",0,IF(VLOOKUP($B107,'FROTA OPER.'!$N$6:$W$306,8,0)=S$3,0.01,0)))</f>
        <v/>
      </c>
      <c r="T107" s="28" t="str">
        <f>IF($B107="","",IF(T$4="NÃO",0,IF(VLOOKUP($B107,'FROTA OPER.'!$N$6:$W$306,8,0)=T$3,0.01,0)))</f>
        <v/>
      </c>
      <c r="U107" s="37" t="str">
        <f t="shared" si="9"/>
        <v/>
      </c>
      <c r="V107" s="20" t="str">
        <f t="shared" si="10"/>
        <v/>
      </c>
      <c r="W107" s="330"/>
    </row>
    <row r="108" spans="2:23" ht="15" customHeight="1" x14ac:dyDescent="0.25">
      <c r="B108" s="21" t="str">
        <f>IF('FROTA OPER.'!N110="","",'FROTA OPER.'!N110)</f>
        <v/>
      </c>
      <c r="C108" s="21" t="str">
        <f>IF(B108="","",'FROTA OPER.'!AJ110)</f>
        <v/>
      </c>
      <c r="D108" s="21" t="str">
        <f>IF(B108="","",'FROTA OPER.'!B110)</f>
        <v/>
      </c>
      <c r="E108" s="22" t="str">
        <f t="shared" si="11"/>
        <v/>
      </c>
      <c r="F108" s="36" t="str">
        <f t="shared" si="12"/>
        <v/>
      </c>
      <c r="G108" s="23" t="str">
        <f>IF($B108="","",IF(G$4="NÃO",0,IF(VLOOKUP($B108,'FROTA OPER.'!$N$6:$AC$306,15,0)=G$3,0.02,0)))</f>
        <v/>
      </c>
      <c r="H108" s="24" t="str">
        <f>IF($B108="","",IF(H$4="NÃO",0,IF(VLOOKUP($B108,'FROTA OPER.'!$N$6:$AC$306,15,0)=H$3,0.02,0)))</f>
        <v/>
      </c>
      <c r="I108" s="24" t="str">
        <f>IF($B108="","",IF(I$4="NÃO",0,IF(VLOOKUP($B108,'FROTA OPER.'!$N$6:$AC$306,15,0)=I$3,0.02,0)))</f>
        <v/>
      </c>
      <c r="J108" s="24" t="str">
        <f>IF($B108="","",IF(J$4="NÃO",0,IF(VLOOKUP($B108,'FROTA OPER.'!$N$6:$AC$306,15,0)=J$3,0.02,0)))</f>
        <v/>
      </c>
      <c r="K108" s="24" t="str">
        <f>IF($B108="","",IF(K$4="NÃO",0,IF(VLOOKUP($B108,'FROTA OPER.'!$N$6:$AC$306,15,0)=K$3,0.02,0)))</f>
        <v/>
      </c>
      <c r="L108" s="24" t="str">
        <f>IF($B108="","",IF(L$4="NÃO",0,IF(VLOOKUP($B108,'FROTA OPER.'!$N$6:$AC$306,15,0)=L$3,0.02,0)))</f>
        <v/>
      </c>
      <c r="M108" s="25" t="str">
        <f>IF($B108="","",IF(L$4="NÃO",0,IF(VLOOKUP($B108,'FROTA OPER.'!$N$6:$AC$306,15,0)=M$3,0.02,0)))</f>
        <v/>
      </c>
      <c r="N108" s="26" t="str">
        <f>IF($B108="","",IF(N$4="NÃO",0,IF(VLOOKUP($B108,'FROTA OPER.'!$N$6:$W$306,8,0)=N$3,0.01,0)))</f>
        <v/>
      </c>
      <c r="O108" s="27" t="str">
        <f>IF($B108="","",IF(O$4="NÃO",0,IF(VLOOKUP($B108,'FROTA OPER.'!$N$6:$W$306,8,0)=O$3,0.01,0)))</f>
        <v/>
      </c>
      <c r="P108" s="27" t="str">
        <f>IF($B108="","",IF(P$4="NÃO",0,IF(VLOOKUP($B108,'FROTA OPER.'!$N$6:$W$306,8,0)=P$3,0.01,0)))</f>
        <v/>
      </c>
      <c r="Q108" s="27" t="str">
        <f>IF($B108="","",IF(Q$4="NÃO",0,IF(VLOOKUP($B108,'FROTA OPER.'!$N$6:$W$306,8,0)=Q$3,0.01,0)))</f>
        <v/>
      </c>
      <c r="R108" s="27" t="str">
        <f>IF($B108="","",IF(R$4="NÃO",0,IF(VLOOKUP($B108,'FROTA OPER.'!$N$6:$W$306,8,0)=R$3,0.01,0)))</f>
        <v/>
      </c>
      <c r="S108" s="27" t="str">
        <f>IF($B108="","",IF(S$4="NÃO",0,IF(VLOOKUP($B108,'FROTA OPER.'!$N$6:$W$306,8,0)=S$3,0.01,0)))</f>
        <v/>
      </c>
      <c r="T108" s="28" t="str">
        <f>IF($B108="","",IF(T$4="NÃO",0,IF(VLOOKUP($B108,'FROTA OPER.'!$N$6:$W$306,8,0)=T$3,0.01,0)))</f>
        <v/>
      </c>
      <c r="U108" s="37" t="str">
        <f t="shared" si="9"/>
        <v/>
      </c>
      <c r="V108" s="20" t="str">
        <f t="shared" si="10"/>
        <v/>
      </c>
      <c r="W108" s="330"/>
    </row>
    <row r="109" spans="2:23" ht="15" customHeight="1" x14ac:dyDescent="0.25">
      <c r="B109" s="21" t="str">
        <f>IF('FROTA OPER.'!N111="","",'FROTA OPER.'!N111)</f>
        <v/>
      </c>
      <c r="C109" s="21" t="str">
        <f>IF(B109="","",'FROTA OPER.'!AJ111)</f>
        <v/>
      </c>
      <c r="D109" s="21" t="str">
        <f>IF(B109="","",'FROTA OPER.'!B111)</f>
        <v/>
      </c>
      <c r="E109" s="22" t="str">
        <f t="shared" si="11"/>
        <v/>
      </c>
      <c r="F109" s="36" t="str">
        <f t="shared" si="12"/>
        <v/>
      </c>
      <c r="G109" s="23" t="str">
        <f>IF($B109="","",IF(G$4="NÃO",0,IF(VLOOKUP($B109,'FROTA OPER.'!$N$6:$AC$306,15,0)=G$3,0.02,0)))</f>
        <v/>
      </c>
      <c r="H109" s="24" t="str">
        <f>IF($B109="","",IF(H$4="NÃO",0,IF(VLOOKUP($B109,'FROTA OPER.'!$N$6:$AC$306,15,0)=H$3,0.02,0)))</f>
        <v/>
      </c>
      <c r="I109" s="24" t="str">
        <f>IF($B109="","",IF(I$4="NÃO",0,IF(VLOOKUP($B109,'FROTA OPER.'!$N$6:$AC$306,15,0)=I$3,0.02,0)))</f>
        <v/>
      </c>
      <c r="J109" s="24" t="str">
        <f>IF($B109="","",IF(J$4="NÃO",0,IF(VLOOKUP($B109,'FROTA OPER.'!$N$6:$AC$306,15,0)=J$3,0.02,0)))</f>
        <v/>
      </c>
      <c r="K109" s="24" t="str">
        <f>IF($B109="","",IF(K$4="NÃO",0,IF(VLOOKUP($B109,'FROTA OPER.'!$N$6:$AC$306,15,0)=K$3,0.02,0)))</f>
        <v/>
      </c>
      <c r="L109" s="24" t="str">
        <f>IF($B109="","",IF(L$4="NÃO",0,IF(VLOOKUP($B109,'FROTA OPER.'!$N$6:$AC$306,15,0)=L$3,0.02,0)))</f>
        <v/>
      </c>
      <c r="M109" s="25" t="str">
        <f>IF($B109="","",IF(L$4="NÃO",0,IF(VLOOKUP($B109,'FROTA OPER.'!$N$6:$AC$306,15,0)=M$3,0.02,0)))</f>
        <v/>
      </c>
      <c r="N109" s="26" t="str">
        <f>IF($B109="","",IF(N$4="NÃO",0,IF(VLOOKUP($B109,'FROTA OPER.'!$N$6:$W$306,8,0)=N$3,0.01,0)))</f>
        <v/>
      </c>
      <c r="O109" s="27" t="str">
        <f>IF($B109="","",IF(O$4="NÃO",0,IF(VLOOKUP($B109,'FROTA OPER.'!$N$6:$W$306,8,0)=O$3,0.01,0)))</f>
        <v/>
      </c>
      <c r="P109" s="27" t="str">
        <f>IF($B109="","",IF(P$4="NÃO",0,IF(VLOOKUP($B109,'FROTA OPER.'!$N$6:$W$306,8,0)=P$3,0.01,0)))</f>
        <v/>
      </c>
      <c r="Q109" s="27" t="str">
        <f>IF($B109="","",IF(Q$4="NÃO",0,IF(VLOOKUP($B109,'FROTA OPER.'!$N$6:$W$306,8,0)=Q$3,0.01,0)))</f>
        <v/>
      </c>
      <c r="R109" s="27" t="str">
        <f>IF($B109="","",IF(R$4="NÃO",0,IF(VLOOKUP($B109,'FROTA OPER.'!$N$6:$W$306,8,0)=R$3,0.01,0)))</f>
        <v/>
      </c>
      <c r="S109" s="27" t="str">
        <f>IF($B109="","",IF(S$4="NÃO",0,IF(VLOOKUP($B109,'FROTA OPER.'!$N$6:$W$306,8,0)=S$3,0.01,0)))</f>
        <v/>
      </c>
      <c r="T109" s="28" t="str">
        <f>IF($B109="","",IF(T$4="NÃO",0,IF(VLOOKUP($B109,'FROTA OPER.'!$N$6:$W$306,8,0)=T$3,0.01,0)))</f>
        <v/>
      </c>
      <c r="U109" s="37" t="str">
        <f t="shared" si="9"/>
        <v/>
      </c>
      <c r="V109" s="20" t="str">
        <f t="shared" si="10"/>
        <v/>
      </c>
      <c r="W109" s="330"/>
    </row>
    <row r="110" spans="2:23" ht="15" customHeight="1" x14ac:dyDescent="0.25">
      <c r="B110" s="21" t="str">
        <f>IF('FROTA OPER.'!N112="","",'FROTA OPER.'!N112)</f>
        <v/>
      </c>
      <c r="C110" s="21" t="str">
        <f>IF(B110="","",'FROTA OPER.'!AJ112)</f>
        <v/>
      </c>
      <c r="D110" s="21" t="str">
        <f>IF(B110="","",'FROTA OPER.'!B112)</f>
        <v/>
      </c>
      <c r="E110" s="22" t="str">
        <f t="shared" si="11"/>
        <v/>
      </c>
      <c r="F110" s="36" t="str">
        <f t="shared" si="12"/>
        <v/>
      </c>
      <c r="G110" s="23" t="str">
        <f>IF($B110="","",IF(G$4="NÃO",0,IF(VLOOKUP($B110,'FROTA OPER.'!$N$6:$AC$306,15,0)=G$3,0.02,0)))</f>
        <v/>
      </c>
      <c r="H110" s="24" t="str">
        <f>IF($B110="","",IF(H$4="NÃO",0,IF(VLOOKUP($B110,'FROTA OPER.'!$N$6:$AC$306,15,0)=H$3,0.02,0)))</f>
        <v/>
      </c>
      <c r="I110" s="24" t="str">
        <f>IF($B110="","",IF(I$4="NÃO",0,IF(VLOOKUP($B110,'FROTA OPER.'!$N$6:$AC$306,15,0)=I$3,0.02,0)))</f>
        <v/>
      </c>
      <c r="J110" s="24" t="str">
        <f>IF($B110="","",IF(J$4="NÃO",0,IF(VLOOKUP($B110,'FROTA OPER.'!$N$6:$AC$306,15,0)=J$3,0.02,0)))</f>
        <v/>
      </c>
      <c r="K110" s="24" t="str">
        <f>IF($B110="","",IF(K$4="NÃO",0,IF(VLOOKUP($B110,'FROTA OPER.'!$N$6:$AC$306,15,0)=K$3,0.02,0)))</f>
        <v/>
      </c>
      <c r="L110" s="24" t="str">
        <f>IF($B110="","",IF(L$4="NÃO",0,IF(VLOOKUP($B110,'FROTA OPER.'!$N$6:$AC$306,15,0)=L$3,0.02,0)))</f>
        <v/>
      </c>
      <c r="M110" s="25" t="str">
        <f>IF($B110="","",IF(L$4="NÃO",0,IF(VLOOKUP($B110,'FROTA OPER.'!$N$6:$AC$306,15,0)=M$3,0.02,0)))</f>
        <v/>
      </c>
      <c r="N110" s="26" t="str">
        <f>IF($B110="","",IF(N$4="NÃO",0,IF(VLOOKUP($B110,'FROTA OPER.'!$N$6:$W$306,8,0)=N$3,0.01,0)))</f>
        <v/>
      </c>
      <c r="O110" s="27" t="str">
        <f>IF($B110="","",IF(O$4="NÃO",0,IF(VLOOKUP($B110,'FROTA OPER.'!$N$6:$W$306,8,0)=O$3,0.01,0)))</f>
        <v/>
      </c>
      <c r="P110" s="27" t="str">
        <f>IF($B110="","",IF(P$4="NÃO",0,IF(VLOOKUP($B110,'FROTA OPER.'!$N$6:$W$306,8,0)=P$3,0.01,0)))</f>
        <v/>
      </c>
      <c r="Q110" s="27" t="str">
        <f>IF($B110="","",IF(Q$4="NÃO",0,IF(VLOOKUP($B110,'FROTA OPER.'!$N$6:$W$306,8,0)=Q$3,0.01,0)))</f>
        <v/>
      </c>
      <c r="R110" s="27" t="str">
        <f>IF($B110="","",IF(R$4="NÃO",0,IF(VLOOKUP($B110,'FROTA OPER.'!$N$6:$W$306,8,0)=R$3,0.01,0)))</f>
        <v/>
      </c>
      <c r="S110" s="27" t="str">
        <f>IF($B110="","",IF(S$4="NÃO",0,IF(VLOOKUP($B110,'FROTA OPER.'!$N$6:$W$306,8,0)=S$3,0.01,0)))</f>
        <v/>
      </c>
      <c r="T110" s="28" t="str">
        <f>IF($B110="","",IF(T$4="NÃO",0,IF(VLOOKUP($B110,'FROTA OPER.'!$N$6:$W$306,8,0)=T$3,0.01,0)))</f>
        <v/>
      </c>
      <c r="U110" s="37" t="str">
        <f t="shared" si="9"/>
        <v/>
      </c>
      <c r="V110" s="20" t="str">
        <f t="shared" si="10"/>
        <v/>
      </c>
      <c r="W110" s="330"/>
    </row>
    <row r="111" spans="2:23" ht="15" customHeight="1" x14ac:dyDescent="0.25">
      <c r="B111" s="21" t="str">
        <f>IF('FROTA OPER.'!N113="","",'FROTA OPER.'!N113)</f>
        <v/>
      </c>
      <c r="C111" s="21" t="str">
        <f>IF(B111="","",'FROTA OPER.'!AJ113)</f>
        <v/>
      </c>
      <c r="D111" s="21" t="str">
        <f>IF(B111="","",'FROTA OPER.'!B113)</f>
        <v/>
      </c>
      <c r="E111" s="22" t="str">
        <f t="shared" si="11"/>
        <v/>
      </c>
      <c r="F111" s="36" t="str">
        <f t="shared" si="12"/>
        <v/>
      </c>
      <c r="G111" s="23" t="str">
        <f>IF($B111="","",IF(G$4="NÃO",0,IF(VLOOKUP($B111,'FROTA OPER.'!$N$6:$AC$306,15,0)=G$3,0.02,0)))</f>
        <v/>
      </c>
      <c r="H111" s="24" t="str">
        <f>IF($B111="","",IF(H$4="NÃO",0,IF(VLOOKUP($B111,'FROTA OPER.'!$N$6:$AC$306,15,0)=H$3,0.02,0)))</f>
        <v/>
      </c>
      <c r="I111" s="24" t="str">
        <f>IF($B111="","",IF(I$4="NÃO",0,IF(VLOOKUP($B111,'FROTA OPER.'!$N$6:$AC$306,15,0)=I$3,0.02,0)))</f>
        <v/>
      </c>
      <c r="J111" s="24" t="str">
        <f>IF($B111="","",IF(J$4="NÃO",0,IF(VLOOKUP($B111,'FROTA OPER.'!$N$6:$AC$306,15,0)=J$3,0.02,0)))</f>
        <v/>
      </c>
      <c r="K111" s="24" t="str">
        <f>IF($B111="","",IF(K$4="NÃO",0,IF(VLOOKUP($B111,'FROTA OPER.'!$N$6:$AC$306,15,0)=K$3,0.02,0)))</f>
        <v/>
      </c>
      <c r="L111" s="24" t="str">
        <f>IF($B111="","",IF(L$4="NÃO",0,IF(VLOOKUP($B111,'FROTA OPER.'!$N$6:$AC$306,15,0)=L$3,0.02,0)))</f>
        <v/>
      </c>
      <c r="M111" s="25" t="str">
        <f>IF($B111="","",IF(L$4="NÃO",0,IF(VLOOKUP($B111,'FROTA OPER.'!$N$6:$AC$306,15,0)=M$3,0.02,0)))</f>
        <v/>
      </c>
      <c r="N111" s="26" t="str">
        <f>IF($B111="","",IF(N$4="NÃO",0,IF(VLOOKUP($B111,'FROTA OPER.'!$N$6:$W$306,8,0)=N$3,0.01,0)))</f>
        <v/>
      </c>
      <c r="O111" s="27" t="str">
        <f>IF($B111="","",IF(O$4="NÃO",0,IF(VLOOKUP($B111,'FROTA OPER.'!$N$6:$W$306,8,0)=O$3,0.01,0)))</f>
        <v/>
      </c>
      <c r="P111" s="27" t="str">
        <f>IF($B111="","",IF(P$4="NÃO",0,IF(VLOOKUP($B111,'FROTA OPER.'!$N$6:$W$306,8,0)=P$3,0.01,0)))</f>
        <v/>
      </c>
      <c r="Q111" s="27" t="str">
        <f>IF($B111="","",IF(Q$4="NÃO",0,IF(VLOOKUP($B111,'FROTA OPER.'!$N$6:$W$306,8,0)=Q$3,0.01,0)))</f>
        <v/>
      </c>
      <c r="R111" s="27" t="str">
        <f>IF($B111="","",IF(R$4="NÃO",0,IF(VLOOKUP($B111,'FROTA OPER.'!$N$6:$W$306,8,0)=R$3,0.01,0)))</f>
        <v/>
      </c>
      <c r="S111" s="27" t="str">
        <f>IF($B111="","",IF(S$4="NÃO",0,IF(VLOOKUP($B111,'FROTA OPER.'!$N$6:$W$306,8,0)=S$3,0.01,0)))</f>
        <v/>
      </c>
      <c r="T111" s="28" t="str">
        <f>IF($B111="","",IF(T$4="NÃO",0,IF(VLOOKUP($B111,'FROTA OPER.'!$N$6:$W$306,8,0)=T$3,0.01,0)))</f>
        <v/>
      </c>
      <c r="U111" s="37" t="str">
        <f t="shared" si="9"/>
        <v/>
      </c>
      <c r="V111" s="20" t="str">
        <f t="shared" si="10"/>
        <v/>
      </c>
      <c r="W111" s="330"/>
    </row>
    <row r="112" spans="2:23" ht="15" customHeight="1" x14ac:dyDescent="0.25">
      <c r="B112" s="21" t="str">
        <f>IF('FROTA OPER.'!N114="","",'FROTA OPER.'!N114)</f>
        <v/>
      </c>
      <c r="C112" s="21" t="str">
        <f>IF(B112="","",'FROTA OPER.'!AJ114)</f>
        <v/>
      </c>
      <c r="D112" s="21" t="str">
        <f>IF(B112="","",'FROTA OPER.'!B114)</f>
        <v/>
      </c>
      <c r="E112" s="22" t="str">
        <f t="shared" si="11"/>
        <v/>
      </c>
      <c r="F112" s="36" t="str">
        <f t="shared" si="12"/>
        <v/>
      </c>
      <c r="G112" s="23" t="str">
        <f>IF($B112="","",IF(G$4="NÃO",0,IF(VLOOKUP($B112,'FROTA OPER.'!$N$6:$AC$306,15,0)=G$3,0.02,0)))</f>
        <v/>
      </c>
      <c r="H112" s="24" t="str">
        <f>IF($B112="","",IF(H$4="NÃO",0,IF(VLOOKUP($B112,'FROTA OPER.'!$N$6:$AC$306,15,0)=H$3,0.02,0)))</f>
        <v/>
      </c>
      <c r="I112" s="24" t="str">
        <f>IF($B112="","",IF(I$4="NÃO",0,IF(VLOOKUP($B112,'FROTA OPER.'!$N$6:$AC$306,15,0)=I$3,0.02,0)))</f>
        <v/>
      </c>
      <c r="J112" s="24" t="str">
        <f>IF($B112="","",IF(J$4="NÃO",0,IF(VLOOKUP($B112,'FROTA OPER.'!$N$6:$AC$306,15,0)=J$3,0.02,0)))</f>
        <v/>
      </c>
      <c r="K112" s="24" t="str">
        <f>IF($B112="","",IF(K$4="NÃO",0,IF(VLOOKUP($B112,'FROTA OPER.'!$N$6:$AC$306,15,0)=K$3,0.02,0)))</f>
        <v/>
      </c>
      <c r="L112" s="24" t="str">
        <f>IF($B112="","",IF(L$4="NÃO",0,IF(VLOOKUP($B112,'FROTA OPER.'!$N$6:$AC$306,15,0)=L$3,0.02,0)))</f>
        <v/>
      </c>
      <c r="M112" s="25" t="str">
        <f>IF($B112="","",IF(L$4="NÃO",0,IF(VLOOKUP($B112,'FROTA OPER.'!$N$6:$AC$306,15,0)=M$3,0.02,0)))</f>
        <v/>
      </c>
      <c r="N112" s="26" t="str">
        <f>IF($B112="","",IF(N$4="NÃO",0,IF(VLOOKUP($B112,'FROTA OPER.'!$N$6:$W$306,8,0)=N$3,0.01,0)))</f>
        <v/>
      </c>
      <c r="O112" s="27" t="str">
        <f>IF($B112="","",IF(O$4="NÃO",0,IF(VLOOKUP($B112,'FROTA OPER.'!$N$6:$W$306,8,0)=O$3,0.01,0)))</f>
        <v/>
      </c>
      <c r="P112" s="27" t="str">
        <f>IF($B112="","",IF(P$4="NÃO",0,IF(VLOOKUP($B112,'FROTA OPER.'!$N$6:$W$306,8,0)=P$3,0.01,0)))</f>
        <v/>
      </c>
      <c r="Q112" s="27" t="str">
        <f>IF($B112="","",IF(Q$4="NÃO",0,IF(VLOOKUP($B112,'FROTA OPER.'!$N$6:$W$306,8,0)=Q$3,0.01,0)))</f>
        <v/>
      </c>
      <c r="R112" s="27" t="str">
        <f>IF($B112="","",IF(R$4="NÃO",0,IF(VLOOKUP($B112,'FROTA OPER.'!$N$6:$W$306,8,0)=R$3,0.01,0)))</f>
        <v/>
      </c>
      <c r="S112" s="27" t="str">
        <f>IF($B112="","",IF(S$4="NÃO",0,IF(VLOOKUP($B112,'FROTA OPER.'!$N$6:$W$306,8,0)=S$3,0.01,0)))</f>
        <v/>
      </c>
      <c r="T112" s="28" t="str">
        <f>IF($B112="","",IF(T$4="NÃO",0,IF(VLOOKUP($B112,'FROTA OPER.'!$N$6:$W$306,8,0)=T$3,0.01,0)))</f>
        <v/>
      </c>
      <c r="U112" s="37" t="str">
        <f t="shared" si="9"/>
        <v/>
      </c>
      <c r="V112" s="20" t="str">
        <f t="shared" si="10"/>
        <v/>
      </c>
      <c r="W112" s="330"/>
    </row>
    <row r="113" spans="2:23" ht="15" customHeight="1" x14ac:dyDescent="0.25">
      <c r="B113" s="21" t="str">
        <f>IF('FROTA OPER.'!N115="","",'FROTA OPER.'!N115)</f>
        <v/>
      </c>
      <c r="C113" s="21" t="str">
        <f>IF(B113="","",'FROTA OPER.'!AJ115)</f>
        <v/>
      </c>
      <c r="D113" s="21" t="str">
        <f>IF(B113="","",'FROTA OPER.'!B115)</f>
        <v/>
      </c>
      <c r="E113" s="22" t="str">
        <f t="shared" si="11"/>
        <v/>
      </c>
      <c r="F113" s="36" t="str">
        <f t="shared" si="12"/>
        <v/>
      </c>
      <c r="G113" s="23" t="str">
        <f>IF($B113="","",IF(G$4="NÃO",0,IF(VLOOKUP($B113,'FROTA OPER.'!$N$6:$AC$306,15,0)=G$3,0.02,0)))</f>
        <v/>
      </c>
      <c r="H113" s="24" t="str">
        <f>IF($B113="","",IF(H$4="NÃO",0,IF(VLOOKUP($B113,'FROTA OPER.'!$N$6:$AC$306,15,0)=H$3,0.02,0)))</f>
        <v/>
      </c>
      <c r="I113" s="24" t="str">
        <f>IF($B113="","",IF(I$4="NÃO",0,IF(VLOOKUP($B113,'FROTA OPER.'!$N$6:$AC$306,15,0)=I$3,0.02,0)))</f>
        <v/>
      </c>
      <c r="J113" s="24" t="str">
        <f>IF($B113="","",IF(J$4="NÃO",0,IF(VLOOKUP($B113,'FROTA OPER.'!$N$6:$AC$306,15,0)=J$3,0.02,0)))</f>
        <v/>
      </c>
      <c r="K113" s="24" t="str">
        <f>IF($B113="","",IF(K$4="NÃO",0,IF(VLOOKUP($B113,'FROTA OPER.'!$N$6:$AC$306,15,0)=K$3,0.02,0)))</f>
        <v/>
      </c>
      <c r="L113" s="24" t="str">
        <f>IF($B113="","",IF(L$4="NÃO",0,IF(VLOOKUP($B113,'FROTA OPER.'!$N$6:$AC$306,15,0)=L$3,0.02,0)))</f>
        <v/>
      </c>
      <c r="M113" s="25" t="str">
        <f>IF($B113="","",IF(L$4="NÃO",0,IF(VLOOKUP($B113,'FROTA OPER.'!$N$6:$AC$306,15,0)=M$3,0.02,0)))</f>
        <v/>
      </c>
      <c r="N113" s="26" t="str">
        <f>IF($B113="","",IF(N$4="NÃO",0,IF(VLOOKUP($B113,'FROTA OPER.'!$N$6:$W$306,8,0)=N$3,0.01,0)))</f>
        <v/>
      </c>
      <c r="O113" s="27" t="str">
        <f>IF($B113="","",IF(O$4="NÃO",0,IF(VLOOKUP($B113,'FROTA OPER.'!$N$6:$W$306,8,0)=O$3,0.01,0)))</f>
        <v/>
      </c>
      <c r="P113" s="27" t="str">
        <f>IF($B113="","",IF(P$4="NÃO",0,IF(VLOOKUP($B113,'FROTA OPER.'!$N$6:$W$306,8,0)=P$3,0.01,0)))</f>
        <v/>
      </c>
      <c r="Q113" s="27" t="str">
        <f>IF($B113="","",IF(Q$4="NÃO",0,IF(VLOOKUP($B113,'FROTA OPER.'!$N$6:$W$306,8,0)=Q$3,0.01,0)))</f>
        <v/>
      </c>
      <c r="R113" s="27" t="str">
        <f>IF($B113="","",IF(R$4="NÃO",0,IF(VLOOKUP($B113,'FROTA OPER.'!$N$6:$W$306,8,0)=R$3,0.01,0)))</f>
        <v/>
      </c>
      <c r="S113" s="27" t="str">
        <f>IF($B113="","",IF(S$4="NÃO",0,IF(VLOOKUP($B113,'FROTA OPER.'!$N$6:$W$306,8,0)=S$3,0.01,0)))</f>
        <v/>
      </c>
      <c r="T113" s="28" t="str">
        <f>IF($B113="","",IF(T$4="NÃO",0,IF(VLOOKUP($B113,'FROTA OPER.'!$N$6:$W$306,8,0)=T$3,0.01,0)))</f>
        <v/>
      </c>
      <c r="U113" s="37" t="str">
        <f t="shared" si="9"/>
        <v/>
      </c>
      <c r="V113" s="20" t="str">
        <f t="shared" si="10"/>
        <v/>
      </c>
      <c r="W113" s="330"/>
    </row>
    <row r="114" spans="2:23" ht="15" customHeight="1" x14ac:dyDescent="0.25">
      <c r="B114" s="21" t="str">
        <f>IF('FROTA OPER.'!N116="","",'FROTA OPER.'!N116)</f>
        <v/>
      </c>
      <c r="C114" s="21" t="str">
        <f>IF(B114="","",'FROTA OPER.'!AJ116)</f>
        <v/>
      </c>
      <c r="D114" s="21" t="str">
        <f>IF(B114="","",'FROTA OPER.'!B116)</f>
        <v/>
      </c>
      <c r="E114" s="22" t="str">
        <f t="shared" si="11"/>
        <v/>
      </c>
      <c r="F114" s="36" t="str">
        <f t="shared" si="12"/>
        <v/>
      </c>
      <c r="G114" s="23" t="str">
        <f>IF($B114="","",IF(G$4="NÃO",0,IF(VLOOKUP($B114,'FROTA OPER.'!$N$6:$AC$306,15,0)=G$3,0.02,0)))</f>
        <v/>
      </c>
      <c r="H114" s="24" t="str">
        <f>IF($B114="","",IF(H$4="NÃO",0,IF(VLOOKUP($B114,'FROTA OPER.'!$N$6:$AC$306,15,0)=H$3,0.02,0)))</f>
        <v/>
      </c>
      <c r="I114" s="24" t="str">
        <f>IF($B114="","",IF(I$4="NÃO",0,IF(VLOOKUP($B114,'FROTA OPER.'!$N$6:$AC$306,15,0)=I$3,0.02,0)))</f>
        <v/>
      </c>
      <c r="J114" s="24" t="str">
        <f>IF($B114="","",IF(J$4="NÃO",0,IF(VLOOKUP($B114,'FROTA OPER.'!$N$6:$AC$306,15,0)=J$3,0.02,0)))</f>
        <v/>
      </c>
      <c r="K114" s="24" t="str">
        <f>IF($B114="","",IF(K$4="NÃO",0,IF(VLOOKUP($B114,'FROTA OPER.'!$N$6:$AC$306,15,0)=K$3,0.02,0)))</f>
        <v/>
      </c>
      <c r="L114" s="24" t="str">
        <f>IF($B114="","",IF(L$4="NÃO",0,IF(VLOOKUP($B114,'FROTA OPER.'!$N$6:$AC$306,15,0)=L$3,0.02,0)))</f>
        <v/>
      </c>
      <c r="M114" s="25" t="str">
        <f>IF($B114="","",IF(L$4="NÃO",0,IF(VLOOKUP($B114,'FROTA OPER.'!$N$6:$AC$306,15,0)=M$3,0.02,0)))</f>
        <v/>
      </c>
      <c r="N114" s="26" t="str">
        <f>IF($B114="","",IF(N$4="NÃO",0,IF(VLOOKUP($B114,'FROTA OPER.'!$N$6:$W$306,8,0)=N$3,0.01,0)))</f>
        <v/>
      </c>
      <c r="O114" s="27" t="str">
        <f>IF($B114="","",IF(O$4="NÃO",0,IF(VLOOKUP($B114,'FROTA OPER.'!$N$6:$W$306,8,0)=O$3,0.01,0)))</f>
        <v/>
      </c>
      <c r="P114" s="27" t="str">
        <f>IF($B114="","",IF(P$4="NÃO",0,IF(VLOOKUP($B114,'FROTA OPER.'!$N$6:$W$306,8,0)=P$3,0.01,0)))</f>
        <v/>
      </c>
      <c r="Q114" s="27" t="str">
        <f>IF($B114="","",IF(Q$4="NÃO",0,IF(VLOOKUP($B114,'FROTA OPER.'!$N$6:$W$306,8,0)=Q$3,0.01,0)))</f>
        <v/>
      </c>
      <c r="R114" s="27" t="str">
        <f>IF($B114="","",IF(R$4="NÃO",0,IF(VLOOKUP($B114,'FROTA OPER.'!$N$6:$W$306,8,0)=R$3,0.01,0)))</f>
        <v/>
      </c>
      <c r="S114" s="27" t="str">
        <f>IF($B114="","",IF(S$4="NÃO",0,IF(VLOOKUP($B114,'FROTA OPER.'!$N$6:$W$306,8,0)=S$3,0.01,0)))</f>
        <v/>
      </c>
      <c r="T114" s="28" t="str">
        <f>IF($B114="","",IF(T$4="NÃO",0,IF(VLOOKUP($B114,'FROTA OPER.'!$N$6:$W$306,8,0)=T$3,0.01,0)))</f>
        <v/>
      </c>
      <c r="U114" s="37" t="str">
        <f t="shared" si="9"/>
        <v/>
      </c>
      <c r="V114" s="20" t="str">
        <f t="shared" si="10"/>
        <v/>
      </c>
      <c r="W114" s="330"/>
    </row>
    <row r="115" spans="2:23" ht="15" customHeight="1" x14ac:dyDescent="0.25">
      <c r="B115" s="21" t="str">
        <f>IF('FROTA OPER.'!N117="","",'FROTA OPER.'!N117)</f>
        <v/>
      </c>
      <c r="C115" s="21" t="str">
        <f>IF(B115="","",'FROTA OPER.'!AJ117)</f>
        <v/>
      </c>
      <c r="D115" s="21" t="str">
        <f>IF(B115="","",'FROTA OPER.'!B117)</f>
        <v/>
      </c>
      <c r="E115" s="22" t="str">
        <f t="shared" si="11"/>
        <v/>
      </c>
      <c r="F115" s="36" t="str">
        <f t="shared" si="12"/>
        <v/>
      </c>
      <c r="G115" s="23" t="str">
        <f>IF($B115="","",IF(G$4="NÃO",0,IF(VLOOKUP($B115,'FROTA OPER.'!$N$6:$AC$306,15,0)=G$3,0.02,0)))</f>
        <v/>
      </c>
      <c r="H115" s="24" t="str">
        <f>IF($B115="","",IF(H$4="NÃO",0,IF(VLOOKUP($B115,'FROTA OPER.'!$N$6:$AC$306,15,0)=H$3,0.02,0)))</f>
        <v/>
      </c>
      <c r="I115" s="24" t="str">
        <f>IF($B115="","",IF(I$4="NÃO",0,IF(VLOOKUP($B115,'FROTA OPER.'!$N$6:$AC$306,15,0)=I$3,0.02,0)))</f>
        <v/>
      </c>
      <c r="J115" s="24" t="str">
        <f>IF($B115="","",IF(J$4="NÃO",0,IF(VLOOKUP($B115,'FROTA OPER.'!$N$6:$AC$306,15,0)=J$3,0.02,0)))</f>
        <v/>
      </c>
      <c r="K115" s="24" t="str">
        <f>IF($B115="","",IF(K$4="NÃO",0,IF(VLOOKUP($B115,'FROTA OPER.'!$N$6:$AC$306,15,0)=K$3,0.02,0)))</f>
        <v/>
      </c>
      <c r="L115" s="24" t="str">
        <f>IF($B115="","",IF(L$4="NÃO",0,IF(VLOOKUP($B115,'FROTA OPER.'!$N$6:$AC$306,15,0)=L$3,0.02,0)))</f>
        <v/>
      </c>
      <c r="M115" s="25" t="str">
        <f>IF($B115="","",IF(L$4="NÃO",0,IF(VLOOKUP($B115,'FROTA OPER.'!$N$6:$AC$306,15,0)=M$3,0.02,0)))</f>
        <v/>
      </c>
      <c r="N115" s="26" t="str">
        <f>IF($B115="","",IF(N$4="NÃO",0,IF(VLOOKUP($B115,'FROTA OPER.'!$N$6:$W$306,8,0)=N$3,0.01,0)))</f>
        <v/>
      </c>
      <c r="O115" s="27" t="str">
        <f>IF($B115="","",IF(O$4="NÃO",0,IF(VLOOKUP($B115,'FROTA OPER.'!$N$6:$W$306,8,0)=O$3,0.01,0)))</f>
        <v/>
      </c>
      <c r="P115" s="27" t="str">
        <f>IF($B115="","",IF(P$4="NÃO",0,IF(VLOOKUP($B115,'FROTA OPER.'!$N$6:$W$306,8,0)=P$3,0.01,0)))</f>
        <v/>
      </c>
      <c r="Q115" s="27" t="str">
        <f>IF($B115="","",IF(Q$4="NÃO",0,IF(VLOOKUP($B115,'FROTA OPER.'!$N$6:$W$306,8,0)=Q$3,0.01,0)))</f>
        <v/>
      </c>
      <c r="R115" s="27" t="str">
        <f>IF($B115="","",IF(R$4="NÃO",0,IF(VLOOKUP($B115,'FROTA OPER.'!$N$6:$W$306,8,0)=R$3,0.01,0)))</f>
        <v/>
      </c>
      <c r="S115" s="27" t="str">
        <f>IF($B115="","",IF(S$4="NÃO",0,IF(VLOOKUP($B115,'FROTA OPER.'!$N$6:$W$306,8,0)=S$3,0.01,0)))</f>
        <v/>
      </c>
      <c r="T115" s="28" t="str">
        <f>IF($B115="","",IF(T$4="NÃO",0,IF(VLOOKUP($B115,'FROTA OPER.'!$N$6:$W$306,8,0)=T$3,0.01,0)))</f>
        <v/>
      </c>
      <c r="U115" s="37" t="str">
        <f t="shared" si="9"/>
        <v/>
      </c>
      <c r="V115" s="20" t="str">
        <f t="shared" si="10"/>
        <v/>
      </c>
      <c r="W115" s="330"/>
    </row>
    <row r="116" spans="2:23" ht="15" customHeight="1" x14ac:dyDescent="0.25">
      <c r="B116" s="21" t="str">
        <f>IF('FROTA OPER.'!N118="","",'FROTA OPER.'!N118)</f>
        <v/>
      </c>
      <c r="C116" s="21" t="str">
        <f>IF(B116="","",'FROTA OPER.'!AJ118)</f>
        <v/>
      </c>
      <c r="D116" s="21" t="str">
        <f>IF(B116="","",'FROTA OPER.'!B118)</f>
        <v/>
      </c>
      <c r="E116" s="22" t="str">
        <f t="shared" si="11"/>
        <v/>
      </c>
      <c r="F116" s="36" t="str">
        <f t="shared" si="12"/>
        <v/>
      </c>
      <c r="G116" s="23" t="str">
        <f>IF($B116="","",IF(G$4="NÃO",0,IF(VLOOKUP($B116,'FROTA OPER.'!$N$6:$AC$306,15,0)=G$3,0.02,0)))</f>
        <v/>
      </c>
      <c r="H116" s="24" t="str">
        <f>IF($B116="","",IF(H$4="NÃO",0,IF(VLOOKUP($B116,'FROTA OPER.'!$N$6:$AC$306,15,0)=H$3,0.02,0)))</f>
        <v/>
      </c>
      <c r="I116" s="24" t="str">
        <f>IF($B116="","",IF(I$4="NÃO",0,IF(VLOOKUP($B116,'FROTA OPER.'!$N$6:$AC$306,15,0)=I$3,0.02,0)))</f>
        <v/>
      </c>
      <c r="J116" s="24" t="str">
        <f>IF($B116="","",IF(J$4="NÃO",0,IF(VLOOKUP($B116,'FROTA OPER.'!$N$6:$AC$306,15,0)=J$3,0.02,0)))</f>
        <v/>
      </c>
      <c r="K116" s="24" t="str">
        <f>IF($B116="","",IF(K$4="NÃO",0,IF(VLOOKUP($B116,'FROTA OPER.'!$N$6:$AC$306,15,0)=K$3,0.02,0)))</f>
        <v/>
      </c>
      <c r="L116" s="24" t="str">
        <f>IF($B116="","",IF(L$4="NÃO",0,IF(VLOOKUP($B116,'FROTA OPER.'!$N$6:$AC$306,15,0)=L$3,0.02,0)))</f>
        <v/>
      </c>
      <c r="M116" s="25" t="str">
        <f>IF($B116="","",IF(L$4="NÃO",0,IF(VLOOKUP($B116,'FROTA OPER.'!$N$6:$AC$306,15,0)=M$3,0.02,0)))</f>
        <v/>
      </c>
      <c r="N116" s="26" t="str">
        <f>IF($B116="","",IF(N$4="NÃO",0,IF(VLOOKUP($B116,'FROTA OPER.'!$N$6:$W$306,8,0)=N$3,0.01,0)))</f>
        <v/>
      </c>
      <c r="O116" s="27" t="str">
        <f>IF($B116="","",IF(O$4="NÃO",0,IF(VLOOKUP($B116,'FROTA OPER.'!$N$6:$W$306,8,0)=O$3,0.01,0)))</f>
        <v/>
      </c>
      <c r="P116" s="27" t="str">
        <f>IF($B116="","",IF(P$4="NÃO",0,IF(VLOOKUP($B116,'FROTA OPER.'!$N$6:$W$306,8,0)=P$3,0.01,0)))</f>
        <v/>
      </c>
      <c r="Q116" s="27" t="str">
        <f>IF($B116="","",IF(Q$4="NÃO",0,IF(VLOOKUP($B116,'FROTA OPER.'!$N$6:$W$306,8,0)=Q$3,0.01,0)))</f>
        <v/>
      </c>
      <c r="R116" s="27" t="str">
        <f>IF($B116="","",IF(R$4="NÃO",0,IF(VLOOKUP($B116,'FROTA OPER.'!$N$6:$W$306,8,0)=R$3,0.01,0)))</f>
        <v/>
      </c>
      <c r="S116" s="27" t="str">
        <f>IF($B116="","",IF(S$4="NÃO",0,IF(VLOOKUP($B116,'FROTA OPER.'!$N$6:$W$306,8,0)=S$3,0.01,0)))</f>
        <v/>
      </c>
      <c r="T116" s="28" t="str">
        <f>IF($B116="","",IF(T$4="NÃO",0,IF(VLOOKUP($B116,'FROTA OPER.'!$N$6:$W$306,8,0)=T$3,0.01,0)))</f>
        <v/>
      </c>
      <c r="U116" s="37" t="str">
        <f t="shared" si="9"/>
        <v/>
      </c>
      <c r="V116" s="20" t="str">
        <f t="shared" si="10"/>
        <v/>
      </c>
      <c r="W116" s="330"/>
    </row>
    <row r="117" spans="2:23" ht="15" customHeight="1" x14ac:dyDescent="0.25">
      <c r="B117" s="21" t="str">
        <f>IF('FROTA OPER.'!N119="","",'FROTA OPER.'!N119)</f>
        <v/>
      </c>
      <c r="C117" s="21" t="str">
        <f>IF(B117="","",'FROTA OPER.'!AJ119)</f>
        <v/>
      </c>
      <c r="D117" s="21" t="str">
        <f>IF(B117="","",'FROTA OPER.'!B119)</f>
        <v/>
      </c>
      <c r="E117" s="22" t="str">
        <f t="shared" si="11"/>
        <v/>
      </c>
      <c r="F117" s="36" t="str">
        <f t="shared" si="12"/>
        <v/>
      </c>
      <c r="G117" s="23" t="str">
        <f>IF($B117="","",IF(G$4="NÃO",0,IF(VLOOKUP($B117,'FROTA OPER.'!$N$6:$AC$306,15,0)=G$3,0.02,0)))</f>
        <v/>
      </c>
      <c r="H117" s="24" t="str">
        <f>IF($B117="","",IF(H$4="NÃO",0,IF(VLOOKUP($B117,'FROTA OPER.'!$N$6:$AC$306,15,0)=H$3,0.02,0)))</f>
        <v/>
      </c>
      <c r="I117" s="24" t="str">
        <f>IF($B117="","",IF(I$4="NÃO",0,IF(VLOOKUP($B117,'FROTA OPER.'!$N$6:$AC$306,15,0)=I$3,0.02,0)))</f>
        <v/>
      </c>
      <c r="J117" s="24" t="str">
        <f>IF($B117="","",IF(J$4="NÃO",0,IF(VLOOKUP($B117,'FROTA OPER.'!$N$6:$AC$306,15,0)=J$3,0.02,0)))</f>
        <v/>
      </c>
      <c r="K117" s="24" t="str">
        <f>IF($B117="","",IF(K$4="NÃO",0,IF(VLOOKUP($B117,'FROTA OPER.'!$N$6:$AC$306,15,0)=K$3,0.02,0)))</f>
        <v/>
      </c>
      <c r="L117" s="24" t="str">
        <f>IF($B117="","",IF(L$4="NÃO",0,IF(VLOOKUP($B117,'FROTA OPER.'!$N$6:$AC$306,15,0)=L$3,0.02,0)))</f>
        <v/>
      </c>
      <c r="M117" s="25" t="str">
        <f>IF($B117="","",IF(L$4="NÃO",0,IF(VLOOKUP($B117,'FROTA OPER.'!$N$6:$AC$306,15,0)=M$3,0.02,0)))</f>
        <v/>
      </c>
      <c r="N117" s="26" t="str">
        <f>IF($B117="","",IF(N$4="NÃO",0,IF(VLOOKUP($B117,'FROTA OPER.'!$N$6:$W$306,8,0)=N$3,0.01,0)))</f>
        <v/>
      </c>
      <c r="O117" s="27" t="str">
        <f>IF($B117="","",IF(O$4="NÃO",0,IF(VLOOKUP($B117,'FROTA OPER.'!$N$6:$W$306,8,0)=O$3,0.01,0)))</f>
        <v/>
      </c>
      <c r="P117" s="27" t="str">
        <f>IF($B117="","",IF(P$4="NÃO",0,IF(VLOOKUP($B117,'FROTA OPER.'!$N$6:$W$306,8,0)=P$3,0.01,0)))</f>
        <v/>
      </c>
      <c r="Q117" s="27" t="str">
        <f>IF($B117="","",IF(Q$4="NÃO",0,IF(VLOOKUP($B117,'FROTA OPER.'!$N$6:$W$306,8,0)=Q$3,0.01,0)))</f>
        <v/>
      </c>
      <c r="R117" s="27" t="str">
        <f>IF($B117="","",IF(R$4="NÃO",0,IF(VLOOKUP($B117,'FROTA OPER.'!$N$6:$W$306,8,0)=R$3,0.01,0)))</f>
        <v/>
      </c>
      <c r="S117" s="27" t="str">
        <f>IF($B117="","",IF(S$4="NÃO",0,IF(VLOOKUP($B117,'FROTA OPER.'!$N$6:$W$306,8,0)=S$3,0.01,0)))</f>
        <v/>
      </c>
      <c r="T117" s="28" t="str">
        <f>IF($B117="","",IF(T$4="NÃO",0,IF(VLOOKUP($B117,'FROTA OPER.'!$N$6:$W$306,8,0)=T$3,0.01,0)))</f>
        <v/>
      </c>
      <c r="U117" s="37" t="str">
        <f t="shared" si="9"/>
        <v/>
      </c>
      <c r="V117" s="20" t="str">
        <f t="shared" si="10"/>
        <v/>
      </c>
      <c r="W117" s="330"/>
    </row>
    <row r="118" spans="2:23" ht="15" customHeight="1" x14ac:dyDescent="0.25">
      <c r="B118" s="21" t="str">
        <f>IF('FROTA OPER.'!N120="","",'FROTA OPER.'!N120)</f>
        <v/>
      </c>
      <c r="C118" s="21" t="str">
        <f>IF(B118="","",'FROTA OPER.'!AJ120)</f>
        <v/>
      </c>
      <c r="D118" s="21" t="str">
        <f>IF(B118="","",'FROTA OPER.'!B120)</f>
        <v/>
      </c>
      <c r="E118" s="22" t="str">
        <f t="shared" si="11"/>
        <v/>
      </c>
      <c r="F118" s="36" t="str">
        <f t="shared" si="12"/>
        <v/>
      </c>
      <c r="G118" s="23" t="str">
        <f>IF($B118="","",IF(G$4="NÃO",0,IF(VLOOKUP($B118,'FROTA OPER.'!$N$6:$AC$306,15,0)=G$3,0.02,0)))</f>
        <v/>
      </c>
      <c r="H118" s="24" t="str">
        <f>IF($B118="","",IF(H$4="NÃO",0,IF(VLOOKUP($B118,'FROTA OPER.'!$N$6:$AC$306,15,0)=H$3,0.02,0)))</f>
        <v/>
      </c>
      <c r="I118" s="24" t="str">
        <f>IF($B118="","",IF(I$4="NÃO",0,IF(VLOOKUP($B118,'FROTA OPER.'!$N$6:$AC$306,15,0)=I$3,0.02,0)))</f>
        <v/>
      </c>
      <c r="J118" s="24" t="str">
        <f>IF($B118="","",IF(J$4="NÃO",0,IF(VLOOKUP($B118,'FROTA OPER.'!$N$6:$AC$306,15,0)=J$3,0.02,0)))</f>
        <v/>
      </c>
      <c r="K118" s="24" t="str">
        <f>IF($B118="","",IF(K$4="NÃO",0,IF(VLOOKUP($B118,'FROTA OPER.'!$N$6:$AC$306,15,0)=K$3,0.02,0)))</f>
        <v/>
      </c>
      <c r="L118" s="24" t="str">
        <f>IF($B118="","",IF(L$4="NÃO",0,IF(VLOOKUP($B118,'FROTA OPER.'!$N$6:$AC$306,15,0)=L$3,0.02,0)))</f>
        <v/>
      </c>
      <c r="M118" s="25" t="str">
        <f>IF($B118="","",IF(L$4="NÃO",0,IF(VLOOKUP($B118,'FROTA OPER.'!$N$6:$AC$306,15,0)=M$3,0.02,0)))</f>
        <v/>
      </c>
      <c r="N118" s="26" t="str">
        <f>IF($B118="","",IF(N$4="NÃO",0,IF(VLOOKUP($B118,'FROTA OPER.'!$N$6:$W$306,8,0)=N$3,0.01,0)))</f>
        <v/>
      </c>
      <c r="O118" s="27" t="str">
        <f>IF($B118="","",IF(O$4="NÃO",0,IF(VLOOKUP($B118,'FROTA OPER.'!$N$6:$W$306,8,0)=O$3,0.01,0)))</f>
        <v/>
      </c>
      <c r="P118" s="27" t="str">
        <f>IF($B118="","",IF(P$4="NÃO",0,IF(VLOOKUP($B118,'FROTA OPER.'!$N$6:$W$306,8,0)=P$3,0.01,0)))</f>
        <v/>
      </c>
      <c r="Q118" s="27" t="str">
        <f>IF($B118="","",IF(Q$4="NÃO",0,IF(VLOOKUP($B118,'FROTA OPER.'!$N$6:$W$306,8,0)=Q$3,0.01,0)))</f>
        <v/>
      </c>
      <c r="R118" s="27" t="str">
        <f>IF($B118="","",IF(R$4="NÃO",0,IF(VLOOKUP($B118,'FROTA OPER.'!$N$6:$W$306,8,0)=R$3,0.01,0)))</f>
        <v/>
      </c>
      <c r="S118" s="27" t="str">
        <f>IF($B118="","",IF(S$4="NÃO",0,IF(VLOOKUP($B118,'FROTA OPER.'!$N$6:$W$306,8,0)=S$3,0.01,0)))</f>
        <v/>
      </c>
      <c r="T118" s="28" t="str">
        <f>IF($B118="","",IF(T$4="NÃO",0,IF(VLOOKUP($B118,'FROTA OPER.'!$N$6:$W$306,8,0)=T$3,0.01,0)))</f>
        <v/>
      </c>
      <c r="U118" s="37" t="str">
        <f t="shared" si="9"/>
        <v/>
      </c>
      <c r="V118" s="20" t="str">
        <f t="shared" si="10"/>
        <v/>
      </c>
      <c r="W118" s="330"/>
    </row>
    <row r="119" spans="2:23" ht="15" customHeight="1" x14ac:dyDescent="0.25">
      <c r="B119" s="21" t="str">
        <f>IF('FROTA OPER.'!N121="","",'FROTA OPER.'!N121)</f>
        <v/>
      </c>
      <c r="C119" s="21" t="str">
        <f>IF(B119="","",'FROTA OPER.'!AJ121)</f>
        <v/>
      </c>
      <c r="D119" s="21" t="str">
        <f>IF(B119="","",'FROTA OPER.'!B121)</f>
        <v/>
      </c>
      <c r="E119" s="22" t="str">
        <f t="shared" si="11"/>
        <v/>
      </c>
      <c r="F119" s="36" t="str">
        <f t="shared" si="12"/>
        <v/>
      </c>
      <c r="G119" s="23" t="str">
        <f>IF($B119="","",IF(G$4="NÃO",0,IF(VLOOKUP($B119,'FROTA OPER.'!$N$6:$AC$306,15,0)=G$3,0.02,0)))</f>
        <v/>
      </c>
      <c r="H119" s="24" t="str">
        <f>IF($B119="","",IF(H$4="NÃO",0,IF(VLOOKUP($B119,'FROTA OPER.'!$N$6:$AC$306,15,0)=H$3,0.02,0)))</f>
        <v/>
      </c>
      <c r="I119" s="24" t="str">
        <f>IF($B119="","",IF(I$4="NÃO",0,IF(VLOOKUP($B119,'FROTA OPER.'!$N$6:$AC$306,15,0)=I$3,0.02,0)))</f>
        <v/>
      </c>
      <c r="J119" s="24" t="str">
        <f>IF($B119="","",IF(J$4="NÃO",0,IF(VLOOKUP($B119,'FROTA OPER.'!$N$6:$AC$306,15,0)=J$3,0.02,0)))</f>
        <v/>
      </c>
      <c r="K119" s="24" t="str">
        <f>IF($B119="","",IF(K$4="NÃO",0,IF(VLOOKUP($B119,'FROTA OPER.'!$N$6:$AC$306,15,0)=K$3,0.02,0)))</f>
        <v/>
      </c>
      <c r="L119" s="24" t="str">
        <f>IF($B119="","",IF(L$4="NÃO",0,IF(VLOOKUP($B119,'FROTA OPER.'!$N$6:$AC$306,15,0)=L$3,0.02,0)))</f>
        <v/>
      </c>
      <c r="M119" s="25" t="str">
        <f>IF($B119="","",IF(L$4="NÃO",0,IF(VLOOKUP($B119,'FROTA OPER.'!$N$6:$AC$306,15,0)=M$3,0.02,0)))</f>
        <v/>
      </c>
      <c r="N119" s="26" t="str">
        <f>IF($B119="","",IF(N$4="NÃO",0,IF(VLOOKUP($B119,'FROTA OPER.'!$N$6:$W$306,8,0)=N$3,0.01,0)))</f>
        <v/>
      </c>
      <c r="O119" s="27" t="str">
        <f>IF($B119="","",IF(O$4="NÃO",0,IF(VLOOKUP($B119,'FROTA OPER.'!$N$6:$W$306,8,0)=O$3,0.01,0)))</f>
        <v/>
      </c>
      <c r="P119" s="27" t="str">
        <f>IF($B119="","",IF(P$4="NÃO",0,IF(VLOOKUP($B119,'FROTA OPER.'!$N$6:$W$306,8,0)=P$3,0.01,0)))</f>
        <v/>
      </c>
      <c r="Q119" s="27" t="str">
        <f>IF($B119="","",IF(Q$4="NÃO",0,IF(VLOOKUP($B119,'FROTA OPER.'!$N$6:$W$306,8,0)=Q$3,0.01,0)))</f>
        <v/>
      </c>
      <c r="R119" s="27" t="str">
        <f>IF($B119="","",IF(R$4="NÃO",0,IF(VLOOKUP($B119,'FROTA OPER.'!$N$6:$W$306,8,0)=R$3,0.01,0)))</f>
        <v/>
      </c>
      <c r="S119" s="27" t="str">
        <f>IF($B119="","",IF(S$4="NÃO",0,IF(VLOOKUP($B119,'FROTA OPER.'!$N$6:$W$306,8,0)=S$3,0.01,0)))</f>
        <v/>
      </c>
      <c r="T119" s="28" t="str">
        <f>IF($B119="","",IF(T$4="NÃO",0,IF(VLOOKUP($B119,'FROTA OPER.'!$N$6:$W$306,8,0)=T$3,0.01,0)))</f>
        <v/>
      </c>
      <c r="U119" s="37" t="str">
        <f t="shared" si="9"/>
        <v/>
      </c>
      <c r="V119" s="20" t="str">
        <f t="shared" si="10"/>
        <v/>
      </c>
      <c r="W119" s="330"/>
    </row>
    <row r="120" spans="2:23" ht="15" customHeight="1" x14ac:dyDescent="0.25">
      <c r="B120" s="21" t="str">
        <f>IF('FROTA OPER.'!N122="","",'FROTA OPER.'!N122)</f>
        <v/>
      </c>
      <c r="C120" s="21" t="str">
        <f>IF(B120="","",'FROTA OPER.'!AJ122)</f>
        <v/>
      </c>
      <c r="D120" s="21" t="str">
        <f>IF(B120="","",'FROTA OPER.'!B122)</f>
        <v/>
      </c>
      <c r="E120" s="22" t="str">
        <f t="shared" si="11"/>
        <v/>
      </c>
      <c r="F120" s="36" t="str">
        <f t="shared" si="12"/>
        <v/>
      </c>
      <c r="G120" s="23" t="str">
        <f>IF($B120="","",IF(G$4="NÃO",0,IF(VLOOKUP($B120,'FROTA OPER.'!$N$6:$AC$306,15,0)=G$3,0.02,0)))</f>
        <v/>
      </c>
      <c r="H120" s="24" t="str">
        <f>IF($B120="","",IF(H$4="NÃO",0,IF(VLOOKUP($B120,'FROTA OPER.'!$N$6:$AC$306,15,0)=H$3,0.02,0)))</f>
        <v/>
      </c>
      <c r="I120" s="24" t="str">
        <f>IF($B120="","",IF(I$4="NÃO",0,IF(VLOOKUP($B120,'FROTA OPER.'!$N$6:$AC$306,15,0)=I$3,0.02,0)))</f>
        <v/>
      </c>
      <c r="J120" s="24" t="str">
        <f>IF($B120="","",IF(J$4="NÃO",0,IF(VLOOKUP($B120,'FROTA OPER.'!$N$6:$AC$306,15,0)=J$3,0.02,0)))</f>
        <v/>
      </c>
      <c r="K120" s="24" t="str">
        <f>IF($B120="","",IF(K$4="NÃO",0,IF(VLOOKUP($B120,'FROTA OPER.'!$N$6:$AC$306,15,0)=K$3,0.02,0)))</f>
        <v/>
      </c>
      <c r="L120" s="24" t="str">
        <f>IF($B120="","",IF(L$4="NÃO",0,IF(VLOOKUP($B120,'FROTA OPER.'!$N$6:$AC$306,15,0)=L$3,0.02,0)))</f>
        <v/>
      </c>
      <c r="M120" s="25" t="str">
        <f>IF($B120="","",IF(L$4="NÃO",0,IF(VLOOKUP($B120,'FROTA OPER.'!$N$6:$AC$306,15,0)=M$3,0.02,0)))</f>
        <v/>
      </c>
      <c r="N120" s="26" t="str">
        <f>IF($B120="","",IF(N$4="NÃO",0,IF(VLOOKUP($B120,'FROTA OPER.'!$N$6:$W$306,8,0)=N$3,0.01,0)))</f>
        <v/>
      </c>
      <c r="O120" s="27" t="str">
        <f>IF($B120="","",IF(O$4="NÃO",0,IF(VLOOKUP($B120,'FROTA OPER.'!$N$6:$W$306,8,0)=O$3,0.01,0)))</f>
        <v/>
      </c>
      <c r="P120" s="27" t="str">
        <f>IF($B120="","",IF(P$4="NÃO",0,IF(VLOOKUP($B120,'FROTA OPER.'!$N$6:$W$306,8,0)=P$3,0.01,0)))</f>
        <v/>
      </c>
      <c r="Q120" s="27" t="str">
        <f>IF($B120="","",IF(Q$4="NÃO",0,IF(VLOOKUP($B120,'FROTA OPER.'!$N$6:$W$306,8,0)=Q$3,0.01,0)))</f>
        <v/>
      </c>
      <c r="R120" s="27" t="str">
        <f>IF($B120="","",IF(R$4="NÃO",0,IF(VLOOKUP($B120,'FROTA OPER.'!$N$6:$W$306,8,0)=R$3,0.01,0)))</f>
        <v/>
      </c>
      <c r="S120" s="27" t="str">
        <f>IF($B120="","",IF(S$4="NÃO",0,IF(VLOOKUP($B120,'FROTA OPER.'!$N$6:$W$306,8,0)=S$3,0.01,0)))</f>
        <v/>
      </c>
      <c r="T120" s="28" t="str">
        <f>IF($B120="","",IF(T$4="NÃO",0,IF(VLOOKUP($B120,'FROTA OPER.'!$N$6:$W$306,8,0)=T$3,0.01,0)))</f>
        <v/>
      </c>
      <c r="U120" s="37" t="str">
        <f t="shared" si="9"/>
        <v/>
      </c>
      <c r="V120" s="20" t="str">
        <f t="shared" si="10"/>
        <v/>
      </c>
      <c r="W120" s="330"/>
    </row>
    <row r="121" spans="2:23" ht="15" customHeight="1" x14ac:dyDescent="0.25">
      <c r="B121" s="21" t="str">
        <f>IF('FROTA OPER.'!N123="","",'FROTA OPER.'!N123)</f>
        <v/>
      </c>
      <c r="C121" s="21" t="str">
        <f>IF(B121="","",'FROTA OPER.'!AJ123)</f>
        <v/>
      </c>
      <c r="D121" s="21" t="str">
        <f>IF(B121="","",'FROTA OPER.'!B123)</f>
        <v/>
      </c>
      <c r="E121" s="22" t="str">
        <f t="shared" si="11"/>
        <v/>
      </c>
      <c r="F121" s="36" t="str">
        <f t="shared" si="12"/>
        <v/>
      </c>
      <c r="G121" s="23" t="str">
        <f>IF($B121="","",IF(G$4="NÃO",0,IF(VLOOKUP($B121,'FROTA OPER.'!$N$6:$AC$306,15,0)=G$3,0.02,0)))</f>
        <v/>
      </c>
      <c r="H121" s="24" t="str">
        <f>IF($B121="","",IF(H$4="NÃO",0,IF(VLOOKUP($B121,'FROTA OPER.'!$N$6:$AC$306,15,0)=H$3,0.02,0)))</f>
        <v/>
      </c>
      <c r="I121" s="24" t="str">
        <f>IF($B121="","",IF(I$4="NÃO",0,IF(VLOOKUP($B121,'FROTA OPER.'!$N$6:$AC$306,15,0)=I$3,0.02,0)))</f>
        <v/>
      </c>
      <c r="J121" s="24" t="str">
        <f>IF($B121="","",IF(J$4="NÃO",0,IF(VLOOKUP($B121,'FROTA OPER.'!$N$6:$AC$306,15,0)=J$3,0.02,0)))</f>
        <v/>
      </c>
      <c r="K121" s="24" t="str">
        <f>IF($B121="","",IF(K$4="NÃO",0,IF(VLOOKUP($B121,'FROTA OPER.'!$N$6:$AC$306,15,0)=K$3,0.02,0)))</f>
        <v/>
      </c>
      <c r="L121" s="24" t="str">
        <f>IF($B121="","",IF(L$4="NÃO",0,IF(VLOOKUP($B121,'FROTA OPER.'!$N$6:$AC$306,15,0)=L$3,0.02,0)))</f>
        <v/>
      </c>
      <c r="M121" s="25" t="str">
        <f>IF($B121="","",IF(L$4="NÃO",0,IF(VLOOKUP($B121,'FROTA OPER.'!$N$6:$AC$306,15,0)=M$3,0.02,0)))</f>
        <v/>
      </c>
      <c r="N121" s="26" t="str">
        <f>IF($B121="","",IF(N$4="NÃO",0,IF(VLOOKUP($B121,'FROTA OPER.'!$N$6:$W$306,8,0)=N$3,0.01,0)))</f>
        <v/>
      </c>
      <c r="O121" s="27" t="str">
        <f>IF($B121="","",IF(O$4="NÃO",0,IF(VLOOKUP($B121,'FROTA OPER.'!$N$6:$W$306,8,0)=O$3,0.01,0)))</f>
        <v/>
      </c>
      <c r="P121" s="27" t="str">
        <f>IF($B121="","",IF(P$4="NÃO",0,IF(VLOOKUP($B121,'FROTA OPER.'!$N$6:$W$306,8,0)=P$3,0.01,0)))</f>
        <v/>
      </c>
      <c r="Q121" s="27" t="str">
        <f>IF($B121="","",IF(Q$4="NÃO",0,IF(VLOOKUP($B121,'FROTA OPER.'!$N$6:$W$306,8,0)=Q$3,0.01,0)))</f>
        <v/>
      </c>
      <c r="R121" s="27" t="str">
        <f>IF($B121="","",IF(R$4="NÃO",0,IF(VLOOKUP($B121,'FROTA OPER.'!$N$6:$W$306,8,0)=R$3,0.01,0)))</f>
        <v/>
      </c>
      <c r="S121" s="27" t="str">
        <f>IF($B121="","",IF(S$4="NÃO",0,IF(VLOOKUP($B121,'FROTA OPER.'!$N$6:$W$306,8,0)=S$3,0.01,0)))</f>
        <v/>
      </c>
      <c r="T121" s="28" t="str">
        <f>IF($B121="","",IF(T$4="NÃO",0,IF(VLOOKUP($B121,'FROTA OPER.'!$N$6:$W$306,8,0)=T$3,0.01,0)))</f>
        <v/>
      </c>
      <c r="U121" s="37" t="str">
        <f t="shared" si="9"/>
        <v/>
      </c>
      <c r="V121" s="20" t="str">
        <f t="shared" si="10"/>
        <v/>
      </c>
      <c r="W121" s="330"/>
    </row>
    <row r="122" spans="2:23" ht="15" customHeight="1" x14ac:dyDescent="0.25">
      <c r="B122" s="21" t="str">
        <f>IF('FROTA OPER.'!N124="","",'FROTA OPER.'!N124)</f>
        <v/>
      </c>
      <c r="C122" s="21" t="str">
        <f>IF(B122="","",'FROTA OPER.'!AJ124)</f>
        <v/>
      </c>
      <c r="D122" s="21" t="str">
        <f>IF(B122="","",'FROTA OPER.'!B124)</f>
        <v/>
      </c>
      <c r="E122" s="22" t="str">
        <f t="shared" si="11"/>
        <v/>
      </c>
      <c r="F122" s="36" t="str">
        <f t="shared" si="12"/>
        <v/>
      </c>
      <c r="G122" s="23" t="str">
        <f>IF($B122="","",IF(G$4="NÃO",0,IF(VLOOKUP($B122,'FROTA OPER.'!$N$6:$AC$306,15,0)=G$3,0.02,0)))</f>
        <v/>
      </c>
      <c r="H122" s="24" t="str">
        <f>IF($B122="","",IF(H$4="NÃO",0,IF(VLOOKUP($B122,'FROTA OPER.'!$N$6:$AC$306,15,0)=H$3,0.02,0)))</f>
        <v/>
      </c>
      <c r="I122" s="24" t="str">
        <f>IF($B122="","",IF(I$4="NÃO",0,IF(VLOOKUP($B122,'FROTA OPER.'!$N$6:$AC$306,15,0)=I$3,0.02,0)))</f>
        <v/>
      </c>
      <c r="J122" s="24" t="str">
        <f>IF($B122="","",IF(J$4="NÃO",0,IF(VLOOKUP($B122,'FROTA OPER.'!$N$6:$AC$306,15,0)=J$3,0.02,0)))</f>
        <v/>
      </c>
      <c r="K122" s="24" t="str">
        <f>IF($B122="","",IF(K$4="NÃO",0,IF(VLOOKUP($B122,'FROTA OPER.'!$N$6:$AC$306,15,0)=K$3,0.02,0)))</f>
        <v/>
      </c>
      <c r="L122" s="24" t="str">
        <f>IF($B122="","",IF(L$4="NÃO",0,IF(VLOOKUP($B122,'FROTA OPER.'!$N$6:$AC$306,15,0)=L$3,0.02,0)))</f>
        <v/>
      </c>
      <c r="M122" s="25" t="str">
        <f>IF($B122="","",IF(L$4="NÃO",0,IF(VLOOKUP($B122,'FROTA OPER.'!$N$6:$AC$306,15,0)=M$3,0.02,0)))</f>
        <v/>
      </c>
      <c r="N122" s="26" t="str">
        <f>IF($B122="","",IF(N$4="NÃO",0,IF(VLOOKUP($B122,'FROTA OPER.'!$N$6:$W$306,8,0)=N$3,0.01,0)))</f>
        <v/>
      </c>
      <c r="O122" s="27" t="str">
        <f>IF($B122="","",IF(O$4="NÃO",0,IF(VLOOKUP($B122,'FROTA OPER.'!$N$6:$W$306,8,0)=O$3,0.01,0)))</f>
        <v/>
      </c>
      <c r="P122" s="27" t="str">
        <f>IF($B122="","",IF(P$4="NÃO",0,IF(VLOOKUP($B122,'FROTA OPER.'!$N$6:$W$306,8,0)=P$3,0.01,0)))</f>
        <v/>
      </c>
      <c r="Q122" s="27" t="str">
        <f>IF($B122="","",IF(Q$4="NÃO",0,IF(VLOOKUP($B122,'FROTA OPER.'!$N$6:$W$306,8,0)=Q$3,0.01,0)))</f>
        <v/>
      </c>
      <c r="R122" s="27" t="str">
        <f>IF($B122="","",IF(R$4="NÃO",0,IF(VLOOKUP($B122,'FROTA OPER.'!$N$6:$W$306,8,0)=R$3,0.01,0)))</f>
        <v/>
      </c>
      <c r="S122" s="27" t="str">
        <f>IF($B122="","",IF(S$4="NÃO",0,IF(VLOOKUP($B122,'FROTA OPER.'!$N$6:$W$306,8,0)=S$3,0.01,0)))</f>
        <v/>
      </c>
      <c r="T122" s="28" t="str">
        <f>IF($B122="","",IF(T$4="NÃO",0,IF(VLOOKUP($B122,'FROTA OPER.'!$N$6:$W$306,8,0)=T$3,0.01,0)))</f>
        <v/>
      </c>
      <c r="U122" s="37" t="str">
        <f t="shared" si="9"/>
        <v/>
      </c>
      <c r="V122" s="20" t="str">
        <f t="shared" si="10"/>
        <v/>
      </c>
      <c r="W122" s="330"/>
    </row>
    <row r="123" spans="2:23" ht="15" customHeight="1" x14ac:dyDescent="0.25">
      <c r="B123" s="21" t="str">
        <f>IF('FROTA OPER.'!N125="","",'FROTA OPER.'!N125)</f>
        <v/>
      </c>
      <c r="C123" s="21" t="str">
        <f>IF(B123="","",'FROTA OPER.'!AJ125)</f>
        <v/>
      </c>
      <c r="D123" s="21" t="str">
        <f>IF(B123="","",'FROTA OPER.'!B125)</f>
        <v/>
      </c>
      <c r="E123" s="22" t="str">
        <f t="shared" si="11"/>
        <v/>
      </c>
      <c r="F123" s="36" t="str">
        <f t="shared" si="12"/>
        <v/>
      </c>
      <c r="G123" s="23" t="str">
        <f>IF($B123="","",IF(G$4="NÃO",0,IF(VLOOKUP($B123,'FROTA OPER.'!$N$6:$AC$306,15,0)=G$3,0.02,0)))</f>
        <v/>
      </c>
      <c r="H123" s="24" t="str">
        <f>IF($B123="","",IF(H$4="NÃO",0,IF(VLOOKUP($B123,'FROTA OPER.'!$N$6:$AC$306,15,0)=H$3,0.02,0)))</f>
        <v/>
      </c>
      <c r="I123" s="24" t="str">
        <f>IF($B123="","",IF(I$4="NÃO",0,IF(VLOOKUP($B123,'FROTA OPER.'!$N$6:$AC$306,15,0)=I$3,0.02,0)))</f>
        <v/>
      </c>
      <c r="J123" s="24" t="str">
        <f>IF($B123="","",IF(J$4="NÃO",0,IF(VLOOKUP($B123,'FROTA OPER.'!$N$6:$AC$306,15,0)=J$3,0.02,0)))</f>
        <v/>
      </c>
      <c r="K123" s="24" t="str">
        <f>IF($B123="","",IF(K$4="NÃO",0,IF(VLOOKUP($B123,'FROTA OPER.'!$N$6:$AC$306,15,0)=K$3,0.02,0)))</f>
        <v/>
      </c>
      <c r="L123" s="24" t="str">
        <f>IF($B123="","",IF(L$4="NÃO",0,IF(VLOOKUP($B123,'FROTA OPER.'!$N$6:$AC$306,15,0)=L$3,0.02,0)))</f>
        <v/>
      </c>
      <c r="M123" s="25" t="str">
        <f>IF($B123="","",IF(L$4="NÃO",0,IF(VLOOKUP($B123,'FROTA OPER.'!$N$6:$AC$306,15,0)=M$3,0.02,0)))</f>
        <v/>
      </c>
      <c r="N123" s="26" t="str">
        <f>IF($B123="","",IF(N$4="NÃO",0,IF(VLOOKUP($B123,'FROTA OPER.'!$N$6:$W$306,8,0)=N$3,0.01,0)))</f>
        <v/>
      </c>
      <c r="O123" s="27" t="str">
        <f>IF($B123="","",IF(O$4="NÃO",0,IF(VLOOKUP($B123,'FROTA OPER.'!$N$6:$W$306,8,0)=O$3,0.01,0)))</f>
        <v/>
      </c>
      <c r="P123" s="27" t="str">
        <f>IF($B123="","",IF(P$4="NÃO",0,IF(VLOOKUP($B123,'FROTA OPER.'!$N$6:$W$306,8,0)=P$3,0.01,0)))</f>
        <v/>
      </c>
      <c r="Q123" s="27" t="str">
        <f>IF($B123="","",IF(Q$4="NÃO",0,IF(VLOOKUP($B123,'FROTA OPER.'!$N$6:$W$306,8,0)=Q$3,0.01,0)))</f>
        <v/>
      </c>
      <c r="R123" s="27" t="str">
        <f>IF($B123="","",IF(R$4="NÃO",0,IF(VLOOKUP($B123,'FROTA OPER.'!$N$6:$W$306,8,0)=R$3,0.01,0)))</f>
        <v/>
      </c>
      <c r="S123" s="27" t="str">
        <f>IF($B123="","",IF(S$4="NÃO",0,IF(VLOOKUP($B123,'FROTA OPER.'!$N$6:$W$306,8,0)=S$3,0.01,0)))</f>
        <v/>
      </c>
      <c r="T123" s="28" t="str">
        <f>IF($B123="","",IF(T$4="NÃO",0,IF(VLOOKUP($B123,'FROTA OPER.'!$N$6:$W$306,8,0)=T$3,0.01,0)))</f>
        <v/>
      </c>
      <c r="U123" s="37" t="str">
        <f t="shared" si="9"/>
        <v/>
      </c>
      <c r="V123" s="20" t="str">
        <f t="shared" si="10"/>
        <v/>
      </c>
      <c r="W123" s="330"/>
    </row>
    <row r="124" spans="2:23" ht="15" customHeight="1" x14ac:dyDescent="0.25">
      <c r="B124" s="21" t="str">
        <f>IF('FROTA OPER.'!N126="","",'FROTA OPER.'!N126)</f>
        <v/>
      </c>
      <c r="C124" s="21" t="str">
        <f>IF(B124="","",'FROTA OPER.'!AJ126)</f>
        <v/>
      </c>
      <c r="D124" s="21" t="str">
        <f>IF(B124="","",'FROTA OPER.'!B126)</f>
        <v/>
      </c>
      <c r="E124" s="22" t="str">
        <f t="shared" si="11"/>
        <v/>
      </c>
      <c r="F124" s="36" t="str">
        <f t="shared" si="12"/>
        <v/>
      </c>
      <c r="G124" s="23" t="str">
        <f>IF($B124="","",IF(G$4="NÃO",0,IF(VLOOKUP($B124,'FROTA OPER.'!$N$6:$AC$306,15,0)=G$3,0.02,0)))</f>
        <v/>
      </c>
      <c r="H124" s="24" t="str">
        <f>IF($B124="","",IF(H$4="NÃO",0,IF(VLOOKUP($B124,'FROTA OPER.'!$N$6:$AC$306,15,0)=H$3,0.02,0)))</f>
        <v/>
      </c>
      <c r="I124" s="24" t="str">
        <f>IF($B124="","",IF(I$4="NÃO",0,IF(VLOOKUP($B124,'FROTA OPER.'!$N$6:$AC$306,15,0)=I$3,0.02,0)))</f>
        <v/>
      </c>
      <c r="J124" s="24" t="str">
        <f>IF($B124="","",IF(J$4="NÃO",0,IF(VLOOKUP($B124,'FROTA OPER.'!$N$6:$AC$306,15,0)=J$3,0.02,0)))</f>
        <v/>
      </c>
      <c r="K124" s="24" t="str">
        <f>IF($B124="","",IF(K$4="NÃO",0,IF(VLOOKUP($B124,'FROTA OPER.'!$N$6:$AC$306,15,0)=K$3,0.02,0)))</f>
        <v/>
      </c>
      <c r="L124" s="24" t="str">
        <f>IF($B124="","",IF(L$4="NÃO",0,IF(VLOOKUP($B124,'FROTA OPER.'!$N$6:$AC$306,15,0)=L$3,0.02,0)))</f>
        <v/>
      </c>
      <c r="M124" s="25" t="str">
        <f>IF($B124="","",IF(L$4="NÃO",0,IF(VLOOKUP($B124,'FROTA OPER.'!$N$6:$AC$306,15,0)=M$3,0.02,0)))</f>
        <v/>
      </c>
      <c r="N124" s="26" t="str">
        <f>IF($B124="","",IF(N$4="NÃO",0,IF(VLOOKUP($B124,'FROTA OPER.'!$N$6:$W$306,8,0)=N$3,0.01,0)))</f>
        <v/>
      </c>
      <c r="O124" s="27" t="str">
        <f>IF($B124="","",IF(O$4="NÃO",0,IF(VLOOKUP($B124,'FROTA OPER.'!$N$6:$W$306,8,0)=O$3,0.01,0)))</f>
        <v/>
      </c>
      <c r="P124" s="27" t="str">
        <f>IF($B124="","",IF(P$4="NÃO",0,IF(VLOOKUP($B124,'FROTA OPER.'!$N$6:$W$306,8,0)=P$3,0.01,0)))</f>
        <v/>
      </c>
      <c r="Q124" s="27" t="str">
        <f>IF($B124="","",IF(Q$4="NÃO",0,IF(VLOOKUP($B124,'FROTA OPER.'!$N$6:$W$306,8,0)=Q$3,0.01,0)))</f>
        <v/>
      </c>
      <c r="R124" s="27" t="str">
        <f>IF($B124="","",IF(R$4="NÃO",0,IF(VLOOKUP($B124,'FROTA OPER.'!$N$6:$W$306,8,0)=R$3,0.01,0)))</f>
        <v/>
      </c>
      <c r="S124" s="27" t="str">
        <f>IF($B124="","",IF(S$4="NÃO",0,IF(VLOOKUP($B124,'FROTA OPER.'!$N$6:$W$306,8,0)=S$3,0.01,0)))</f>
        <v/>
      </c>
      <c r="T124" s="28" t="str">
        <f>IF($B124="","",IF(T$4="NÃO",0,IF(VLOOKUP($B124,'FROTA OPER.'!$N$6:$W$306,8,0)=T$3,0.01,0)))</f>
        <v/>
      </c>
      <c r="U124" s="37" t="str">
        <f t="shared" si="9"/>
        <v/>
      </c>
      <c r="V124" s="20" t="str">
        <f t="shared" si="10"/>
        <v/>
      </c>
      <c r="W124" s="330"/>
    </row>
    <row r="125" spans="2:23" ht="15" customHeight="1" x14ac:dyDescent="0.25">
      <c r="B125" s="21" t="str">
        <f>IF('FROTA OPER.'!N127="","",'FROTA OPER.'!N127)</f>
        <v/>
      </c>
      <c r="C125" s="21" t="str">
        <f>IF(B125="","",'FROTA OPER.'!AJ127)</f>
        <v/>
      </c>
      <c r="D125" s="21" t="str">
        <f>IF(B125="","",'FROTA OPER.'!B127)</f>
        <v/>
      </c>
      <c r="E125" s="22" t="str">
        <f t="shared" si="11"/>
        <v/>
      </c>
      <c r="F125" s="36" t="str">
        <f t="shared" si="12"/>
        <v/>
      </c>
      <c r="G125" s="23" t="str">
        <f>IF($B125="","",IF(G$4="NÃO",0,IF(VLOOKUP($B125,'FROTA OPER.'!$N$6:$AC$306,15,0)=G$3,0.02,0)))</f>
        <v/>
      </c>
      <c r="H125" s="24" t="str">
        <f>IF($B125="","",IF(H$4="NÃO",0,IF(VLOOKUP($B125,'FROTA OPER.'!$N$6:$AC$306,15,0)=H$3,0.02,0)))</f>
        <v/>
      </c>
      <c r="I125" s="24" t="str">
        <f>IF($B125="","",IF(I$4="NÃO",0,IF(VLOOKUP($B125,'FROTA OPER.'!$N$6:$AC$306,15,0)=I$3,0.02,0)))</f>
        <v/>
      </c>
      <c r="J125" s="24" t="str">
        <f>IF($B125="","",IF(J$4="NÃO",0,IF(VLOOKUP($B125,'FROTA OPER.'!$N$6:$AC$306,15,0)=J$3,0.02,0)))</f>
        <v/>
      </c>
      <c r="K125" s="24" t="str">
        <f>IF($B125="","",IF(K$4="NÃO",0,IF(VLOOKUP($B125,'FROTA OPER.'!$N$6:$AC$306,15,0)=K$3,0.02,0)))</f>
        <v/>
      </c>
      <c r="L125" s="24" t="str">
        <f>IF($B125="","",IF(L$4="NÃO",0,IF(VLOOKUP($B125,'FROTA OPER.'!$N$6:$AC$306,15,0)=L$3,0.02,0)))</f>
        <v/>
      </c>
      <c r="M125" s="25" t="str">
        <f>IF($B125="","",IF(L$4="NÃO",0,IF(VLOOKUP($B125,'FROTA OPER.'!$N$6:$AC$306,15,0)=M$3,0.02,0)))</f>
        <v/>
      </c>
      <c r="N125" s="26" t="str">
        <f>IF($B125="","",IF(N$4="NÃO",0,IF(VLOOKUP($B125,'FROTA OPER.'!$N$6:$W$306,8,0)=N$3,0.01,0)))</f>
        <v/>
      </c>
      <c r="O125" s="27" t="str">
        <f>IF($B125="","",IF(O$4="NÃO",0,IF(VLOOKUP($B125,'FROTA OPER.'!$N$6:$W$306,8,0)=O$3,0.01,0)))</f>
        <v/>
      </c>
      <c r="P125" s="27" t="str">
        <f>IF($B125="","",IF(P$4="NÃO",0,IF(VLOOKUP($B125,'FROTA OPER.'!$N$6:$W$306,8,0)=P$3,0.01,0)))</f>
        <v/>
      </c>
      <c r="Q125" s="27" t="str">
        <f>IF($B125="","",IF(Q$4="NÃO",0,IF(VLOOKUP($B125,'FROTA OPER.'!$N$6:$W$306,8,0)=Q$3,0.01,0)))</f>
        <v/>
      </c>
      <c r="R125" s="27" t="str">
        <f>IF($B125="","",IF(R$4="NÃO",0,IF(VLOOKUP($B125,'FROTA OPER.'!$N$6:$W$306,8,0)=R$3,0.01,0)))</f>
        <v/>
      </c>
      <c r="S125" s="27" t="str">
        <f>IF($B125="","",IF(S$4="NÃO",0,IF(VLOOKUP($B125,'FROTA OPER.'!$N$6:$W$306,8,0)=S$3,0.01,0)))</f>
        <v/>
      </c>
      <c r="T125" s="28" t="str">
        <f>IF($B125="","",IF(T$4="NÃO",0,IF(VLOOKUP($B125,'FROTA OPER.'!$N$6:$W$306,8,0)=T$3,0.01,0)))</f>
        <v/>
      </c>
      <c r="U125" s="37" t="str">
        <f t="shared" si="9"/>
        <v/>
      </c>
      <c r="V125" s="20" t="str">
        <f t="shared" si="10"/>
        <v/>
      </c>
      <c r="W125" s="330"/>
    </row>
    <row r="126" spans="2:23" ht="15" customHeight="1" x14ac:dyDescent="0.25">
      <c r="B126" s="21" t="str">
        <f>IF('FROTA OPER.'!N128="","",'FROTA OPER.'!N128)</f>
        <v/>
      </c>
      <c r="C126" s="21" t="str">
        <f>IF(B126="","",'FROTA OPER.'!AJ128)</f>
        <v/>
      </c>
      <c r="D126" s="21" t="str">
        <f>IF(B126="","",'FROTA OPER.'!B128)</f>
        <v/>
      </c>
      <c r="E126" s="22" t="str">
        <f t="shared" si="11"/>
        <v/>
      </c>
      <c r="F126" s="36" t="str">
        <f t="shared" si="12"/>
        <v/>
      </c>
      <c r="G126" s="23" t="str">
        <f>IF($B126="","",IF(G$4="NÃO",0,IF(VLOOKUP($B126,'FROTA OPER.'!$N$6:$AC$306,15,0)=G$3,0.02,0)))</f>
        <v/>
      </c>
      <c r="H126" s="24" t="str">
        <f>IF($B126="","",IF(H$4="NÃO",0,IF(VLOOKUP($B126,'FROTA OPER.'!$N$6:$AC$306,15,0)=H$3,0.02,0)))</f>
        <v/>
      </c>
      <c r="I126" s="24" t="str">
        <f>IF($B126="","",IF(I$4="NÃO",0,IF(VLOOKUP($B126,'FROTA OPER.'!$N$6:$AC$306,15,0)=I$3,0.02,0)))</f>
        <v/>
      </c>
      <c r="J126" s="24" t="str">
        <f>IF($B126="","",IF(J$4="NÃO",0,IF(VLOOKUP($B126,'FROTA OPER.'!$N$6:$AC$306,15,0)=J$3,0.02,0)))</f>
        <v/>
      </c>
      <c r="K126" s="24" t="str">
        <f>IF($B126="","",IF(K$4="NÃO",0,IF(VLOOKUP($B126,'FROTA OPER.'!$N$6:$AC$306,15,0)=K$3,0.02,0)))</f>
        <v/>
      </c>
      <c r="L126" s="24" t="str">
        <f>IF($B126="","",IF(L$4="NÃO",0,IF(VLOOKUP($B126,'FROTA OPER.'!$N$6:$AC$306,15,0)=L$3,0.02,0)))</f>
        <v/>
      </c>
      <c r="M126" s="25" t="str">
        <f>IF($B126="","",IF(L$4="NÃO",0,IF(VLOOKUP($B126,'FROTA OPER.'!$N$6:$AC$306,15,0)=M$3,0.02,0)))</f>
        <v/>
      </c>
      <c r="N126" s="26" t="str">
        <f>IF($B126="","",IF(N$4="NÃO",0,IF(VLOOKUP($B126,'FROTA OPER.'!$N$6:$W$306,8,0)=N$3,0.01,0)))</f>
        <v/>
      </c>
      <c r="O126" s="27" t="str">
        <f>IF($B126="","",IF(O$4="NÃO",0,IF(VLOOKUP($B126,'FROTA OPER.'!$N$6:$W$306,8,0)=O$3,0.01,0)))</f>
        <v/>
      </c>
      <c r="P126" s="27" t="str">
        <f>IF($B126="","",IF(P$4="NÃO",0,IF(VLOOKUP($B126,'FROTA OPER.'!$N$6:$W$306,8,0)=P$3,0.01,0)))</f>
        <v/>
      </c>
      <c r="Q126" s="27" t="str">
        <f>IF($B126="","",IF(Q$4="NÃO",0,IF(VLOOKUP($B126,'FROTA OPER.'!$N$6:$W$306,8,0)=Q$3,0.01,0)))</f>
        <v/>
      </c>
      <c r="R126" s="27" t="str">
        <f>IF($B126="","",IF(R$4="NÃO",0,IF(VLOOKUP($B126,'FROTA OPER.'!$N$6:$W$306,8,0)=R$3,0.01,0)))</f>
        <v/>
      </c>
      <c r="S126" s="27" t="str">
        <f>IF($B126="","",IF(S$4="NÃO",0,IF(VLOOKUP($B126,'FROTA OPER.'!$N$6:$W$306,8,0)=S$3,0.01,0)))</f>
        <v/>
      </c>
      <c r="T126" s="28" t="str">
        <f>IF($B126="","",IF(T$4="NÃO",0,IF(VLOOKUP($B126,'FROTA OPER.'!$N$6:$W$306,8,0)=T$3,0.01,0)))</f>
        <v/>
      </c>
      <c r="U126" s="37" t="str">
        <f t="shared" si="9"/>
        <v/>
      </c>
      <c r="V126" s="20" t="str">
        <f t="shared" si="10"/>
        <v/>
      </c>
      <c r="W126" s="330"/>
    </row>
    <row r="127" spans="2:23" ht="15" customHeight="1" x14ac:dyDescent="0.25">
      <c r="B127" s="21" t="str">
        <f>IF('FROTA OPER.'!N129="","",'FROTA OPER.'!N129)</f>
        <v/>
      </c>
      <c r="C127" s="21" t="str">
        <f>IF(B127="","",'FROTA OPER.'!AJ129)</f>
        <v/>
      </c>
      <c r="D127" s="21" t="str">
        <f>IF(B127="","",'FROTA OPER.'!B129)</f>
        <v/>
      </c>
      <c r="E127" s="22" t="str">
        <f t="shared" si="11"/>
        <v/>
      </c>
      <c r="F127" s="36" t="str">
        <f t="shared" si="12"/>
        <v/>
      </c>
      <c r="G127" s="23" t="str">
        <f>IF($B127="","",IF(G$4="NÃO",0,IF(VLOOKUP($B127,'FROTA OPER.'!$N$6:$AC$306,15,0)=G$3,0.02,0)))</f>
        <v/>
      </c>
      <c r="H127" s="24" t="str">
        <f>IF($B127="","",IF(H$4="NÃO",0,IF(VLOOKUP($B127,'FROTA OPER.'!$N$6:$AC$306,15,0)=H$3,0.02,0)))</f>
        <v/>
      </c>
      <c r="I127" s="24" t="str">
        <f>IF($B127="","",IF(I$4="NÃO",0,IF(VLOOKUP($B127,'FROTA OPER.'!$N$6:$AC$306,15,0)=I$3,0.02,0)))</f>
        <v/>
      </c>
      <c r="J127" s="24" t="str">
        <f>IF($B127="","",IF(J$4="NÃO",0,IF(VLOOKUP($B127,'FROTA OPER.'!$N$6:$AC$306,15,0)=J$3,0.02,0)))</f>
        <v/>
      </c>
      <c r="K127" s="24" t="str">
        <f>IF($B127="","",IF(K$4="NÃO",0,IF(VLOOKUP($B127,'FROTA OPER.'!$N$6:$AC$306,15,0)=K$3,0.02,0)))</f>
        <v/>
      </c>
      <c r="L127" s="24" t="str">
        <f>IF($B127="","",IF(L$4="NÃO",0,IF(VLOOKUP($B127,'FROTA OPER.'!$N$6:$AC$306,15,0)=L$3,0.02,0)))</f>
        <v/>
      </c>
      <c r="M127" s="25" t="str">
        <f>IF($B127="","",IF(L$4="NÃO",0,IF(VLOOKUP($B127,'FROTA OPER.'!$N$6:$AC$306,15,0)=M$3,0.02,0)))</f>
        <v/>
      </c>
      <c r="N127" s="26" t="str">
        <f>IF($B127="","",IF(N$4="NÃO",0,IF(VLOOKUP($B127,'FROTA OPER.'!$N$6:$W$306,8,0)=N$3,0.01,0)))</f>
        <v/>
      </c>
      <c r="O127" s="27" t="str">
        <f>IF($B127="","",IF(O$4="NÃO",0,IF(VLOOKUP($B127,'FROTA OPER.'!$N$6:$W$306,8,0)=O$3,0.01,0)))</f>
        <v/>
      </c>
      <c r="P127" s="27" t="str">
        <f>IF($B127="","",IF(P$4="NÃO",0,IF(VLOOKUP($B127,'FROTA OPER.'!$N$6:$W$306,8,0)=P$3,0.01,0)))</f>
        <v/>
      </c>
      <c r="Q127" s="27" t="str">
        <f>IF($B127="","",IF(Q$4="NÃO",0,IF(VLOOKUP($B127,'FROTA OPER.'!$N$6:$W$306,8,0)=Q$3,0.01,0)))</f>
        <v/>
      </c>
      <c r="R127" s="27" t="str">
        <f>IF($B127="","",IF(R$4="NÃO",0,IF(VLOOKUP($B127,'FROTA OPER.'!$N$6:$W$306,8,0)=R$3,0.01,0)))</f>
        <v/>
      </c>
      <c r="S127" s="27" t="str">
        <f>IF($B127="","",IF(S$4="NÃO",0,IF(VLOOKUP($B127,'FROTA OPER.'!$N$6:$W$306,8,0)=S$3,0.01,0)))</f>
        <v/>
      </c>
      <c r="T127" s="28" t="str">
        <f>IF($B127="","",IF(T$4="NÃO",0,IF(VLOOKUP($B127,'FROTA OPER.'!$N$6:$W$306,8,0)=T$3,0.01,0)))</f>
        <v/>
      </c>
      <c r="U127" s="37" t="str">
        <f t="shared" si="9"/>
        <v/>
      </c>
      <c r="V127" s="20" t="str">
        <f t="shared" si="10"/>
        <v/>
      </c>
      <c r="W127" s="330"/>
    </row>
    <row r="128" spans="2:23" ht="15" customHeight="1" x14ac:dyDescent="0.25">
      <c r="B128" s="21" t="str">
        <f>IF('FROTA OPER.'!N130="","",'FROTA OPER.'!N130)</f>
        <v/>
      </c>
      <c r="C128" s="21" t="str">
        <f>IF(B128="","",'FROTA OPER.'!AJ130)</f>
        <v/>
      </c>
      <c r="D128" s="21" t="str">
        <f>IF(B128="","",'FROTA OPER.'!B130)</f>
        <v/>
      </c>
      <c r="E128" s="22" t="str">
        <f t="shared" si="11"/>
        <v/>
      </c>
      <c r="F128" s="36" t="str">
        <f t="shared" si="12"/>
        <v/>
      </c>
      <c r="G128" s="23" t="str">
        <f>IF($B128="","",IF(G$4="NÃO",0,IF(VLOOKUP($B128,'FROTA OPER.'!$N$6:$AC$306,15,0)=G$3,0.02,0)))</f>
        <v/>
      </c>
      <c r="H128" s="24" t="str">
        <f>IF($B128="","",IF(H$4="NÃO",0,IF(VLOOKUP($B128,'FROTA OPER.'!$N$6:$AC$306,15,0)=H$3,0.02,0)))</f>
        <v/>
      </c>
      <c r="I128" s="24" t="str">
        <f>IF($B128="","",IF(I$4="NÃO",0,IF(VLOOKUP($B128,'FROTA OPER.'!$N$6:$AC$306,15,0)=I$3,0.02,0)))</f>
        <v/>
      </c>
      <c r="J128" s="24" t="str">
        <f>IF($B128="","",IF(J$4="NÃO",0,IF(VLOOKUP($B128,'FROTA OPER.'!$N$6:$AC$306,15,0)=J$3,0.02,0)))</f>
        <v/>
      </c>
      <c r="K128" s="24" t="str">
        <f>IF($B128="","",IF(K$4="NÃO",0,IF(VLOOKUP($B128,'FROTA OPER.'!$N$6:$AC$306,15,0)=K$3,0.02,0)))</f>
        <v/>
      </c>
      <c r="L128" s="24" t="str">
        <f>IF($B128="","",IF(L$4="NÃO",0,IF(VLOOKUP($B128,'FROTA OPER.'!$N$6:$AC$306,15,0)=L$3,0.02,0)))</f>
        <v/>
      </c>
      <c r="M128" s="25" t="str">
        <f>IF($B128="","",IF(L$4="NÃO",0,IF(VLOOKUP($B128,'FROTA OPER.'!$N$6:$AC$306,15,0)=M$3,0.02,0)))</f>
        <v/>
      </c>
      <c r="N128" s="26" t="str">
        <f>IF($B128="","",IF(N$4="NÃO",0,IF(VLOOKUP($B128,'FROTA OPER.'!$N$6:$W$306,8,0)=N$3,0.01,0)))</f>
        <v/>
      </c>
      <c r="O128" s="27" t="str">
        <f>IF($B128="","",IF(O$4="NÃO",0,IF(VLOOKUP($B128,'FROTA OPER.'!$N$6:$W$306,8,0)=O$3,0.01,0)))</f>
        <v/>
      </c>
      <c r="P128" s="27" t="str">
        <f>IF($B128="","",IF(P$4="NÃO",0,IF(VLOOKUP($B128,'FROTA OPER.'!$N$6:$W$306,8,0)=P$3,0.01,0)))</f>
        <v/>
      </c>
      <c r="Q128" s="27" t="str">
        <f>IF($B128="","",IF(Q$4="NÃO",0,IF(VLOOKUP($B128,'FROTA OPER.'!$N$6:$W$306,8,0)=Q$3,0.01,0)))</f>
        <v/>
      </c>
      <c r="R128" s="27" t="str">
        <f>IF($B128="","",IF(R$4="NÃO",0,IF(VLOOKUP($B128,'FROTA OPER.'!$N$6:$W$306,8,0)=R$3,0.01,0)))</f>
        <v/>
      </c>
      <c r="S128" s="27" t="str">
        <f>IF($B128="","",IF(S$4="NÃO",0,IF(VLOOKUP($B128,'FROTA OPER.'!$N$6:$W$306,8,0)=S$3,0.01,0)))</f>
        <v/>
      </c>
      <c r="T128" s="28" t="str">
        <f>IF($B128="","",IF(T$4="NÃO",0,IF(VLOOKUP($B128,'FROTA OPER.'!$N$6:$W$306,8,0)=T$3,0.01,0)))</f>
        <v/>
      </c>
      <c r="U128" s="37" t="str">
        <f t="shared" si="9"/>
        <v/>
      </c>
      <c r="V128" s="20" t="str">
        <f t="shared" si="10"/>
        <v/>
      </c>
      <c r="W128" s="330"/>
    </row>
    <row r="129" spans="2:23" ht="16.5" x14ac:dyDescent="0.25">
      <c r="B129" s="21" t="str">
        <f>IF('FROTA OPER.'!N131="","",'FROTA OPER.'!N131)</f>
        <v/>
      </c>
      <c r="C129" s="21" t="str">
        <f>IF(B129="","",'FROTA OPER.'!AJ131)</f>
        <v/>
      </c>
      <c r="D129" s="21" t="str">
        <f>IF(B129="","",'FROTA OPER.'!B131)</f>
        <v/>
      </c>
      <c r="E129" s="22" t="str">
        <f t="shared" si="11"/>
        <v/>
      </c>
      <c r="F129" s="36" t="str">
        <f t="shared" si="12"/>
        <v/>
      </c>
      <c r="G129" s="23" t="str">
        <f>IF($B129="","",IF(G$4="NÃO",0,IF(VLOOKUP($B129,'FROTA OPER.'!$N$6:$AC$306,15,0)=G$3,0.02,0)))</f>
        <v/>
      </c>
      <c r="H129" s="24" t="str">
        <f>IF($B129="","",IF(H$4="NÃO",0,IF(VLOOKUP($B129,'FROTA OPER.'!$N$6:$AC$306,15,0)=H$3,0.02,0)))</f>
        <v/>
      </c>
      <c r="I129" s="24" t="str">
        <f>IF($B129="","",IF(I$4="NÃO",0,IF(VLOOKUP($B129,'FROTA OPER.'!$N$6:$AC$306,15,0)=I$3,0.02,0)))</f>
        <v/>
      </c>
      <c r="J129" s="24" t="str">
        <f>IF($B129="","",IF(J$4="NÃO",0,IF(VLOOKUP($B129,'FROTA OPER.'!$N$6:$AC$306,15,0)=J$3,0.02,0)))</f>
        <v/>
      </c>
      <c r="K129" s="24" t="str">
        <f>IF($B129="","",IF(K$4="NÃO",0,IF(VLOOKUP($B129,'FROTA OPER.'!$N$6:$AC$306,15,0)=K$3,0.02,0)))</f>
        <v/>
      </c>
      <c r="L129" s="24" t="str">
        <f>IF($B129="","",IF(L$4="NÃO",0,IF(VLOOKUP($B129,'FROTA OPER.'!$N$6:$AC$306,15,0)=L$3,0.02,0)))</f>
        <v/>
      </c>
      <c r="M129" s="25" t="str">
        <f>IF($B129="","",IF(L$4="NÃO",0,IF(VLOOKUP($B129,'FROTA OPER.'!$N$6:$AC$306,15,0)=M$3,0.02,0)))</f>
        <v/>
      </c>
      <c r="N129" s="26" t="str">
        <f>IF($B129="","",IF(N$4="NÃO",0,IF(VLOOKUP($B129,'FROTA OPER.'!$N$6:$W$306,8,0)=N$3,0.01,0)))</f>
        <v/>
      </c>
      <c r="O129" s="27" t="str">
        <f>IF($B129="","",IF(O$4="NÃO",0,IF(VLOOKUP($B129,'FROTA OPER.'!$N$6:$W$306,8,0)=O$3,0.01,0)))</f>
        <v/>
      </c>
      <c r="P129" s="27" t="str">
        <f>IF($B129="","",IF(P$4="NÃO",0,IF(VLOOKUP($B129,'FROTA OPER.'!$N$6:$W$306,8,0)=P$3,0.01,0)))</f>
        <v/>
      </c>
      <c r="Q129" s="27" t="str">
        <f>IF($B129="","",IF(Q$4="NÃO",0,IF(VLOOKUP($B129,'FROTA OPER.'!$N$6:$W$306,8,0)=Q$3,0.01,0)))</f>
        <v/>
      </c>
      <c r="R129" s="27" t="str">
        <f>IF($B129="","",IF(R$4="NÃO",0,IF(VLOOKUP($B129,'FROTA OPER.'!$N$6:$W$306,8,0)=R$3,0.01,0)))</f>
        <v/>
      </c>
      <c r="S129" s="27" t="str">
        <f>IF($B129="","",IF(S$4="NÃO",0,IF(VLOOKUP($B129,'FROTA OPER.'!$N$6:$W$306,8,0)=S$3,0.01,0)))</f>
        <v/>
      </c>
      <c r="T129" s="28" t="str">
        <f>IF($B129="","",IF(T$4="NÃO",0,IF(VLOOKUP($B129,'FROTA OPER.'!$N$6:$W$306,8,0)=T$3,0.01,0)))</f>
        <v/>
      </c>
      <c r="U129" s="37" t="str">
        <f t="shared" si="9"/>
        <v/>
      </c>
      <c r="V129" s="20" t="str">
        <f t="shared" si="10"/>
        <v/>
      </c>
      <c r="W129" s="330"/>
    </row>
    <row r="130" spans="2:23" ht="15" customHeight="1" x14ac:dyDescent="0.25">
      <c r="B130" s="21" t="str">
        <f>IF('FROTA OPER.'!N132="","",'FROTA OPER.'!N132)</f>
        <v/>
      </c>
      <c r="C130" s="21" t="str">
        <f>IF(B130="","",'FROTA OPER.'!AJ132)</f>
        <v/>
      </c>
      <c r="D130" s="21" t="str">
        <f>IF(B130="","",'FROTA OPER.'!B132)</f>
        <v/>
      </c>
      <c r="E130" s="22" t="str">
        <f t="shared" si="11"/>
        <v/>
      </c>
      <c r="F130" s="36" t="str">
        <f t="shared" si="12"/>
        <v/>
      </c>
      <c r="G130" s="23" t="str">
        <f>IF($B130="","",IF(G$4="NÃO",0,IF(VLOOKUP($B130,'FROTA OPER.'!$N$6:$AC$306,15,0)=G$3,0.02,0)))</f>
        <v/>
      </c>
      <c r="H130" s="24" t="str">
        <f>IF($B130="","",IF(H$4="NÃO",0,IF(VLOOKUP($B130,'FROTA OPER.'!$N$6:$AC$306,15,0)=H$3,0.02,0)))</f>
        <v/>
      </c>
      <c r="I130" s="24" t="str">
        <f>IF($B130="","",IF(I$4="NÃO",0,IF(VLOOKUP($B130,'FROTA OPER.'!$N$6:$AC$306,15,0)=I$3,0.02,0)))</f>
        <v/>
      </c>
      <c r="J130" s="24" t="str">
        <f>IF($B130="","",IF(J$4="NÃO",0,IF(VLOOKUP($B130,'FROTA OPER.'!$N$6:$AC$306,15,0)=J$3,0.02,0)))</f>
        <v/>
      </c>
      <c r="K130" s="24" t="str">
        <f>IF($B130="","",IF(K$4="NÃO",0,IF(VLOOKUP($B130,'FROTA OPER.'!$N$6:$AC$306,15,0)=K$3,0.02,0)))</f>
        <v/>
      </c>
      <c r="L130" s="24" t="str">
        <f>IF($B130="","",IF(L$4="NÃO",0,IF(VLOOKUP($B130,'FROTA OPER.'!$N$6:$AC$306,15,0)=L$3,0.02,0)))</f>
        <v/>
      </c>
      <c r="M130" s="25" t="str">
        <f>IF($B130="","",IF(L$4="NÃO",0,IF(VLOOKUP($B130,'FROTA OPER.'!$N$6:$AC$306,15,0)=M$3,0.02,0)))</f>
        <v/>
      </c>
      <c r="N130" s="26" t="str">
        <f>IF($B130="","",IF(N$4="NÃO",0,IF(VLOOKUP($B130,'FROTA OPER.'!$N$6:$W$306,8,0)=N$3,0.01,0)))</f>
        <v/>
      </c>
      <c r="O130" s="27" t="str">
        <f>IF($B130="","",IF(O$4="NÃO",0,IF(VLOOKUP($B130,'FROTA OPER.'!$N$6:$W$306,8,0)=O$3,0.01,0)))</f>
        <v/>
      </c>
      <c r="P130" s="27" t="str">
        <f>IF($B130="","",IF(P$4="NÃO",0,IF(VLOOKUP($B130,'FROTA OPER.'!$N$6:$W$306,8,0)=P$3,0.01,0)))</f>
        <v/>
      </c>
      <c r="Q130" s="27" t="str">
        <f>IF($B130="","",IF(Q$4="NÃO",0,IF(VLOOKUP($B130,'FROTA OPER.'!$N$6:$W$306,8,0)=Q$3,0.01,0)))</f>
        <v/>
      </c>
      <c r="R130" s="27" t="str">
        <f>IF($B130="","",IF(R$4="NÃO",0,IF(VLOOKUP($B130,'FROTA OPER.'!$N$6:$W$306,8,0)=R$3,0.01,0)))</f>
        <v/>
      </c>
      <c r="S130" s="27" t="str">
        <f>IF($B130="","",IF(S$4="NÃO",0,IF(VLOOKUP($B130,'FROTA OPER.'!$N$6:$W$306,8,0)=S$3,0.01,0)))</f>
        <v/>
      </c>
      <c r="T130" s="28" t="str">
        <f>IF($B130="","",IF(T$4="NÃO",0,IF(VLOOKUP($B130,'FROTA OPER.'!$N$6:$W$306,8,0)=T$3,0.01,0)))</f>
        <v/>
      </c>
      <c r="U130" s="37" t="str">
        <f t="shared" si="9"/>
        <v/>
      </c>
      <c r="V130" s="20" t="str">
        <f t="shared" si="10"/>
        <v/>
      </c>
      <c r="W130" s="330"/>
    </row>
    <row r="131" spans="2:23" ht="15" customHeight="1" x14ac:dyDescent="0.25">
      <c r="B131" s="21" t="str">
        <f>IF('FROTA OPER.'!N133="","",'FROTA OPER.'!N133)</f>
        <v/>
      </c>
      <c r="C131" s="21" t="str">
        <f>IF(B131="","",'FROTA OPER.'!AJ133)</f>
        <v/>
      </c>
      <c r="D131" s="21" t="str">
        <f>IF(B131="","",'FROTA OPER.'!B133)</f>
        <v/>
      </c>
      <c r="E131" s="22" t="str">
        <f t="shared" si="11"/>
        <v/>
      </c>
      <c r="F131" s="36" t="str">
        <f t="shared" si="12"/>
        <v/>
      </c>
      <c r="G131" s="23" t="str">
        <f>IF($B131="","",IF(G$4="NÃO",0,IF(VLOOKUP($B131,'FROTA OPER.'!$N$6:$AC$306,15,0)=G$3,0.02,0)))</f>
        <v/>
      </c>
      <c r="H131" s="24" t="str">
        <f>IF($B131="","",IF(H$4="NÃO",0,IF(VLOOKUP($B131,'FROTA OPER.'!$N$6:$AC$306,15,0)=H$3,0.02,0)))</f>
        <v/>
      </c>
      <c r="I131" s="24" t="str">
        <f>IF($B131="","",IF(I$4="NÃO",0,IF(VLOOKUP($B131,'FROTA OPER.'!$N$6:$AC$306,15,0)=I$3,0.02,0)))</f>
        <v/>
      </c>
      <c r="J131" s="24" t="str">
        <f>IF($B131="","",IF(J$4="NÃO",0,IF(VLOOKUP($B131,'FROTA OPER.'!$N$6:$AC$306,15,0)=J$3,0.02,0)))</f>
        <v/>
      </c>
      <c r="K131" s="24" t="str">
        <f>IF($B131="","",IF(K$4="NÃO",0,IF(VLOOKUP($B131,'FROTA OPER.'!$N$6:$AC$306,15,0)=K$3,0.02,0)))</f>
        <v/>
      </c>
      <c r="L131" s="24" t="str">
        <f>IF($B131="","",IF(L$4="NÃO",0,IF(VLOOKUP($B131,'FROTA OPER.'!$N$6:$AC$306,15,0)=L$3,0.02,0)))</f>
        <v/>
      </c>
      <c r="M131" s="25" t="str">
        <f>IF($B131="","",IF(L$4="NÃO",0,IF(VLOOKUP($B131,'FROTA OPER.'!$N$6:$AC$306,15,0)=M$3,0.02,0)))</f>
        <v/>
      </c>
      <c r="N131" s="26" t="str">
        <f>IF($B131="","",IF(N$4="NÃO",0,IF(VLOOKUP($B131,'FROTA OPER.'!$N$6:$W$306,8,0)=N$3,0.01,0)))</f>
        <v/>
      </c>
      <c r="O131" s="27" t="str">
        <f>IF($B131="","",IF(O$4="NÃO",0,IF(VLOOKUP($B131,'FROTA OPER.'!$N$6:$W$306,8,0)=O$3,0.01,0)))</f>
        <v/>
      </c>
      <c r="P131" s="27" t="str">
        <f>IF($B131="","",IF(P$4="NÃO",0,IF(VLOOKUP($B131,'FROTA OPER.'!$N$6:$W$306,8,0)=P$3,0.01,0)))</f>
        <v/>
      </c>
      <c r="Q131" s="27" t="str">
        <f>IF($B131="","",IF(Q$4="NÃO",0,IF(VLOOKUP($B131,'FROTA OPER.'!$N$6:$W$306,8,0)=Q$3,0.01,0)))</f>
        <v/>
      </c>
      <c r="R131" s="27" t="str">
        <f>IF($B131="","",IF(R$4="NÃO",0,IF(VLOOKUP($B131,'FROTA OPER.'!$N$6:$W$306,8,0)=R$3,0.01,0)))</f>
        <v/>
      </c>
      <c r="S131" s="27" t="str">
        <f>IF($B131="","",IF(S$4="NÃO",0,IF(VLOOKUP($B131,'FROTA OPER.'!$N$6:$W$306,8,0)=S$3,0.01,0)))</f>
        <v/>
      </c>
      <c r="T131" s="28" t="str">
        <f>IF($B131="","",IF(T$4="NÃO",0,IF(VLOOKUP($B131,'FROTA OPER.'!$N$6:$W$306,8,0)=T$3,0.01,0)))</f>
        <v/>
      </c>
      <c r="U131" s="37" t="str">
        <f t="shared" si="9"/>
        <v/>
      </c>
      <c r="V131" s="20" t="str">
        <f t="shared" si="10"/>
        <v/>
      </c>
      <c r="W131" s="330"/>
    </row>
    <row r="132" spans="2:23" ht="15" customHeight="1" x14ac:dyDescent="0.25">
      <c r="B132" s="21" t="str">
        <f>IF('FROTA OPER.'!N134="","",'FROTA OPER.'!N134)</f>
        <v/>
      </c>
      <c r="C132" s="21" t="str">
        <f>IF(B132="","",'FROTA OPER.'!AJ134)</f>
        <v/>
      </c>
      <c r="D132" s="21" t="str">
        <f>IF(B132="","",'FROTA OPER.'!B134)</f>
        <v/>
      </c>
      <c r="E132" s="22" t="str">
        <f t="shared" si="11"/>
        <v/>
      </c>
      <c r="F132" s="36" t="str">
        <f t="shared" si="12"/>
        <v/>
      </c>
      <c r="G132" s="23" t="str">
        <f>IF($B132="","",IF(G$4="NÃO",0,IF(VLOOKUP($B132,'FROTA OPER.'!$N$6:$AC$306,15,0)=G$3,0.02,0)))</f>
        <v/>
      </c>
      <c r="H132" s="24" t="str">
        <f>IF($B132="","",IF(H$4="NÃO",0,IF(VLOOKUP($B132,'FROTA OPER.'!$N$6:$AC$306,15,0)=H$3,0.02,0)))</f>
        <v/>
      </c>
      <c r="I132" s="24" t="str">
        <f>IF($B132="","",IF(I$4="NÃO",0,IF(VLOOKUP($B132,'FROTA OPER.'!$N$6:$AC$306,15,0)=I$3,0.02,0)))</f>
        <v/>
      </c>
      <c r="J132" s="24" t="str">
        <f>IF($B132="","",IF(J$4="NÃO",0,IF(VLOOKUP($B132,'FROTA OPER.'!$N$6:$AC$306,15,0)=J$3,0.02,0)))</f>
        <v/>
      </c>
      <c r="K132" s="24" t="str">
        <f>IF($B132="","",IF(K$4="NÃO",0,IF(VLOOKUP($B132,'FROTA OPER.'!$N$6:$AC$306,15,0)=K$3,0.02,0)))</f>
        <v/>
      </c>
      <c r="L132" s="24" t="str">
        <f>IF($B132="","",IF(L$4="NÃO",0,IF(VLOOKUP($B132,'FROTA OPER.'!$N$6:$AC$306,15,0)=L$3,0.02,0)))</f>
        <v/>
      </c>
      <c r="M132" s="25" t="str">
        <f>IF($B132="","",IF(L$4="NÃO",0,IF(VLOOKUP($B132,'FROTA OPER.'!$N$6:$AC$306,15,0)=M$3,0.02,0)))</f>
        <v/>
      </c>
      <c r="N132" s="26" t="str">
        <f>IF($B132="","",IF(N$4="NÃO",0,IF(VLOOKUP($B132,'FROTA OPER.'!$N$6:$W$306,8,0)=N$3,0.01,0)))</f>
        <v/>
      </c>
      <c r="O132" s="27" t="str">
        <f>IF($B132="","",IF(O$4="NÃO",0,IF(VLOOKUP($B132,'FROTA OPER.'!$N$6:$W$306,8,0)=O$3,0.01,0)))</f>
        <v/>
      </c>
      <c r="P132" s="27" t="str">
        <f>IF($B132="","",IF(P$4="NÃO",0,IF(VLOOKUP($B132,'FROTA OPER.'!$N$6:$W$306,8,0)=P$3,0.01,0)))</f>
        <v/>
      </c>
      <c r="Q132" s="27" t="str">
        <f>IF($B132="","",IF(Q$4="NÃO",0,IF(VLOOKUP($B132,'FROTA OPER.'!$N$6:$W$306,8,0)=Q$3,0.01,0)))</f>
        <v/>
      </c>
      <c r="R132" s="27" t="str">
        <f>IF($B132="","",IF(R$4="NÃO",0,IF(VLOOKUP($B132,'FROTA OPER.'!$N$6:$W$306,8,0)=R$3,0.01,0)))</f>
        <v/>
      </c>
      <c r="S132" s="27" t="str">
        <f>IF($B132="","",IF(S$4="NÃO",0,IF(VLOOKUP($B132,'FROTA OPER.'!$N$6:$W$306,8,0)=S$3,0.01,0)))</f>
        <v/>
      </c>
      <c r="T132" s="28" t="str">
        <f>IF($B132="","",IF(T$4="NÃO",0,IF(VLOOKUP($B132,'FROTA OPER.'!$N$6:$W$306,8,0)=T$3,0.01,0)))</f>
        <v/>
      </c>
      <c r="U132" s="37" t="str">
        <f t="shared" si="9"/>
        <v/>
      </c>
      <c r="V132" s="20" t="str">
        <f t="shared" si="10"/>
        <v/>
      </c>
      <c r="W132" s="330"/>
    </row>
    <row r="133" spans="2:23" ht="15" customHeight="1" x14ac:dyDescent="0.25">
      <c r="B133" s="21" t="str">
        <f>IF('FROTA OPER.'!N135="","",'FROTA OPER.'!N135)</f>
        <v/>
      </c>
      <c r="C133" s="21" t="str">
        <f>IF(B133="","",'FROTA OPER.'!AJ135)</f>
        <v/>
      </c>
      <c r="D133" s="21" t="str">
        <f>IF(B133="","",'FROTA OPER.'!B135)</f>
        <v/>
      </c>
      <c r="E133" s="22" t="str">
        <f t="shared" si="11"/>
        <v/>
      </c>
      <c r="F133" s="36" t="str">
        <f t="shared" si="12"/>
        <v/>
      </c>
      <c r="G133" s="23" t="str">
        <f>IF($B133="","",IF(G$4="NÃO",0,IF(VLOOKUP($B133,'FROTA OPER.'!$N$6:$AC$306,15,0)=G$3,0.02,0)))</f>
        <v/>
      </c>
      <c r="H133" s="24" t="str">
        <f>IF($B133="","",IF(H$4="NÃO",0,IF(VLOOKUP($B133,'FROTA OPER.'!$N$6:$AC$306,15,0)=H$3,0.02,0)))</f>
        <v/>
      </c>
      <c r="I133" s="24" t="str">
        <f>IF($B133="","",IF(I$4="NÃO",0,IF(VLOOKUP($B133,'FROTA OPER.'!$N$6:$AC$306,15,0)=I$3,0.02,0)))</f>
        <v/>
      </c>
      <c r="J133" s="24" t="str">
        <f>IF($B133="","",IF(J$4="NÃO",0,IF(VLOOKUP($B133,'FROTA OPER.'!$N$6:$AC$306,15,0)=J$3,0.02,0)))</f>
        <v/>
      </c>
      <c r="K133" s="24" t="str">
        <f>IF($B133="","",IF(K$4="NÃO",0,IF(VLOOKUP($B133,'FROTA OPER.'!$N$6:$AC$306,15,0)=K$3,0.02,0)))</f>
        <v/>
      </c>
      <c r="L133" s="24" t="str">
        <f>IF($B133="","",IF(L$4="NÃO",0,IF(VLOOKUP($B133,'FROTA OPER.'!$N$6:$AC$306,15,0)=L$3,0.02,0)))</f>
        <v/>
      </c>
      <c r="M133" s="25" t="str">
        <f>IF($B133="","",IF(L$4="NÃO",0,IF(VLOOKUP($B133,'FROTA OPER.'!$N$6:$AC$306,15,0)=M$3,0.02,0)))</f>
        <v/>
      </c>
      <c r="N133" s="26" t="str">
        <f>IF($B133="","",IF(N$4="NÃO",0,IF(VLOOKUP($B133,'FROTA OPER.'!$N$6:$W$306,8,0)=N$3,0.01,0)))</f>
        <v/>
      </c>
      <c r="O133" s="27" t="str">
        <f>IF($B133="","",IF(O$4="NÃO",0,IF(VLOOKUP($B133,'FROTA OPER.'!$N$6:$W$306,8,0)=O$3,0.01,0)))</f>
        <v/>
      </c>
      <c r="P133" s="27" t="str">
        <f>IF($B133="","",IF(P$4="NÃO",0,IF(VLOOKUP($B133,'FROTA OPER.'!$N$6:$W$306,8,0)=P$3,0.01,0)))</f>
        <v/>
      </c>
      <c r="Q133" s="27" t="str">
        <f>IF($B133="","",IF(Q$4="NÃO",0,IF(VLOOKUP($B133,'FROTA OPER.'!$N$6:$W$306,8,0)=Q$3,0.01,0)))</f>
        <v/>
      </c>
      <c r="R133" s="27" t="str">
        <f>IF($B133="","",IF(R$4="NÃO",0,IF(VLOOKUP($B133,'FROTA OPER.'!$N$6:$W$306,8,0)=R$3,0.01,0)))</f>
        <v/>
      </c>
      <c r="S133" s="27" t="str">
        <f>IF($B133="","",IF(S$4="NÃO",0,IF(VLOOKUP($B133,'FROTA OPER.'!$N$6:$W$306,8,0)=S$3,0.01,0)))</f>
        <v/>
      </c>
      <c r="T133" s="28" t="str">
        <f>IF($B133="","",IF(T$4="NÃO",0,IF(VLOOKUP($B133,'FROTA OPER.'!$N$6:$W$306,8,0)=T$3,0.01,0)))</f>
        <v/>
      </c>
      <c r="U133" s="37" t="str">
        <f t="shared" ref="U133:U196" si="13">IF(B133="","",IF(F133="","",IF(F133-SUM(G133:T133)&lt;0,0,F133-SUM(G133:T133))))</f>
        <v/>
      </c>
      <c r="V133" s="20" t="str">
        <f t="shared" ref="V133:V196" si="14">IF($C133="","",VLOOKUP($C133,$X$2:$Y$36,2,0))</f>
        <v/>
      </c>
      <c r="W133" s="330"/>
    </row>
    <row r="134" spans="2:23" ht="15" customHeight="1" x14ac:dyDescent="0.25">
      <c r="B134" s="21" t="str">
        <f>IF('FROTA OPER.'!N136="","",'FROTA OPER.'!N136)</f>
        <v/>
      </c>
      <c r="C134" s="21" t="str">
        <f>IF(B134="","",'FROTA OPER.'!AJ136)</f>
        <v/>
      </c>
      <c r="D134" s="21" t="str">
        <f>IF(B134="","",'FROTA OPER.'!B136)</f>
        <v/>
      </c>
      <c r="E134" s="22" t="str">
        <f t="shared" ref="E134:E197" si="15">IF(B134="","",1)</f>
        <v/>
      </c>
      <c r="F134" s="36" t="str">
        <f t="shared" si="12"/>
        <v/>
      </c>
      <c r="G134" s="23" t="str">
        <f>IF($B134="","",IF(G$4="NÃO",0,IF(VLOOKUP($B134,'FROTA OPER.'!$N$6:$AC$306,15,0)=G$3,0.02,0)))</f>
        <v/>
      </c>
      <c r="H134" s="24" t="str">
        <f>IF($B134="","",IF(H$4="NÃO",0,IF(VLOOKUP($B134,'FROTA OPER.'!$N$6:$AC$306,15,0)=H$3,0.02,0)))</f>
        <v/>
      </c>
      <c r="I134" s="24" t="str">
        <f>IF($B134="","",IF(I$4="NÃO",0,IF(VLOOKUP($B134,'FROTA OPER.'!$N$6:$AC$306,15,0)=I$3,0.02,0)))</f>
        <v/>
      </c>
      <c r="J134" s="24" t="str">
        <f>IF($B134="","",IF(J$4="NÃO",0,IF(VLOOKUP($B134,'FROTA OPER.'!$N$6:$AC$306,15,0)=J$3,0.02,0)))</f>
        <v/>
      </c>
      <c r="K134" s="24" t="str">
        <f>IF($B134="","",IF(K$4="NÃO",0,IF(VLOOKUP($B134,'FROTA OPER.'!$N$6:$AC$306,15,0)=K$3,0.02,0)))</f>
        <v/>
      </c>
      <c r="L134" s="24" t="str">
        <f>IF($B134="","",IF(L$4="NÃO",0,IF(VLOOKUP($B134,'FROTA OPER.'!$N$6:$AC$306,15,0)=L$3,0.02,0)))</f>
        <v/>
      </c>
      <c r="M134" s="25" t="str">
        <f>IF($B134="","",IF(L$4="NÃO",0,IF(VLOOKUP($B134,'FROTA OPER.'!$N$6:$AC$306,15,0)=M$3,0.02,0)))</f>
        <v/>
      </c>
      <c r="N134" s="26" t="str">
        <f>IF($B134="","",IF(N$4="NÃO",0,IF(VLOOKUP($B134,'FROTA OPER.'!$N$6:$W$306,8,0)=N$3,0.01,0)))</f>
        <v/>
      </c>
      <c r="O134" s="27" t="str">
        <f>IF($B134="","",IF(O$4="NÃO",0,IF(VLOOKUP($B134,'FROTA OPER.'!$N$6:$W$306,8,0)=O$3,0.01,0)))</f>
        <v/>
      </c>
      <c r="P134" s="27" t="str">
        <f>IF($B134="","",IF(P$4="NÃO",0,IF(VLOOKUP($B134,'FROTA OPER.'!$N$6:$W$306,8,0)=P$3,0.01,0)))</f>
        <v/>
      </c>
      <c r="Q134" s="27" t="str">
        <f>IF($B134="","",IF(Q$4="NÃO",0,IF(VLOOKUP($B134,'FROTA OPER.'!$N$6:$W$306,8,0)=Q$3,0.01,0)))</f>
        <v/>
      </c>
      <c r="R134" s="27" t="str">
        <f>IF($B134="","",IF(R$4="NÃO",0,IF(VLOOKUP($B134,'FROTA OPER.'!$N$6:$W$306,8,0)=R$3,0.01,0)))</f>
        <v/>
      </c>
      <c r="S134" s="27" t="str">
        <f>IF($B134="","",IF(S$4="NÃO",0,IF(VLOOKUP($B134,'FROTA OPER.'!$N$6:$W$306,8,0)=S$3,0.01,0)))</f>
        <v/>
      </c>
      <c r="T134" s="28" t="str">
        <f>IF($B134="","",IF(T$4="NÃO",0,IF(VLOOKUP($B134,'FROTA OPER.'!$N$6:$W$306,8,0)=T$3,0.01,0)))</f>
        <v/>
      </c>
      <c r="U134" s="37" t="str">
        <f t="shared" si="13"/>
        <v/>
      </c>
      <c r="V134" s="20" t="str">
        <f t="shared" si="14"/>
        <v/>
      </c>
      <c r="W134" s="330"/>
    </row>
    <row r="135" spans="2:23" ht="15" customHeight="1" x14ac:dyDescent="0.25">
      <c r="B135" s="21" t="str">
        <f>IF('FROTA OPER.'!N137="","",'FROTA OPER.'!N137)</f>
        <v/>
      </c>
      <c r="C135" s="21" t="str">
        <f>IF(B135="","",'FROTA OPER.'!AJ137)</f>
        <v/>
      </c>
      <c r="D135" s="21" t="str">
        <f>IF(B135="","",'FROTA OPER.'!B137)</f>
        <v/>
      </c>
      <c r="E135" s="22" t="str">
        <f t="shared" si="15"/>
        <v/>
      </c>
      <c r="F135" s="36" t="str">
        <f t="shared" si="12"/>
        <v/>
      </c>
      <c r="G135" s="23" t="str">
        <f>IF($B135="","",IF(G$4="NÃO",0,IF(VLOOKUP($B135,'FROTA OPER.'!$N$6:$AC$306,15,0)=G$3,0.02,0)))</f>
        <v/>
      </c>
      <c r="H135" s="24" t="str">
        <f>IF($B135="","",IF(H$4="NÃO",0,IF(VLOOKUP($B135,'FROTA OPER.'!$N$6:$AC$306,15,0)=H$3,0.02,0)))</f>
        <v/>
      </c>
      <c r="I135" s="24" t="str">
        <f>IF($B135="","",IF(I$4="NÃO",0,IF(VLOOKUP($B135,'FROTA OPER.'!$N$6:$AC$306,15,0)=I$3,0.02,0)))</f>
        <v/>
      </c>
      <c r="J135" s="24" t="str">
        <f>IF($B135="","",IF(J$4="NÃO",0,IF(VLOOKUP($B135,'FROTA OPER.'!$N$6:$AC$306,15,0)=J$3,0.02,0)))</f>
        <v/>
      </c>
      <c r="K135" s="24" t="str">
        <f>IF($B135="","",IF(K$4="NÃO",0,IF(VLOOKUP($B135,'FROTA OPER.'!$N$6:$AC$306,15,0)=K$3,0.02,0)))</f>
        <v/>
      </c>
      <c r="L135" s="24" t="str">
        <f>IF($B135="","",IF(L$4="NÃO",0,IF(VLOOKUP($B135,'FROTA OPER.'!$N$6:$AC$306,15,0)=L$3,0.02,0)))</f>
        <v/>
      </c>
      <c r="M135" s="25" t="str">
        <f>IF($B135="","",IF(L$4="NÃO",0,IF(VLOOKUP($B135,'FROTA OPER.'!$N$6:$AC$306,15,0)=M$3,0.02,0)))</f>
        <v/>
      </c>
      <c r="N135" s="26" t="str">
        <f>IF($B135="","",IF(N$4="NÃO",0,IF(VLOOKUP($B135,'FROTA OPER.'!$N$6:$W$306,8,0)=N$3,0.01,0)))</f>
        <v/>
      </c>
      <c r="O135" s="27" t="str">
        <f>IF($B135="","",IF(O$4="NÃO",0,IF(VLOOKUP($B135,'FROTA OPER.'!$N$6:$W$306,8,0)=O$3,0.01,0)))</f>
        <v/>
      </c>
      <c r="P135" s="27" t="str">
        <f>IF($B135="","",IF(P$4="NÃO",0,IF(VLOOKUP($B135,'FROTA OPER.'!$N$6:$W$306,8,0)=P$3,0.01,0)))</f>
        <v/>
      </c>
      <c r="Q135" s="27" t="str">
        <f>IF($B135="","",IF(Q$4="NÃO",0,IF(VLOOKUP($B135,'FROTA OPER.'!$N$6:$W$306,8,0)=Q$3,0.01,0)))</f>
        <v/>
      </c>
      <c r="R135" s="27" t="str">
        <f>IF($B135="","",IF(R$4="NÃO",0,IF(VLOOKUP($B135,'FROTA OPER.'!$N$6:$W$306,8,0)=R$3,0.01,0)))</f>
        <v/>
      </c>
      <c r="S135" s="27" t="str">
        <f>IF($B135="","",IF(S$4="NÃO",0,IF(VLOOKUP($B135,'FROTA OPER.'!$N$6:$W$306,8,0)=S$3,0.01,0)))</f>
        <v/>
      </c>
      <c r="T135" s="28" t="str">
        <f>IF($B135="","",IF(T$4="NÃO",0,IF(VLOOKUP($B135,'FROTA OPER.'!$N$6:$W$306,8,0)=T$3,0.01,0)))</f>
        <v/>
      </c>
      <c r="U135" s="37" t="str">
        <f t="shared" si="13"/>
        <v/>
      </c>
      <c r="V135" s="20" t="str">
        <f t="shared" si="14"/>
        <v/>
      </c>
      <c r="W135" s="330"/>
    </row>
    <row r="136" spans="2:23" ht="15" customHeight="1" x14ac:dyDescent="0.25">
      <c r="B136" s="21" t="str">
        <f>IF('FROTA OPER.'!N138="","",'FROTA OPER.'!N138)</f>
        <v/>
      </c>
      <c r="C136" s="21" t="str">
        <f>IF(B136="","",'FROTA OPER.'!AJ138)</f>
        <v/>
      </c>
      <c r="D136" s="21" t="str">
        <f>IF(B136="","",'FROTA OPER.'!B138)</f>
        <v/>
      </c>
      <c r="E136" s="22" t="str">
        <f t="shared" si="15"/>
        <v/>
      </c>
      <c r="F136" s="36" t="str">
        <f t="shared" si="12"/>
        <v/>
      </c>
      <c r="G136" s="23" t="str">
        <f>IF($B136="","",IF(G$4="NÃO",0,IF(VLOOKUP($B136,'FROTA OPER.'!$N$6:$AC$306,15,0)=G$3,0.02,0)))</f>
        <v/>
      </c>
      <c r="H136" s="24" t="str">
        <f>IF($B136="","",IF(H$4="NÃO",0,IF(VLOOKUP($B136,'FROTA OPER.'!$N$6:$AC$306,15,0)=H$3,0.02,0)))</f>
        <v/>
      </c>
      <c r="I136" s="24" t="str">
        <f>IF($B136="","",IF(I$4="NÃO",0,IF(VLOOKUP($B136,'FROTA OPER.'!$N$6:$AC$306,15,0)=I$3,0.02,0)))</f>
        <v/>
      </c>
      <c r="J136" s="24" t="str">
        <f>IF($B136="","",IF(J$4="NÃO",0,IF(VLOOKUP($B136,'FROTA OPER.'!$N$6:$AC$306,15,0)=J$3,0.02,0)))</f>
        <v/>
      </c>
      <c r="K136" s="24" t="str">
        <f>IF($B136="","",IF(K$4="NÃO",0,IF(VLOOKUP($B136,'FROTA OPER.'!$N$6:$AC$306,15,0)=K$3,0.02,0)))</f>
        <v/>
      </c>
      <c r="L136" s="24" t="str">
        <f>IF($B136="","",IF(L$4="NÃO",0,IF(VLOOKUP($B136,'FROTA OPER.'!$N$6:$AC$306,15,0)=L$3,0.02,0)))</f>
        <v/>
      </c>
      <c r="M136" s="25" t="str">
        <f>IF($B136="","",IF(L$4="NÃO",0,IF(VLOOKUP($B136,'FROTA OPER.'!$N$6:$AC$306,15,0)=M$3,0.02,0)))</f>
        <v/>
      </c>
      <c r="N136" s="26" t="str">
        <f>IF($B136="","",IF(N$4="NÃO",0,IF(VLOOKUP($B136,'FROTA OPER.'!$N$6:$W$306,8,0)=N$3,0.01,0)))</f>
        <v/>
      </c>
      <c r="O136" s="27" t="str">
        <f>IF($B136="","",IF(O$4="NÃO",0,IF(VLOOKUP($B136,'FROTA OPER.'!$N$6:$W$306,8,0)=O$3,0.01,0)))</f>
        <v/>
      </c>
      <c r="P136" s="27" t="str">
        <f>IF($B136="","",IF(P$4="NÃO",0,IF(VLOOKUP($B136,'FROTA OPER.'!$N$6:$W$306,8,0)=P$3,0.01,0)))</f>
        <v/>
      </c>
      <c r="Q136" s="27" t="str">
        <f>IF($B136="","",IF(Q$4="NÃO",0,IF(VLOOKUP($B136,'FROTA OPER.'!$N$6:$W$306,8,0)=Q$3,0.01,0)))</f>
        <v/>
      </c>
      <c r="R136" s="27" t="str">
        <f>IF($B136="","",IF(R$4="NÃO",0,IF(VLOOKUP($B136,'FROTA OPER.'!$N$6:$W$306,8,0)=R$3,0.01,0)))</f>
        <v/>
      </c>
      <c r="S136" s="27" t="str">
        <f>IF($B136="","",IF(S$4="NÃO",0,IF(VLOOKUP($B136,'FROTA OPER.'!$N$6:$W$306,8,0)=S$3,0.01,0)))</f>
        <v/>
      </c>
      <c r="T136" s="28" t="str">
        <f>IF($B136="","",IF(T$4="NÃO",0,IF(VLOOKUP($B136,'FROTA OPER.'!$N$6:$W$306,8,0)=T$3,0.01,0)))</f>
        <v/>
      </c>
      <c r="U136" s="37" t="str">
        <f t="shared" si="13"/>
        <v/>
      </c>
      <c r="V136" s="20" t="str">
        <f t="shared" si="14"/>
        <v/>
      </c>
      <c r="W136" s="330"/>
    </row>
    <row r="137" spans="2:23" ht="15" customHeight="1" x14ac:dyDescent="0.25">
      <c r="B137" s="21" t="str">
        <f>IF('FROTA OPER.'!N139="","",'FROTA OPER.'!N139)</f>
        <v/>
      </c>
      <c r="C137" s="21" t="str">
        <f>IF(B137="","",'FROTA OPER.'!AJ139)</f>
        <v/>
      </c>
      <c r="D137" s="21" t="str">
        <f>IF(B137="","",'FROTA OPER.'!B139)</f>
        <v/>
      </c>
      <c r="E137" s="22" t="str">
        <f t="shared" si="15"/>
        <v/>
      </c>
      <c r="F137" s="36" t="str">
        <f t="shared" si="12"/>
        <v/>
      </c>
      <c r="G137" s="23" t="str">
        <f>IF($B137="","",IF(G$4="NÃO",0,IF(VLOOKUP($B137,'FROTA OPER.'!$N$6:$AC$306,15,0)=G$3,0.02,0)))</f>
        <v/>
      </c>
      <c r="H137" s="24" t="str">
        <f>IF($B137="","",IF(H$4="NÃO",0,IF(VLOOKUP($B137,'FROTA OPER.'!$N$6:$AC$306,15,0)=H$3,0.02,0)))</f>
        <v/>
      </c>
      <c r="I137" s="24" t="str">
        <f>IF($B137="","",IF(I$4="NÃO",0,IF(VLOOKUP($B137,'FROTA OPER.'!$N$6:$AC$306,15,0)=I$3,0.02,0)))</f>
        <v/>
      </c>
      <c r="J137" s="24" t="str">
        <f>IF($B137="","",IF(J$4="NÃO",0,IF(VLOOKUP($B137,'FROTA OPER.'!$N$6:$AC$306,15,0)=J$3,0.02,0)))</f>
        <v/>
      </c>
      <c r="K137" s="24" t="str">
        <f>IF($B137="","",IF(K$4="NÃO",0,IF(VLOOKUP($B137,'FROTA OPER.'!$N$6:$AC$306,15,0)=K$3,0.02,0)))</f>
        <v/>
      </c>
      <c r="L137" s="24" t="str">
        <f>IF($B137="","",IF(L$4="NÃO",0,IF(VLOOKUP($B137,'FROTA OPER.'!$N$6:$AC$306,15,0)=L$3,0.02,0)))</f>
        <v/>
      </c>
      <c r="M137" s="25" t="str">
        <f>IF($B137="","",IF(L$4="NÃO",0,IF(VLOOKUP($B137,'FROTA OPER.'!$N$6:$AC$306,15,0)=M$3,0.02,0)))</f>
        <v/>
      </c>
      <c r="N137" s="26" t="str">
        <f>IF($B137="","",IF(N$4="NÃO",0,IF(VLOOKUP($B137,'FROTA OPER.'!$N$6:$W$306,8,0)=N$3,0.01,0)))</f>
        <v/>
      </c>
      <c r="O137" s="27" t="str">
        <f>IF($B137="","",IF(O$4="NÃO",0,IF(VLOOKUP($B137,'FROTA OPER.'!$N$6:$W$306,8,0)=O$3,0.01,0)))</f>
        <v/>
      </c>
      <c r="P137" s="27" t="str">
        <f>IF($B137="","",IF(P$4="NÃO",0,IF(VLOOKUP($B137,'FROTA OPER.'!$N$6:$W$306,8,0)=P$3,0.01,0)))</f>
        <v/>
      </c>
      <c r="Q137" s="27" t="str">
        <f>IF($B137="","",IF(Q$4="NÃO",0,IF(VLOOKUP($B137,'FROTA OPER.'!$N$6:$W$306,8,0)=Q$3,0.01,0)))</f>
        <v/>
      </c>
      <c r="R137" s="27" t="str">
        <f>IF($B137="","",IF(R$4="NÃO",0,IF(VLOOKUP($B137,'FROTA OPER.'!$N$6:$W$306,8,0)=R$3,0.01,0)))</f>
        <v/>
      </c>
      <c r="S137" s="27" t="str">
        <f>IF($B137="","",IF(S$4="NÃO",0,IF(VLOOKUP($B137,'FROTA OPER.'!$N$6:$W$306,8,0)=S$3,0.01,0)))</f>
        <v/>
      </c>
      <c r="T137" s="28" t="str">
        <f>IF($B137="","",IF(T$4="NÃO",0,IF(VLOOKUP($B137,'FROTA OPER.'!$N$6:$W$306,8,0)=T$3,0.01,0)))</f>
        <v/>
      </c>
      <c r="U137" s="37" t="str">
        <f t="shared" si="13"/>
        <v/>
      </c>
      <c r="V137" s="20" t="str">
        <f t="shared" si="14"/>
        <v/>
      </c>
      <c r="W137" s="330"/>
    </row>
    <row r="138" spans="2:23" ht="15" customHeight="1" x14ac:dyDescent="0.25">
      <c r="B138" s="21" t="str">
        <f>IF('FROTA OPER.'!N140="","",'FROTA OPER.'!N140)</f>
        <v/>
      </c>
      <c r="C138" s="21" t="str">
        <f>IF(B138="","",'FROTA OPER.'!AJ140)</f>
        <v/>
      </c>
      <c r="D138" s="21" t="str">
        <f>IF(B138="","",'FROTA OPER.'!B140)</f>
        <v/>
      </c>
      <c r="E138" s="22" t="str">
        <f t="shared" si="15"/>
        <v/>
      </c>
      <c r="F138" s="36" t="str">
        <f t="shared" si="12"/>
        <v/>
      </c>
      <c r="G138" s="23" t="str">
        <f>IF($B138="","",IF(G$4="NÃO",0,IF(VLOOKUP($B138,'FROTA OPER.'!$N$6:$AC$306,15,0)=G$3,0.02,0)))</f>
        <v/>
      </c>
      <c r="H138" s="24" t="str">
        <f>IF($B138="","",IF(H$4="NÃO",0,IF(VLOOKUP($B138,'FROTA OPER.'!$N$6:$AC$306,15,0)=H$3,0.02,0)))</f>
        <v/>
      </c>
      <c r="I138" s="24" t="str">
        <f>IF($B138="","",IF(I$4="NÃO",0,IF(VLOOKUP($B138,'FROTA OPER.'!$N$6:$AC$306,15,0)=I$3,0.02,0)))</f>
        <v/>
      </c>
      <c r="J138" s="24" t="str">
        <f>IF($B138="","",IF(J$4="NÃO",0,IF(VLOOKUP($B138,'FROTA OPER.'!$N$6:$AC$306,15,0)=J$3,0.02,0)))</f>
        <v/>
      </c>
      <c r="K138" s="24" t="str">
        <f>IF($B138="","",IF(K$4="NÃO",0,IF(VLOOKUP($B138,'FROTA OPER.'!$N$6:$AC$306,15,0)=K$3,0.02,0)))</f>
        <v/>
      </c>
      <c r="L138" s="24" t="str">
        <f>IF($B138="","",IF(L$4="NÃO",0,IF(VLOOKUP($B138,'FROTA OPER.'!$N$6:$AC$306,15,0)=L$3,0.02,0)))</f>
        <v/>
      </c>
      <c r="M138" s="25" t="str">
        <f>IF($B138="","",IF(L$4="NÃO",0,IF(VLOOKUP($B138,'FROTA OPER.'!$N$6:$AC$306,15,0)=M$3,0.02,0)))</f>
        <v/>
      </c>
      <c r="N138" s="26" t="str">
        <f>IF($B138="","",IF(N$4="NÃO",0,IF(VLOOKUP($B138,'FROTA OPER.'!$N$6:$W$306,8,0)=N$3,0.01,0)))</f>
        <v/>
      </c>
      <c r="O138" s="27" t="str">
        <f>IF($B138="","",IF(O$4="NÃO",0,IF(VLOOKUP($B138,'FROTA OPER.'!$N$6:$W$306,8,0)=O$3,0.01,0)))</f>
        <v/>
      </c>
      <c r="P138" s="27" t="str">
        <f>IF($B138="","",IF(P$4="NÃO",0,IF(VLOOKUP($B138,'FROTA OPER.'!$N$6:$W$306,8,0)=P$3,0.01,0)))</f>
        <v/>
      </c>
      <c r="Q138" s="27" t="str">
        <f>IF($B138="","",IF(Q$4="NÃO",0,IF(VLOOKUP($B138,'FROTA OPER.'!$N$6:$W$306,8,0)=Q$3,0.01,0)))</f>
        <v/>
      </c>
      <c r="R138" s="27" t="str">
        <f>IF($B138="","",IF(R$4="NÃO",0,IF(VLOOKUP($B138,'FROTA OPER.'!$N$6:$W$306,8,0)=R$3,0.01,0)))</f>
        <v/>
      </c>
      <c r="S138" s="27" t="str">
        <f>IF($B138="","",IF(S$4="NÃO",0,IF(VLOOKUP($B138,'FROTA OPER.'!$N$6:$W$306,8,0)=S$3,0.01,0)))</f>
        <v/>
      </c>
      <c r="T138" s="28" t="str">
        <f>IF($B138="","",IF(T$4="NÃO",0,IF(VLOOKUP($B138,'FROTA OPER.'!$N$6:$W$306,8,0)=T$3,0.01,0)))</f>
        <v/>
      </c>
      <c r="U138" s="37" t="str">
        <f t="shared" si="13"/>
        <v/>
      </c>
      <c r="V138" s="20" t="str">
        <f t="shared" si="14"/>
        <v/>
      </c>
      <c r="W138" s="330"/>
    </row>
    <row r="139" spans="2:23" ht="15" customHeight="1" x14ac:dyDescent="0.25">
      <c r="B139" s="21" t="str">
        <f>IF('FROTA OPER.'!N141="","",'FROTA OPER.'!N141)</f>
        <v/>
      </c>
      <c r="C139" s="21" t="str">
        <f>IF(B139="","",'FROTA OPER.'!AJ141)</f>
        <v/>
      </c>
      <c r="D139" s="21" t="str">
        <f>IF(B139="","",'FROTA OPER.'!B141)</f>
        <v/>
      </c>
      <c r="E139" s="22" t="str">
        <f t="shared" si="15"/>
        <v/>
      </c>
      <c r="F139" s="36" t="str">
        <f t="shared" si="12"/>
        <v/>
      </c>
      <c r="G139" s="23" t="str">
        <f>IF($B139="","",IF(G$4="NÃO",0,IF(VLOOKUP($B139,'FROTA OPER.'!$N$6:$AC$306,15,0)=G$3,0.02,0)))</f>
        <v/>
      </c>
      <c r="H139" s="24" t="str">
        <f>IF($B139="","",IF(H$4="NÃO",0,IF(VLOOKUP($B139,'FROTA OPER.'!$N$6:$AC$306,15,0)=H$3,0.02,0)))</f>
        <v/>
      </c>
      <c r="I139" s="24" t="str">
        <f>IF($B139="","",IF(I$4="NÃO",0,IF(VLOOKUP($B139,'FROTA OPER.'!$N$6:$AC$306,15,0)=I$3,0.02,0)))</f>
        <v/>
      </c>
      <c r="J139" s="24" t="str">
        <f>IF($B139="","",IF(J$4="NÃO",0,IF(VLOOKUP($B139,'FROTA OPER.'!$N$6:$AC$306,15,0)=J$3,0.02,0)))</f>
        <v/>
      </c>
      <c r="K139" s="24" t="str">
        <f>IF($B139="","",IF(K$4="NÃO",0,IF(VLOOKUP($B139,'FROTA OPER.'!$N$6:$AC$306,15,0)=K$3,0.02,0)))</f>
        <v/>
      </c>
      <c r="L139" s="24" t="str">
        <f>IF($B139="","",IF(L$4="NÃO",0,IF(VLOOKUP($B139,'FROTA OPER.'!$N$6:$AC$306,15,0)=L$3,0.02,0)))</f>
        <v/>
      </c>
      <c r="M139" s="25" t="str">
        <f>IF($B139="","",IF(L$4="NÃO",0,IF(VLOOKUP($B139,'FROTA OPER.'!$N$6:$AC$306,15,0)=M$3,0.02,0)))</f>
        <v/>
      </c>
      <c r="N139" s="26" t="str">
        <f>IF($B139="","",IF(N$4="NÃO",0,IF(VLOOKUP($B139,'FROTA OPER.'!$N$6:$W$306,8,0)=N$3,0.01,0)))</f>
        <v/>
      </c>
      <c r="O139" s="27" t="str">
        <f>IF($B139="","",IF(O$4="NÃO",0,IF(VLOOKUP($B139,'FROTA OPER.'!$N$6:$W$306,8,0)=O$3,0.01,0)))</f>
        <v/>
      </c>
      <c r="P139" s="27" t="str">
        <f>IF($B139="","",IF(P$4="NÃO",0,IF(VLOOKUP($B139,'FROTA OPER.'!$N$6:$W$306,8,0)=P$3,0.01,0)))</f>
        <v/>
      </c>
      <c r="Q139" s="27" t="str">
        <f>IF($B139="","",IF(Q$4="NÃO",0,IF(VLOOKUP($B139,'FROTA OPER.'!$N$6:$W$306,8,0)=Q$3,0.01,0)))</f>
        <v/>
      </c>
      <c r="R139" s="27" t="str">
        <f>IF($B139="","",IF(R$4="NÃO",0,IF(VLOOKUP($B139,'FROTA OPER.'!$N$6:$W$306,8,0)=R$3,0.01,0)))</f>
        <v/>
      </c>
      <c r="S139" s="27" t="str">
        <f>IF($B139="","",IF(S$4="NÃO",0,IF(VLOOKUP($B139,'FROTA OPER.'!$N$6:$W$306,8,0)=S$3,0.01,0)))</f>
        <v/>
      </c>
      <c r="T139" s="28" t="str">
        <f>IF($B139="","",IF(T$4="NÃO",0,IF(VLOOKUP($B139,'FROTA OPER.'!$N$6:$W$306,8,0)=T$3,0.01,0)))</f>
        <v/>
      </c>
      <c r="U139" s="37" t="str">
        <f t="shared" si="13"/>
        <v/>
      </c>
      <c r="V139" s="20" t="str">
        <f t="shared" si="14"/>
        <v/>
      </c>
      <c r="W139" s="330"/>
    </row>
    <row r="140" spans="2:23" ht="15" customHeight="1" x14ac:dyDescent="0.25">
      <c r="B140" s="21" t="str">
        <f>IF('FROTA OPER.'!N142="","",'FROTA OPER.'!N142)</f>
        <v/>
      </c>
      <c r="C140" s="21" t="str">
        <f>IF(B140="","",'FROTA OPER.'!AJ142)</f>
        <v/>
      </c>
      <c r="D140" s="21" t="str">
        <f>IF(B140="","",'FROTA OPER.'!B142)</f>
        <v/>
      </c>
      <c r="E140" s="22" t="str">
        <f t="shared" si="15"/>
        <v/>
      </c>
      <c r="F140" s="36" t="str">
        <f t="shared" ref="F140:F203" si="16">IF(V140="",IF(W140="","",W140),V140)</f>
        <v/>
      </c>
      <c r="G140" s="23" t="str">
        <f>IF($B140="","",IF(G$4="NÃO",0,IF(VLOOKUP($B140,'FROTA OPER.'!$N$6:$AC$306,15,0)=G$3,0.02,0)))</f>
        <v/>
      </c>
      <c r="H140" s="24" t="str">
        <f>IF($B140="","",IF(H$4="NÃO",0,IF(VLOOKUP($B140,'FROTA OPER.'!$N$6:$AC$306,15,0)=H$3,0.02,0)))</f>
        <v/>
      </c>
      <c r="I140" s="24" t="str">
        <f>IF($B140="","",IF(I$4="NÃO",0,IF(VLOOKUP($B140,'FROTA OPER.'!$N$6:$AC$306,15,0)=I$3,0.02,0)))</f>
        <v/>
      </c>
      <c r="J140" s="24" t="str">
        <f>IF($B140="","",IF(J$4="NÃO",0,IF(VLOOKUP($B140,'FROTA OPER.'!$N$6:$AC$306,15,0)=J$3,0.02,0)))</f>
        <v/>
      </c>
      <c r="K140" s="24" t="str">
        <f>IF($B140="","",IF(K$4="NÃO",0,IF(VLOOKUP($B140,'FROTA OPER.'!$N$6:$AC$306,15,0)=K$3,0.02,0)))</f>
        <v/>
      </c>
      <c r="L140" s="24" t="str">
        <f>IF($B140="","",IF(L$4="NÃO",0,IF(VLOOKUP($B140,'FROTA OPER.'!$N$6:$AC$306,15,0)=L$3,0.02,0)))</f>
        <v/>
      </c>
      <c r="M140" s="25" t="str">
        <f>IF($B140="","",IF(L$4="NÃO",0,IF(VLOOKUP($B140,'FROTA OPER.'!$N$6:$AC$306,15,0)=M$3,0.02,0)))</f>
        <v/>
      </c>
      <c r="N140" s="26" t="str">
        <f>IF($B140="","",IF(N$4="NÃO",0,IF(VLOOKUP($B140,'FROTA OPER.'!$N$6:$W$306,8,0)=N$3,0.01,0)))</f>
        <v/>
      </c>
      <c r="O140" s="27" t="str">
        <f>IF($B140="","",IF(O$4="NÃO",0,IF(VLOOKUP($B140,'FROTA OPER.'!$N$6:$W$306,8,0)=O$3,0.01,0)))</f>
        <v/>
      </c>
      <c r="P140" s="27" t="str">
        <f>IF($B140="","",IF(P$4="NÃO",0,IF(VLOOKUP($B140,'FROTA OPER.'!$N$6:$W$306,8,0)=P$3,0.01,0)))</f>
        <v/>
      </c>
      <c r="Q140" s="27" t="str">
        <f>IF($B140="","",IF(Q$4="NÃO",0,IF(VLOOKUP($B140,'FROTA OPER.'!$N$6:$W$306,8,0)=Q$3,0.01,0)))</f>
        <v/>
      </c>
      <c r="R140" s="27" t="str">
        <f>IF($B140="","",IF(R$4="NÃO",0,IF(VLOOKUP($B140,'FROTA OPER.'!$N$6:$W$306,8,0)=R$3,0.01,0)))</f>
        <v/>
      </c>
      <c r="S140" s="27" t="str">
        <f>IF($B140="","",IF(S$4="NÃO",0,IF(VLOOKUP($B140,'FROTA OPER.'!$N$6:$W$306,8,0)=S$3,0.01,0)))</f>
        <v/>
      </c>
      <c r="T140" s="28" t="str">
        <f>IF($B140="","",IF(T$4="NÃO",0,IF(VLOOKUP($B140,'FROTA OPER.'!$N$6:$W$306,8,0)=T$3,0.01,0)))</f>
        <v/>
      </c>
      <c r="U140" s="37" t="str">
        <f t="shared" si="13"/>
        <v/>
      </c>
      <c r="V140" s="20" t="str">
        <f t="shared" si="14"/>
        <v/>
      </c>
      <c r="W140" s="330"/>
    </row>
    <row r="141" spans="2:23" ht="15" customHeight="1" x14ac:dyDescent="0.25">
      <c r="B141" s="21" t="str">
        <f>IF('FROTA OPER.'!N143="","",'FROTA OPER.'!N143)</f>
        <v/>
      </c>
      <c r="C141" s="21" t="str">
        <f>IF(B141="","",'FROTA OPER.'!AJ143)</f>
        <v/>
      </c>
      <c r="D141" s="21" t="str">
        <f>IF(B141="","",'FROTA OPER.'!B143)</f>
        <v/>
      </c>
      <c r="E141" s="22" t="str">
        <f t="shared" si="15"/>
        <v/>
      </c>
      <c r="F141" s="36" t="str">
        <f t="shared" si="16"/>
        <v/>
      </c>
      <c r="G141" s="23" t="str">
        <f>IF($B141="","",IF(G$4="NÃO",0,IF(VLOOKUP($B141,'FROTA OPER.'!$N$6:$AC$306,15,0)=G$3,0.02,0)))</f>
        <v/>
      </c>
      <c r="H141" s="24" t="str">
        <f>IF($B141="","",IF(H$4="NÃO",0,IF(VLOOKUP($B141,'FROTA OPER.'!$N$6:$AC$306,15,0)=H$3,0.02,0)))</f>
        <v/>
      </c>
      <c r="I141" s="24" t="str">
        <f>IF($B141="","",IF(I$4="NÃO",0,IF(VLOOKUP($B141,'FROTA OPER.'!$N$6:$AC$306,15,0)=I$3,0.02,0)))</f>
        <v/>
      </c>
      <c r="J141" s="24" t="str">
        <f>IF($B141="","",IF(J$4="NÃO",0,IF(VLOOKUP($B141,'FROTA OPER.'!$N$6:$AC$306,15,0)=J$3,0.02,0)))</f>
        <v/>
      </c>
      <c r="K141" s="24" t="str">
        <f>IF($B141="","",IF(K$4="NÃO",0,IF(VLOOKUP($B141,'FROTA OPER.'!$N$6:$AC$306,15,0)=K$3,0.02,0)))</f>
        <v/>
      </c>
      <c r="L141" s="24" t="str">
        <f>IF($B141="","",IF(L$4="NÃO",0,IF(VLOOKUP($B141,'FROTA OPER.'!$N$6:$AC$306,15,0)=L$3,0.02,0)))</f>
        <v/>
      </c>
      <c r="M141" s="25" t="str">
        <f>IF($B141="","",IF(L$4="NÃO",0,IF(VLOOKUP($B141,'FROTA OPER.'!$N$6:$AC$306,15,0)=M$3,0.02,0)))</f>
        <v/>
      </c>
      <c r="N141" s="26" t="str">
        <f>IF($B141="","",IF(N$4="NÃO",0,IF(VLOOKUP($B141,'FROTA OPER.'!$N$6:$W$306,8,0)=N$3,0.01,0)))</f>
        <v/>
      </c>
      <c r="O141" s="27" t="str">
        <f>IF($B141="","",IF(O$4="NÃO",0,IF(VLOOKUP($B141,'FROTA OPER.'!$N$6:$W$306,8,0)=O$3,0.01,0)))</f>
        <v/>
      </c>
      <c r="P141" s="27" t="str">
        <f>IF($B141="","",IF(P$4="NÃO",0,IF(VLOOKUP($B141,'FROTA OPER.'!$N$6:$W$306,8,0)=P$3,0.01,0)))</f>
        <v/>
      </c>
      <c r="Q141" s="27" t="str">
        <f>IF($B141="","",IF(Q$4="NÃO",0,IF(VLOOKUP($B141,'FROTA OPER.'!$N$6:$W$306,8,0)=Q$3,0.01,0)))</f>
        <v/>
      </c>
      <c r="R141" s="27" t="str">
        <f>IF($B141="","",IF(R$4="NÃO",0,IF(VLOOKUP($B141,'FROTA OPER.'!$N$6:$W$306,8,0)=R$3,0.01,0)))</f>
        <v/>
      </c>
      <c r="S141" s="27" t="str">
        <f>IF($B141="","",IF(S$4="NÃO",0,IF(VLOOKUP($B141,'FROTA OPER.'!$N$6:$W$306,8,0)=S$3,0.01,0)))</f>
        <v/>
      </c>
      <c r="T141" s="28" t="str">
        <f>IF($B141="","",IF(T$4="NÃO",0,IF(VLOOKUP($B141,'FROTA OPER.'!$N$6:$W$306,8,0)=T$3,0.01,0)))</f>
        <v/>
      </c>
      <c r="U141" s="37" t="str">
        <f t="shared" si="13"/>
        <v/>
      </c>
      <c r="V141" s="20" t="str">
        <f t="shared" si="14"/>
        <v/>
      </c>
      <c r="W141" s="330"/>
    </row>
    <row r="142" spans="2:23" ht="15" customHeight="1" x14ac:dyDescent="0.25">
      <c r="B142" s="21" t="str">
        <f>IF('FROTA OPER.'!N144="","",'FROTA OPER.'!N144)</f>
        <v/>
      </c>
      <c r="C142" s="21" t="str">
        <f>IF(B142="","",'FROTA OPER.'!AJ144)</f>
        <v/>
      </c>
      <c r="D142" s="21" t="str">
        <f>IF(B142="","",'FROTA OPER.'!B144)</f>
        <v/>
      </c>
      <c r="E142" s="22" t="str">
        <f t="shared" si="15"/>
        <v/>
      </c>
      <c r="F142" s="36" t="str">
        <f t="shared" si="16"/>
        <v/>
      </c>
      <c r="G142" s="23" t="str">
        <f>IF($B142="","",IF(G$4="NÃO",0,IF(VLOOKUP($B142,'FROTA OPER.'!$N$6:$AC$306,15,0)=G$3,0.02,0)))</f>
        <v/>
      </c>
      <c r="H142" s="24" t="str">
        <f>IF($B142="","",IF(H$4="NÃO",0,IF(VLOOKUP($B142,'FROTA OPER.'!$N$6:$AC$306,15,0)=H$3,0.02,0)))</f>
        <v/>
      </c>
      <c r="I142" s="24" t="str">
        <f>IF($B142="","",IF(I$4="NÃO",0,IF(VLOOKUP($B142,'FROTA OPER.'!$N$6:$AC$306,15,0)=I$3,0.02,0)))</f>
        <v/>
      </c>
      <c r="J142" s="24" t="str">
        <f>IF($B142="","",IF(J$4="NÃO",0,IF(VLOOKUP($B142,'FROTA OPER.'!$N$6:$AC$306,15,0)=J$3,0.02,0)))</f>
        <v/>
      </c>
      <c r="K142" s="24" t="str">
        <f>IF($B142="","",IF(K$4="NÃO",0,IF(VLOOKUP($B142,'FROTA OPER.'!$N$6:$AC$306,15,0)=K$3,0.02,0)))</f>
        <v/>
      </c>
      <c r="L142" s="24" t="str">
        <f>IF($B142="","",IF(L$4="NÃO",0,IF(VLOOKUP($B142,'FROTA OPER.'!$N$6:$AC$306,15,0)=L$3,0.02,0)))</f>
        <v/>
      </c>
      <c r="M142" s="25" t="str">
        <f>IF($B142="","",IF(L$4="NÃO",0,IF(VLOOKUP($B142,'FROTA OPER.'!$N$6:$AC$306,15,0)=M$3,0.02,0)))</f>
        <v/>
      </c>
      <c r="N142" s="26" t="str">
        <f>IF($B142="","",IF(N$4="NÃO",0,IF(VLOOKUP($B142,'FROTA OPER.'!$N$6:$W$306,8,0)=N$3,0.01,0)))</f>
        <v/>
      </c>
      <c r="O142" s="27" t="str">
        <f>IF($B142="","",IF(O$4="NÃO",0,IF(VLOOKUP($B142,'FROTA OPER.'!$N$6:$W$306,8,0)=O$3,0.01,0)))</f>
        <v/>
      </c>
      <c r="P142" s="27" t="str">
        <f>IF($B142="","",IF(P$4="NÃO",0,IF(VLOOKUP($B142,'FROTA OPER.'!$N$6:$W$306,8,0)=P$3,0.01,0)))</f>
        <v/>
      </c>
      <c r="Q142" s="27" t="str">
        <f>IF($B142="","",IF(Q$4="NÃO",0,IF(VLOOKUP($B142,'FROTA OPER.'!$N$6:$W$306,8,0)=Q$3,0.01,0)))</f>
        <v/>
      </c>
      <c r="R142" s="27" t="str">
        <f>IF($B142="","",IF(R$4="NÃO",0,IF(VLOOKUP($B142,'FROTA OPER.'!$N$6:$W$306,8,0)=R$3,0.01,0)))</f>
        <v/>
      </c>
      <c r="S142" s="27" t="str">
        <f>IF($B142="","",IF(S$4="NÃO",0,IF(VLOOKUP($B142,'FROTA OPER.'!$N$6:$W$306,8,0)=S$3,0.01,0)))</f>
        <v/>
      </c>
      <c r="T142" s="28" t="str">
        <f>IF($B142="","",IF(T$4="NÃO",0,IF(VLOOKUP($B142,'FROTA OPER.'!$N$6:$W$306,8,0)=T$3,0.01,0)))</f>
        <v/>
      </c>
      <c r="U142" s="37" t="str">
        <f t="shared" si="13"/>
        <v/>
      </c>
      <c r="V142" s="20" t="str">
        <f t="shared" si="14"/>
        <v/>
      </c>
      <c r="W142" s="330"/>
    </row>
    <row r="143" spans="2:23" ht="15" customHeight="1" x14ac:dyDescent="0.25">
      <c r="B143" s="21" t="str">
        <f>IF('FROTA OPER.'!N145="","",'FROTA OPER.'!N145)</f>
        <v/>
      </c>
      <c r="C143" s="21" t="str">
        <f>IF(B143="","",'FROTA OPER.'!AJ145)</f>
        <v/>
      </c>
      <c r="D143" s="21" t="str">
        <f>IF(B143="","",'FROTA OPER.'!B145)</f>
        <v/>
      </c>
      <c r="E143" s="22" t="str">
        <f t="shared" si="15"/>
        <v/>
      </c>
      <c r="F143" s="36" t="str">
        <f t="shared" si="16"/>
        <v/>
      </c>
      <c r="G143" s="23" t="str">
        <f>IF($B143="","",IF(G$4="NÃO",0,IF(VLOOKUP($B143,'FROTA OPER.'!$N$6:$AC$306,15,0)=G$3,0.02,0)))</f>
        <v/>
      </c>
      <c r="H143" s="24" t="str">
        <f>IF($B143="","",IF(H$4="NÃO",0,IF(VLOOKUP($B143,'FROTA OPER.'!$N$6:$AC$306,15,0)=H$3,0.02,0)))</f>
        <v/>
      </c>
      <c r="I143" s="24" t="str">
        <f>IF($B143="","",IF(I$4="NÃO",0,IF(VLOOKUP($B143,'FROTA OPER.'!$N$6:$AC$306,15,0)=I$3,0.02,0)))</f>
        <v/>
      </c>
      <c r="J143" s="24" t="str">
        <f>IF($B143="","",IF(J$4="NÃO",0,IF(VLOOKUP($B143,'FROTA OPER.'!$N$6:$AC$306,15,0)=J$3,0.02,0)))</f>
        <v/>
      </c>
      <c r="K143" s="24" t="str">
        <f>IF($B143="","",IF(K$4="NÃO",0,IF(VLOOKUP($B143,'FROTA OPER.'!$N$6:$AC$306,15,0)=K$3,0.02,0)))</f>
        <v/>
      </c>
      <c r="L143" s="24" t="str">
        <f>IF($B143="","",IF(L$4="NÃO",0,IF(VLOOKUP($B143,'FROTA OPER.'!$N$6:$AC$306,15,0)=L$3,0.02,0)))</f>
        <v/>
      </c>
      <c r="M143" s="25" t="str">
        <f>IF($B143="","",IF(L$4="NÃO",0,IF(VLOOKUP($B143,'FROTA OPER.'!$N$6:$AC$306,15,0)=M$3,0.02,0)))</f>
        <v/>
      </c>
      <c r="N143" s="26" t="str">
        <f>IF($B143="","",IF(N$4="NÃO",0,IF(VLOOKUP($B143,'FROTA OPER.'!$N$6:$W$306,8,0)=N$3,0.01,0)))</f>
        <v/>
      </c>
      <c r="O143" s="27" t="str">
        <f>IF($B143="","",IF(O$4="NÃO",0,IF(VLOOKUP($B143,'FROTA OPER.'!$N$6:$W$306,8,0)=O$3,0.01,0)))</f>
        <v/>
      </c>
      <c r="P143" s="27" t="str">
        <f>IF($B143="","",IF(P$4="NÃO",0,IF(VLOOKUP($B143,'FROTA OPER.'!$N$6:$W$306,8,0)=P$3,0.01,0)))</f>
        <v/>
      </c>
      <c r="Q143" s="27" t="str">
        <f>IF($B143="","",IF(Q$4="NÃO",0,IF(VLOOKUP($B143,'FROTA OPER.'!$N$6:$W$306,8,0)=Q$3,0.01,0)))</f>
        <v/>
      </c>
      <c r="R143" s="27" t="str">
        <f>IF($B143="","",IF(R$4="NÃO",0,IF(VLOOKUP($B143,'FROTA OPER.'!$N$6:$W$306,8,0)=R$3,0.01,0)))</f>
        <v/>
      </c>
      <c r="S143" s="27" t="str">
        <f>IF($B143="","",IF(S$4="NÃO",0,IF(VLOOKUP($B143,'FROTA OPER.'!$N$6:$W$306,8,0)=S$3,0.01,0)))</f>
        <v/>
      </c>
      <c r="T143" s="28" t="str">
        <f>IF($B143="","",IF(T$4="NÃO",0,IF(VLOOKUP($B143,'FROTA OPER.'!$N$6:$W$306,8,0)=T$3,0.01,0)))</f>
        <v/>
      </c>
      <c r="U143" s="37" t="str">
        <f t="shared" si="13"/>
        <v/>
      </c>
      <c r="V143" s="20" t="str">
        <f t="shared" si="14"/>
        <v/>
      </c>
      <c r="W143" s="330"/>
    </row>
    <row r="144" spans="2:23" ht="15" customHeight="1" x14ac:dyDescent="0.25">
      <c r="B144" s="21" t="str">
        <f>IF('FROTA OPER.'!N146="","",'FROTA OPER.'!N146)</f>
        <v/>
      </c>
      <c r="C144" s="21" t="str">
        <f>IF(B144="","",'FROTA OPER.'!AJ146)</f>
        <v/>
      </c>
      <c r="D144" s="21" t="str">
        <f>IF(B144="","",'FROTA OPER.'!B146)</f>
        <v/>
      </c>
      <c r="E144" s="22" t="str">
        <f t="shared" si="15"/>
        <v/>
      </c>
      <c r="F144" s="36" t="str">
        <f t="shared" si="16"/>
        <v/>
      </c>
      <c r="G144" s="23" t="str">
        <f>IF($B144="","",IF(G$4="NÃO",0,IF(VLOOKUP($B144,'FROTA OPER.'!$N$6:$AC$306,15,0)=G$3,0.02,0)))</f>
        <v/>
      </c>
      <c r="H144" s="24" t="str">
        <f>IF($B144="","",IF(H$4="NÃO",0,IF(VLOOKUP($B144,'FROTA OPER.'!$N$6:$AC$306,15,0)=H$3,0.02,0)))</f>
        <v/>
      </c>
      <c r="I144" s="24" t="str">
        <f>IF($B144="","",IF(I$4="NÃO",0,IF(VLOOKUP($B144,'FROTA OPER.'!$N$6:$AC$306,15,0)=I$3,0.02,0)))</f>
        <v/>
      </c>
      <c r="J144" s="24" t="str">
        <f>IF($B144="","",IF(J$4="NÃO",0,IF(VLOOKUP($B144,'FROTA OPER.'!$N$6:$AC$306,15,0)=J$3,0.02,0)))</f>
        <v/>
      </c>
      <c r="K144" s="24" t="str">
        <f>IF($B144="","",IF(K$4="NÃO",0,IF(VLOOKUP($B144,'FROTA OPER.'!$N$6:$AC$306,15,0)=K$3,0.02,0)))</f>
        <v/>
      </c>
      <c r="L144" s="24" t="str">
        <f>IF($B144="","",IF(L$4="NÃO",0,IF(VLOOKUP($B144,'FROTA OPER.'!$N$6:$AC$306,15,0)=L$3,0.02,0)))</f>
        <v/>
      </c>
      <c r="M144" s="25" t="str">
        <f>IF($B144="","",IF(L$4="NÃO",0,IF(VLOOKUP($B144,'FROTA OPER.'!$N$6:$AC$306,15,0)=M$3,0.02,0)))</f>
        <v/>
      </c>
      <c r="N144" s="26" t="str">
        <f>IF($B144="","",IF(N$4="NÃO",0,IF(VLOOKUP($B144,'FROTA OPER.'!$N$6:$W$306,8,0)=N$3,0.01,0)))</f>
        <v/>
      </c>
      <c r="O144" s="27" t="str">
        <f>IF($B144="","",IF(O$4="NÃO",0,IF(VLOOKUP($B144,'FROTA OPER.'!$N$6:$W$306,8,0)=O$3,0.01,0)))</f>
        <v/>
      </c>
      <c r="P144" s="27" t="str">
        <f>IF($B144="","",IF(P$4="NÃO",0,IF(VLOOKUP($B144,'FROTA OPER.'!$N$6:$W$306,8,0)=P$3,0.01,0)))</f>
        <v/>
      </c>
      <c r="Q144" s="27" t="str">
        <f>IF($B144="","",IF(Q$4="NÃO",0,IF(VLOOKUP($B144,'FROTA OPER.'!$N$6:$W$306,8,0)=Q$3,0.01,0)))</f>
        <v/>
      </c>
      <c r="R144" s="27" t="str">
        <f>IF($B144="","",IF(R$4="NÃO",0,IF(VLOOKUP($B144,'FROTA OPER.'!$N$6:$W$306,8,0)=R$3,0.01,0)))</f>
        <v/>
      </c>
      <c r="S144" s="27" t="str">
        <f>IF($B144="","",IF(S$4="NÃO",0,IF(VLOOKUP($B144,'FROTA OPER.'!$N$6:$W$306,8,0)=S$3,0.01,0)))</f>
        <v/>
      </c>
      <c r="T144" s="28" t="str">
        <f>IF($B144="","",IF(T$4="NÃO",0,IF(VLOOKUP($B144,'FROTA OPER.'!$N$6:$W$306,8,0)=T$3,0.01,0)))</f>
        <v/>
      </c>
      <c r="U144" s="37" t="str">
        <f t="shared" si="13"/>
        <v/>
      </c>
      <c r="V144" s="20" t="str">
        <f t="shared" si="14"/>
        <v/>
      </c>
      <c r="W144" s="330"/>
    </row>
    <row r="145" spans="2:23" ht="15" customHeight="1" x14ac:dyDescent="0.25">
      <c r="B145" s="21" t="str">
        <f>IF('FROTA OPER.'!N147="","",'FROTA OPER.'!N147)</f>
        <v/>
      </c>
      <c r="C145" s="21" t="str">
        <f>IF(B145="","",'FROTA OPER.'!AJ147)</f>
        <v/>
      </c>
      <c r="D145" s="21" t="str">
        <f>IF(B145="","",'FROTA OPER.'!B147)</f>
        <v/>
      </c>
      <c r="E145" s="22" t="str">
        <f t="shared" si="15"/>
        <v/>
      </c>
      <c r="F145" s="36" t="str">
        <f t="shared" si="16"/>
        <v/>
      </c>
      <c r="G145" s="23" t="str">
        <f>IF($B145="","",IF(G$4="NÃO",0,IF(VLOOKUP($B145,'FROTA OPER.'!$N$6:$AC$306,15,0)=G$3,0.02,0)))</f>
        <v/>
      </c>
      <c r="H145" s="24" t="str">
        <f>IF($B145="","",IF(H$4="NÃO",0,IF(VLOOKUP($B145,'FROTA OPER.'!$N$6:$AC$306,15,0)=H$3,0.02,0)))</f>
        <v/>
      </c>
      <c r="I145" s="24" t="str">
        <f>IF($B145="","",IF(I$4="NÃO",0,IF(VLOOKUP($B145,'FROTA OPER.'!$N$6:$AC$306,15,0)=I$3,0.02,0)))</f>
        <v/>
      </c>
      <c r="J145" s="24" t="str">
        <f>IF($B145="","",IF(J$4="NÃO",0,IF(VLOOKUP($B145,'FROTA OPER.'!$N$6:$AC$306,15,0)=J$3,0.02,0)))</f>
        <v/>
      </c>
      <c r="K145" s="24" t="str">
        <f>IF($B145="","",IF(K$4="NÃO",0,IF(VLOOKUP($B145,'FROTA OPER.'!$N$6:$AC$306,15,0)=K$3,0.02,0)))</f>
        <v/>
      </c>
      <c r="L145" s="24" t="str">
        <f>IF($B145="","",IF(L$4="NÃO",0,IF(VLOOKUP($B145,'FROTA OPER.'!$N$6:$AC$306,15,0)=L$3,0.02,0)))</f>
        <v/>
      </c>
      <c r="M145" s="25" t="str">
        <f>IF($B145="","",IF(L$4="NÃO",0,IF(VLOOKUP($B145,'FROTA OPER.'!$N$6:$AC$306,15,0)=M$3,0.02,0)))</f>
        <v/>
      </c>
      <c r="N145" s="26" t="str">
        <f>IF($B145="","",IF(N$4="NÃO",0,IF(VLOOKUP($B145,'FROTA OPER.'!$N$6:$W$306,8,0)=N$3,0.01,0)))</f>
        <v/>
      </c>
      <c r="O145" s="27" t="str">
        <f>IF($B145="","",IF(O$4="NÃO",0,IF(VLOOKUP($B145,'FROTA OPER.'!$N$6:$W$306,8,0)=O$3,0.01,0)))</f>
        <v/>
      </c>
      <c r="P145" s="27" t="str">
        <f>IF($B145="","",IF(P$4="NÃO",0,IF(VLOOKUP($B145,'FROTA OPER.'!$N$6:$W$306,8,0)=P$3,0.01,0)))</f>
        <v/>
      </c>
      <c r="Q145" s="27" t="str">
        <f>IF($B145="","",IF(Q$4="NÃO",0,IF(VLOOKUP($B145,'FROTA OPER.'!$N$6:$W$306,8,0)=Q$3,0.01,0)))</f>
        <v/>
      </c>
      <c r="R145" s="27" t="str">
        <f>IF($B145="","",IF(R$4="NÃO",0,IF(VLOOKUP($B145,'FROTA OPER.'!$N$6:$W$306,8,0)=R$3,0.01,0)))</f>
        <v/>
      </c>
      <c r="S145" s="27" t="str">
        <f>IF($B145="","",IF(S$4="NÃO",0,IF(VLOOKUP($B145,'FROTA OPER.'!$N$6:$W$306,8,0)=S$3,0.01,0)))</f>
        <v/>
      </c>
      <c r="T145" s="28" t="str">
        <f>IF($B145="","",IF(T$4="NÃO",0,IF(VLOOKUP($B145,'FROTA OPER.'!$N$6:$W$306,8,0)=T$3,0.01,0)))</f>
        <v/>
      </c>
      <c r="U145" s="37" t="str">
        <f t="shared" si="13"/>
        <v/>
      </c>
      <c r="V145" s="20" t="str">
        <f t="shared" si="14"/>
        <v/>
      </c>
      <c r="W145" s="330"/>
    </row>
    <row r="146" spans="2:23" ht="15" customHeight="1" x14ac:dyDescent="0.25">
      <c r="B146" s="21" t="str">
        <f>IF('FROTA OPER.'!N148="","",'FROTA OPER.'!N148)</f>
        <v/>
      </c>
      <c r="C146" s="21" t="str">
        <f>IF(B146="","",'FROTA OPER.'!AJ148)</f>
        <v/>
      </c>
      <c r="D146" s="21" t="str">
        <f>IF(B146="","",'FROTA OPER.'!B148)</f>
        <v/>
      </c>
      <c r="E146" s="22" t="str">
        <f t="shared" si="15"/>
        <v/>
      </c>
      <c r="F146" s="36" t="str">
        <f t="shared" si="16"/>
        <v/>
      </c>
      <c r="G146" s="23" t="str">
        <f>IF($B146="","",IF(G$4="NÃO",0,IF(VLOOKUP($B146,'FROTA OPER.'!$N$6:$AC$306,15,0)=G$3,0.02,0)))</f>
        <v/>
      </c>
      <c r="H146" s="24" t="str">
        <f>IF($B146="","",IF(H$4="NÃO",0,IF(VLOOKUP($B146,'FROTA OPER.'!$N$6:$AC$306,15,0)=H$3,0.02,0)))</f>
        <v/>
      </c>
      <c r="I146" s="24" t="str">
        <f>IF($B146="","",IF(I$4="NÃO",0,IF(VLOOKUP($B146,'FROTA OPER.'!$N$6:$AC$306,15,0)=I$3,0.02,0)))</f>
        <v/>
      </c>
      <c r="J146" s="24" t="str">
        <f>IF($B146="","",IF(J$4="NÃO",0,IF(VLOOKUP($B146,'FROTA OPER.'!$N$6:$AC$306,15,0)=J$3,0.02,0)))</f>
        <v/>
      </c>
      <c r="K146" s="24" t="str">
        <f>IF($B146="","",IF(K$4="NÃO",0,IF(VLOOKUP($B146,'FROTA OPER.'!$N$6:$AC$306,15,0)=K$3,0.02,0)))</f>
        <v/>
      </c>
      <c r="L146" s="24" t="str">
        <f>IF($B146="","",IF(L$4="NÃO",0,IF(VLOOKUP($B146,'FROTA OPER.'!$N$6:$AC$306,15,0)=L$3,0.02,0)))</f>
        <v/>
      </c>
      <c r="M146" s="25" t="str">
        <f>IF($B146="","",IF(L$4="NÃO",0,IF(VLOOKUP($B146,'FROTA OPER.'!$N$6:$AC$306,15,0)=M$3,0.02,0)))</f>
        <v/>
      </c>
      <c r="N146" s="26" t="str">
        <f>IF($B146="","",IF(N$4="NÃO",0,IF(VLOOKUP($B146,'FROTA OPER.'!$N$6:$W$306,8,0)=N$3,0.01,0)))</f>
        <v/>
      </c>
      <c r="O146" s="27" t="str">
        <f>IF($B146="","",IF(O$4="NÃO",0,IF(VLOOKUP($B146,'FROTA OPER.'!$N$6:$W$306,8,0)=O$3,0.01,0)))</f>
        <v/>
      </c>
      <c r="P146" s="27" t="str">
        <f>IF($B146="","",IF(P$4="NÃO",0,IF(VLOOKUP($B146,'FROTA OPER.'!$N$6:$W$306,8,0)=P$3,0.01,0)))</f>
        <v/>
      </c>
      <c r="Q146" s="27" t="str">
        <f>IF($B146="","",IF(Q$4="NÃO",0,IF(VLOOKUP($B146,'FROTA OPER.'!$N$6:$W$306,8,0)=Q$3,0.01,0)))</f>
        <v/>
      </c>
      <c r="R146" s="27" t="str">
        <f>IF($B146="","",IF(R$4="NÃO",0,IF(VLOOKUP($B146,'FROTA OPER.'!$N$6:$W$306,8,0)=R$3,0.01,0)))</f>
        <v/>
      </c>
      <c r="S146" s="27" t="str">
        <f>IF($B146="","",IF(S$4="NÃO",0,IF(VLOOKUP($B146,'FROTA OPER.'!$N$6:$W$306,8,0)=S$3,0.01,0)))</f>
        <v/>
      </c>
      <c r="T146" s="28" t="str">
        <f>IF($B146="","",IF(T$4="NÃO",0,IF(VLOOKUP($B146,'FROTA OPER.'!$N$6:$W$306,8,0)=T$3,0.01,0)))</f>
        <v/>
      </c>
      <c r="U146" s="37" t="str">
        <f t="shared" si="13"/>
        <v/>
      </c>
      <c r="V146" s="20" t="str">
        <f t="shared" si="14"/>
        <v/>
      </c>
      <c r="W146" s="330"/>
    </row>
    <row r="147" spans="2:23" ht="15" customHeight="1" x14ac:dyDescent="0.25">
      <c r="B147" s="21" t="str">
        <f>IF('FROTA OPER.'!N149="","",'FROTA OPER.'!N149)</f>
        <v/>
      </c>
      <c r="C147" s="21" t="str">
        <f>IF(B147="","",'FROTA OPER.'!AJ149)</f>
        <v/>
      </c>
      <c r="D147" s="21" t="str">
        <f>IF(B147="","",'FROTA OPER.'!B149)</f>
        <v/>
      </c>
      <c r="E147" s="22" t="str">
        <f t="shared" si="15"/>
        <v/>
      </c>
      <c r="F147" s="36" t="str">
        <f t="shared" si="16"/>
        <v/>
      </c>
      <c r="G147" s="23" t="str">
        <f>IF($B147="","",IF(G$4="NÃO",0,IF(VLOOKUP($B147,'FROTA OPER.'!$N$6:$AC$306,15,0)=G$3,0.02,0)))</f>
        <v/>
      </c>
      <c r="H147" s="24" t="str">
        <f>IF($B147="","",IF(H$4="NÃO",0,IF(VLOOKUP($B147,'FROTA OPER.'!$N$6:$AC$306,15,0)=H$3,0.02,0)))</f>
        <v/>
      </c>
      <c r="I147" s="24" t="str">
        <f>IF($B147="","",IF(I$4="NÃO",0,IF(VLOOKUP($B147,'FROTA OPER.'!$N$6:$AC$306,15,0)=I$3,0.02,0)))</f>
        <v/>
      </c>
      <c r="J147" s="24" t="str">
        <f>IF($B147="","",IF(J$4="NÃO",0,IF(VLOOKUP($B147,'FROTA OPER.'!$N$6:$AC$306,15,0)=J$3,0.02,0)))</f>
        <v/>
      </c>
      <c r="K147" s="24" t="str">
        <f>IF($B147="","",IF(K$4="NÃO",0,IF(VLOOKUP($B147,'FROTA OPER.'!$N$6:$AC$306,15,0)=K$3,0.02,0)))</f>
        <v/>
      </c>
      <c r="L147" s="24" t="str">
        <f>IF($B147="","",IF(L$4="NÃO",0,IF(VLOOKUP($B147,'FROTA OPER.'!$N$6:$AC$306,15,0)=L$3,0.02,0)))</f>
        <v/>
      </c>
      <c r="M147" s="25" t="str">
        <f>IF($B147="","",IF(L$4="NÃO",0,IF(VLOOKUP($B147,'FROTA OPER.'!$N$6:$AC$306,15,0)=M$3,0.02,0)))</f>
        <v/>
      </c>
      <c r="N147" s="26" t="str">
        <f>IF($B147="","",IF(N$4="NÃO",0,IF(VLOOKUP($B147,'FROTA OPER.'!$N$6:$W$306,8,0)=N$3,0.01,0)))</f>
        <v/>
      </c>
      <c r="O147" s="27" t="str">
        <f>IF($B147="","",IF(O$4="NÃO",0,IF(VLOOKUP($B147,'FROTA OPER.'!$N$6:$W$306,8,0)=O$3,0.01,0)))</f>
        <v/>
      </c>
      <c r="P147" s="27" t="str">
        <f>IF($B147="","",IF(P$4="NÃO",0,IF(VLOOKUP($B147,'FROTA OPER.'!$N$6:$W$306,8,0)=P$3,0.01,0)))</f>
        <v/>
      </c>
      <c r="Q147" s="27" t="str">
        <f>IF($B147="","",IF(Q$4="NÃO",0,IF(VLOOKUP($B147,'FROTA OPER.'!$N$6:$W$306,8,0)=Q$3,0.01,0)))</f>
        <v/>
      </c>
      <c r="R147" s="27" t="str">
        <f>IF($B147="","",IF(R$4="NÃO",0,IF(VLOOKUP($B147,'FROTA OPER.'!$N$6:$W$306,8,0)=R$3,0.01,0)))</f>
        <v/>
      </c>
      <c r="S147" s="27" t="str">
        <f>IF($B147="","",IF(S$4="NÃO",0,IF(VLOOKUP($B147,'FROTA OPER.'!$N$6:$W$306,8,0)=S$3,0.01,0)))</f>
        <v/>
      </c>
      <c r="T147" s="28" t="str">
        <f>IF($B147="","",IF(T$4="NÃO",0,IF(VLOOKUP($B147,'FROTA OPER.'!$N$6:$W$306,8,0)=T$3,0.01,0)))</f>
        <v/>
      </c>
      <c r="U147" s="37" t="str">
        <f t="shared" si="13"/>
        <v/>
      </c>
      <c r="V147" s="20" t="str">
        <f t="shared" si="14"/>
        <v/>
      </c>
      <c r="W147" s="330"/>
    </row>
    <row r="148" spans="2:23" ht="15" customHeight="1" x14ac:dyDescent="0.25">
      <c r="B148" s="21" t="str">
        <f>IF('FROTA OPER.'!N150="","",'FROTA OPER.'!N150)</f>
        <v/>
      </c>
      <c r="C148" s="21" t="str">
        <f>IF(B148="","",'FROTA OPER.'!AJ150)</f>
        <v/>
      </c>
      <c r="D148" s="21" t="str">
        <f>IF(B148="","",'FROTA OPER.'!B150)</f>
        <v/>
      </c>
      <c r="E148" s="22" t="str">
        <f t="shared" si="15"/>
        <v/>
      </c>
      <c r="F148" s="36" t="str">
        <f t="shared" si="16"/>
        <v/>
      </c>
      <c r="G148" s="23" t="str">
        <f>IF($B148="","",IF(G$4="NÃO",0,IF(VLOOKUP($B148,'FROTA OPER.'!$N$6:$AC$306,15,0)=G$3,0.02,0)))</f>
        <v/>
      </c>
      <c r="H148" s="24" t="str">
        <f>IF($B148="","",IF(H$4="NÃO",0,IF(VLOOKUP($B148,'FROTA OPER.'!$N$6:$AC$306,15,0)=H$3,0.02,0)))</f>
        <v/>
      </c>
      <c r="I148" s="24" t="str">
        <f>IF($B148="","",IF(I$4="NÃO",0,IF(VLOOKUP($B148,'FROTA OPER.'!$N$6:$AC$306,15,0)=I$3,0.02,0)))</f>
        <v/>
      </c>
      <c r="J148" s="24" t="str">
        <f>IF($B148="","",IF(J$4="NÃO",0,IF(VLOOKUP($B148,'FROTA OPER.'!$N$6:$AC$306,15,0)=J$3,0.02,0)))</f>
        <v/>
      </c>
      <c r="K148" s="24" t="str">
        <f>IF($B148="","",IF(K$4="NÃO",0,IF(VLOOKUP($B148,'FROTA OPER.'!$N$6:$AC$306,15,0)=K$3,0.02,0)))</f>
        <v/>
      </c>
      <c r="L148" s="24" t="str">
        <f>IF($B148="","",IF(L$4="NÃO",0,IF(VLOOKUP($B148,'FROTA OPER.'!$N$6:$AC$306,15,0)=L$3,0.02,0)))</f>
        <v/>
      </c>
      <c r="M148" s="25" t="str">
        <f>IF($B148="","",IF(L$4="NÃO",0,IF(VLOOKUP($B148,'FROTA OPER.'!$N$6:$AC$306,15,0)=M$3,0.02,0)))</f>
        <v/>
      </c>
      <c r="N148" s="26" t="str">
        <f>IF($B148="","",IF(N$4="NÃO",0,IF(VLOOKUP($B148,'FROTA OPER.'!$N$6:$W$306,8,0)=N$3,0.01,0)))</f>
        <v/>
      </c>
      <c r="O148" s="27" t="str">
        <f>IF($B148="","",IF(O$4="NÃO",0,IF(VLOOKUP($B148,'FROTA OPER.'!$N$6:$W$306,8,0)=O$3,0.01,0)))</f>
        <v/>
      </c>
      <c r="P148" s="27" t="str">
        <f>IF($B148="","",IF(P$4="NÃO",0,IF(VLOOKUP($B148,'FROTA OPER.'!$N$6:$W$306,8,0)=P$3,0.01,0)))</f>
        <v/>
      </c>
      <c r="Q148" s="27" t="str">
        <f>IF($B148="","",IF(Q$4="NÃO",0,IF(VLOOKUP($B148,'FROTA OPER.'!$N$6:$W$306,8,0)=Q$3,0.01,0)))</f>
        <v/>
      </c>
      <c r="R148" s="27" t="str">
        <f>IF($B148="","",IF(R$4="NÃO",0,IF(VLOOKUP($B148,'FROTA OPER.'!$N$6:$W$306,8,0)=R$3,0.01,0)))</f>
        <v/>
      </c>
      <c r="S148" s="27" t="str">
        <f>IF($B148="","",IF(S$4="NÃO",0,IF(VLOOKUP($B148,'FROTA OPER.'!$N$6:$W$306,8,0)=S$3,0.01,0)))</f>
        <v/>
      </c>
      <c r="T148" s="28" t="str">
        <f>IF($B148="","",IF(T$4="NÃO",0,IF(VLOOKUP($B148,'FROTA OPER.'!$N$6:$W$306,8,0)=T$3,0.01,0)))</f>
        <v/>
      </c>
      <c r="U148" s="37" t="str">
        <f t="shared" si="13"/>
        <v/>
      </c>
      <c r="V148" s="20" t="str">
        <f t="shared" si="14"/>
        <v/>
      </c>
      <c r="W148" s="330"/>
    </row>
    <row r="149" spans="2:23" ht="15" customHeight="1" x14ac:dyDescent="0.25">
      <c r="B149" s="21" t="str">
        <f>IF('FROTA OPER.'!N151="","",'FROTA OPER.'!N151)</f>
        <v/>
      </c>
      <c r="C149" s="21" t="str">
        <f>IF(B149="","",'FROTA OPER.'!AJ151)</f>
        <v/>
      </c>
      <c r="D149" s="21" t="str">
        <f>IF(B149="","",'FROTA OPER.'!B151)</f>
        <v/>
      </c>
      <c r="E149" s="22" t="str">
        <f t="shared" si="15"/>
        <v/>
      </c>
      <c r="F149" s="36" t="str">
        <f t="shared" si="16"/>
        <v/>
      </c>
      <c r="G149" s="23" t="str">
        <f>IF($B149="","",IF(G$4="NÃO",0,IF(VLOOKUP($B149,'FROTA OPER.'!$N$6:$AC$306,15,0)=G$3,0.02,0)))</f>
        <v/>
      </c>
      <c r="H149" s="24" t="str">
        <f>IF($B149="","",IF(H$4="NÃO",0,IF(VLOOKUP($B149,'FROTA OPER.'!$N$6:$AC$306,15,0)=H$3,0.02,0)))</f>
        <v/>
      </c>
      <c r="I149" s="24" t="str">
        <f>IF($B149="","",IF(I$4="NÃO",0,IF(VLOOKUP($B149,'FROTA OPER.'!$N$6:$AC$306,15,0)=I$3,0.02,0)))</f>
        <v/>
      </c>
      <c r="J149" s="24" t="str">
        <f>IF($B149="","",IF(J$4="NÃO",0,IF(VLOOKUP($B149,'FROTA OPER.'!$N$6:$AC$306,15,0)=J$3,0.02,0)))</f>
        <v/>
      </c>
      <c r="K149" s="24" t="str">
        <f>IF($B149="","",IF(K$4="NÃO",0,IF(VLOOKUP($B149,'FROTA OPER.'!$N$6:$AC$306,15,0)=K$3,0.02,0)))</f>
        <v/>
      </c>
      <c r="L149" s="24" t="str">
        <f>IF($B149="","",IF(L$4="NÃO",0,IF(VLOOKUP($B149,'FROTA OPER.'!$N$6:$AC$306,15,0)=L$3,0.02,0)))</f>
        <v/>
      </c>
      <c r="M149" s="25" t="str">
        <f>IF($B149="","",IF(L$4="NÃO",0,IF(VLOOKUP($B149,'FROTA OPER.'!$N$6:$AC$306,15,0)=M$3,0.02,0)))</f>
        <v/>
      </c>
      <c r="N149" s="26" t="str">
        <f>IF($B149="","",IF(N$4="NÃO",0,IF(VLOOKUP($B149,'FROTA OPER.'!$N$6:$W$306,8,0)=N$3,0.01,0)))</f>
        <v/>
      </c>
      <c r="O149" s="27" t="str">
        <f>IF($B149="","",IF(O$4="NÃO",0,IF(VLOOKUP($B149,'FROTA OPER.'!$N$6:$W$306,8,0)=O$3,0.01,0)))</f>
        <v/>
      </c>
      <c r="P149" s="27" t="str">
        <f>IF($B149="","",IF(P$4="NÃO",0,IF(VLOOKUP($B149,'FROTA OPER.'!$N$6:$W$306,8,0)=P$3,0.01,0)))</f>
        <v/>
      </c>
      <c r="Q149" s="27" t="str">
        <f>IF($B149="","",IF(Q$4="NÃO",0,IF(VLOOKUP($B149,'FROTA OPER.'!$N$6:$W$306,8,0)=Q$3,0.01,0)))</f>
        <v/>
      </c>
      <c r="R149" s="27" t="str">
        <f>IF($B149="","",IF(R$4="NÃO",0,IF(VLOOKUP($B149,'FROTA OPER.'!$N$6:$W$306,8,0)=R$3,0.01,0)))</f>
        <v/>
      </c>
      <c r="S149" s="27" t="str">
        <f>IF($B149="","",IF(S$4="NÃO",0,IF(VLOOKUP($B149,'FROTA OPER.'!$N$6:$W$306,8,0)=S$3,0.01,0)))</f>
        <v/>
      </c>
      <c r="T149" s="28" t="str">
        <f>IF($B149="","",IF(T$4="NÃO",0,IF(VLOOKUP($B149,'FROTA OPER.'!$N$6:$W$306,8,0)=T$3,0.01,0)))</f>
        <v/>
      </c>
      <c r="U149" s="37" t="str">
        <f t="shared" si="13"/>
        <v/>
      </c>
      <c r="V149" s="20" t="str">
        <f t="shared" si="14"/>
        <v/>
      </c>
      <c r="W149" s="330"/>
    </row>
    <row r="150" spans="2:23" ht="15" customHeight="1" x14ac:dyDescent="0.25">
      <c r="B150" s="21" t="str">
        <f>IF('FROTA OPER.'!N152="","",'FROTA OPER.'!N152)</f>
        <v/>
      </c>
      <c r="C150" s="21" t="str">
        <f>IF(B150="","",'FROTA OPER.'!AJ152)</f>
        <v/>
      </c>
      <c r="D150" s="21" t="str">
        <f>IF(B150="","",'FROTA OPER.'!B152)</f>
        <v/>
      </c>
      <c r="E150" s="22" t="str">
        <f t="shared" si="15"/>
        <v/>
      </c>
      <c r="F150" s="36" t="str">
        <f t="shared" si="16"/>
        <v/>
      </c>
      <c r="G150" s="23" t="str">
        <f>IF($B150="","",IF(G$4="NÃO",0,IF(VLOOKUP($B150,'FROTA OPER.'!$N$6:$AC$306,15,0)=G$3,0.02,0)))</f>
        <v/>
      </c>
      <c r="H150" s="24" t="str">
        <f>IF($B150="","",IF(H$4="NÃO",0,IF(VLOOKUP($B150,'FROTA OPER.'!$N$6:$AC$306,15,0)=H$3,0.02,0)))</f>
        <v/>
      </c>
      <c r="I150" s="24" t="str">
        <f>IF($B150="","",IF(I$4="NÃO",0,IF(VLOOKUP($B150,'FROTA OPER.'!$N$6:$AC$306,15,0)=I$3,0.02,0)))</f>
        <v/>
      </c>
      <c r="J150" s="24" t="str">
        <f>IF($B150="","",IF(J$4="NÃO",0,IF(VLOOKUP($B150,'FROTA OPER.'!$N$6:$AC$306,15,0)=J$3,0.02,0)))</f>
        <v/>
      </c>
      <c r="K150" s="24" t="str">
        <f>IF($B150="","",IF(K$4="NÃO",0,IF(VLOOKUP($B150,'FROTA OPER.'!$N$6:$AC$306,15,0)=K$3,0.02,0)))</f>
        <v/>
      </c>
      <c r="L150" s="24" t="str">
        <f>IF($B150="","",IF(L$4="NÃO",0,IF(VLOOKUP($B150,'FROTA OPER.'!$N$6:$AC$306,15,0)=L$3,0.02,0)))</f>
        <v/>
      </c>
      <c r="M150" s="25" t="str">
        <f>IF($B150="","",IF(L$4="NÃO",0,IF(VLOOKUP($B150,'FROTA OPER.'!$N$6:$AC$306,15,0)=M$3,0.02,0)))</f>
        <v/>
      </c>
      <c r="N150" s="26" t="str">
        <f>IF($B150="","",IF(N$4="NÃO",0,IF(VLOOKUP($B150,'FROTA OPER.'!$N$6:$W$306,8,0)=N$3,0.01,0)))</f>
        <v/>
      </c>
      <c r="O150" s="27" t="str">
        <f>IF($B150="","",IF(O$4="NÃO",0,IF(VLOOKUP($B150,'FROTA OPER.'!$N$6:$W$306,8,0)=O$3,0.01,0)))</f>
        <v/>
      </c>
      <c r="P150" s="27" t="str">
        <f>IF($B150="","",IF(P$4="NÃO",0,IF(VLOOKUP($B150,'FROTA OPER.'!$N$6:$W$306,8,0)=P$3,0.01,0)))</f>
        <v/>
      </c>
      <c r="Q150" s="27" t="str">
        <f>IF($B150="","",IF(Q$4="NÃO",0,IF(VLOOKUP($B150,'FROTA OPER.'!$N$6:$W$306,8,0)=Q$3,0.01,0)))</f>
        <v/>
      </c>
      <c r="R150" s="27" t="str">
        <f>IF($B150="","",IF(R$4="NÃO",0,IF(VLOOKUP($B150,'FROTA OPER.'!$N$6:$W$306,8,0)=R$3,0.01,0)))</f>
        <v/>
      </c>
      <c r="S150" s="27" t="str">
        <f>IF($B150="","",IF(S$4="NÃO",0,IF(VLOOKUP($B150,'FROTA OPER.'!$N$6:$W$306,8,0)=S$3,0.01,0)))</f>
        <v/>
      </c>
      <c r="T150" s="28" t="str">
        <f>IF($B150="","",IF(T$4="NÃO",0,IF(VLOOKUP($B150,'FROTA OPER.'!$N$6:$W$306,8,0)=T$3,0.01,0)))</f>
        <v/>
      </c>
      <c r="U150" s="37" t="str">
        <f t="shared" si="13"/>
        <v/>
      </c>
      <c r="V150" s="20" t="str">
        <f t="shared" si="14"/>
        <v/>
      </c>
      <c r="W150" s="330"/>
    </row>
    <row r="151" spans="2:23" ht="15" customHeight="1" x14ac:dyDescent="0.25">
      <c r="B151" s="21" t="str">
        <f>IF('FROTA OPER.'!N153="","",'FROTA OPER.'!N153)</f>
        <v/>
      </c>
      <c r="C151" s="21" t="str">
        <f>IF(B151="","",'FROTA OPER.'!AJ153)</f>
        <v/>
      </c>
      <c r="D151" s="21" t="str">
        <f>IF(B151="","",'FROTA OPER.'!B153)</f>
        <v/>
      </c>
      <c r="E151" s="22" t="str">
        <f t="shared" si="15"/>
        <v/>
      </c>
      <c r="F151" s="36" t="str">
        <f t="shared" si="16"/>
        <v/>
      </c>
      <c r="G151" s="23" t="str">
        <f>IF($B151="","",IF(G$4="NÃO",0,IF(VLOOKUP($B151,'FROTA OPER.'!$N$6:$AC$306,15,0)=G$3,0.02,0)))</f>
        <v/>
      </c>
      <c r="H151" s="24" t="str">
        <f>IF($B151="","",IF(H$4="NÃO",0,IF(VLOOKUP($B151,'FROTA OPER.'!$N$6:$AC$306,15,0)=H$3,0.02,0)))</f>
        <v/>
      </c>
      <c r="I151" s="24" t="str">
        <f>IF($B151="","",IF(I$4="NÃO",0,IF(VLOOKUP($B151,'FROTA OPER.'!$N$6:$AC$306,15,0)=I$3,0.02,0)))</f>
        <v/>
      </c>
      <c r="J151" s="24" t="str">
        <f>IF($B151="","",IF(J$4="NÃO",0,IF(VLOOKUP($B151,'FROTA OPER.'!$N$6:$AC$306,15,0)=J$3,0.02,0)))</f>
        <v/>
      </c>
      <c r="K151" s="24" t="str">
        <f>IF($B151="","",IF(K$4="NÃO",0,IF(VLOOKUP($B151,'FROTA OPER.'!$N$6:$AC$306,15,0)=K$3,0.02,0)))</f>
        <v/>
      </c>
      <c r="L151" s="24" t="str">
        <f>IF($B151="","",IF(L$4="NÃO",0,IF(VLOOKUP($B151,'FROTA OPER.'!$N$6:$AC$306,15,0)=L$3,0.02,0)))</f>
        <v/>
      </c>
      <c r="M151" s="25" t="str">
        <f>IF($B151="","",IF(L$4="NÃO",0,IF(VLOOKUP($B151,'FROTA OPER.'!$N$6:$AC$306,15,0)=M$3,0.02,0)))</f>
        <v/>
      </c>
      <c r="N151" s="26" t="str">
        <f>IF($B151="","",IF(N$4="NÃO",0,IF(VLOOKUP($B151,'FROTA OPER.'!$N$6:$W$306,8,0)=N$3,0.01,0)))</f>
        <v/>
      </c>
      <c r="O151" s="27" t="str">
        <f>IF($B151="","",IF(O$4="NÃO",0,IF(VLOOKUP($B151,'FROTA OPER.'!$N$6:$W$306,8,0)=O$3,0.01,0)))</f>
        <v/>
      </c>
      <c r="P151" s="27" t="str">
        <f>IF($B151="","",IF(P$4="NÃO",0,IF(VLOOKUP($B151,'FROTA OPER.'!$N$6:$W$306,8,0)=P$3,0.01,0)))</f>
        <v/>
      </c>
      <c r="Q151" s="27" t="str">
        <f>IF($B151="","",IF(Q$4="NÃO",0,IF(VLOOKUP($B151,'FROTA OPER.'!$N$6:$W$306,8,0)=Q$3,0.01,0)))</f>
        <v/>
      </c>
      <c r="R151" s="27" t="str">
        <f>IF($B151="","",IF(R$4="NÃO",0,IF(VLOOKUP($B151,'FROTA OPER.'!$N$6:$W$306,8,0)=R$3,0.01,0)))</f>
        <v/>
      </c>
      <c r="S151" s="27" t="str">
        <f>IF($B151="","",IF(S$4="NÃO",0,IF(VLOOKUP($B151,'FROTA OPER.'!$N$6:$W$306,8,0)=S$3,0.01,0)))</f>
        <v/>
      </c>
      <c r="T151" s="28" t="str">
        <f>IF($B151="","",IF(T$4="NÃO",0,IF(VLOOKUP($B151,'FROTA OPER.'!$N$6:$W$306,8,0)=T$3,0.01,0)))</f>
        <v/>
      </c>
      <c r="U151" s="37" t="str">
        <f t="shared" si="13"/>
        <v/>
      </c>
      <c r="V151" s="20" t="str">
        <f t="shared" si="14"/>
        <v/>
      </c>
      <c r="W151" s="330"/>
    </row>
    <row r="152" spans="2:23" ht="15" customHeight="1" x14ac:dyDescent="0.25">
      <c r="B152" s="21" t="str">
        <f>IF('FROTA OPER.'!N154="","",'FROTA OPER.'!N154)</f>
        <v/>
      </c>
      <c r="C152" s="21" t="str">
        <f>IF(B152="","",'FROTA OPER.'!AJ154)</f>
        <v/>
      </c>
      <c r="D152" s="21" t="str">
        <f>IF(B152="","",'FROTA OPER.'!B154)</f>
        <v/>
      </c>
      <c r="E152" s="22" t="str">
        <f t="shared" si="15"/>
        <v/>
      </c>
      <c r="F152" s="36" t="str">
        <f t="shared" si="16"/>
        <v/>
      </c>
      <c r="G152" s="23" t="str">
        <f>IF($B152="","",IF(G$4="NÃO",0,IF(VLOOKUP($B152,'FROTA OPER.'!$N$6:$AC$306,15,0)=G$3,0.02,0)))</f>
        <v/>
      </c>
      <c r="H152" s="24" t="str">
        <f>IF($B152="","",IF(H$4="NÃO",0,IF(VLOOKUP($B152,'FROTA OPER.'!$N$6:$AC$306,15,0)=H$3,0.02,0)))</f>
        <v/>
      </c>
      <c r="I152" s="24" t="str">
        <f>IF($B152="","",IF(I$4="NÃO",0,IF(VLOOKUP($B152,'FROTA OPER.'!$N$6:$AC$306,15,0)=I$3,0.02,0)))</f>
        <v/>
      </c>
      <c r="J152" s="24" t="str">
        <f>IF($B152="","",IF(J$4="NÃO",0,IF(VLOOKUP($B152,'FROTA OPER.'!$N$6:$AC$306,15,0)=J$3,0.02,0)))</f>
        <v/>
      </c>
      <c r="K152" s="24" t="str">
        <f>IF($B152="","",IF(K$4="NÃO",0,IF(VLOOKUP($B152,'FROTA OPER.'!$N$6:$AC$306,15,0)=K$3,0.02,0)))</f>
        <v/>
      </c>
      <c r="L152" s="24" t="str">
        <f>IF($B152="","",IF(L$4="NÃO",0,IF(VLOOKUP($B152,'FROTA OPER.'!$N$6:$AC$306,15,0)=L$3,0.02,0)))</f>
        <v/>
      </c>
      <c r="M152" s="25" t="str">
        <f>IF($B152="","",IF(L$4="NÃO",0,IF(VLOOKUP($B152,'FROTA OPER.'!$N$6:$AC$306,15,0)=M$3,0.02,0)))</f>
        <v/>
      </c>
      <c r="N152" s="26" t="str">
        <f>IF($B152="","",IF(N$4="NÃO",0,IF(VLOOKUP($B152,'FROTA OPER.'!$N$6:$W$306,8,0)=N$3,0.01,0)))</f>
        <v/>
      </c>
      <c r="O152" s="27" t="str">
        <f>IF($B152="","",IF(O$4="NÃO",0,IF(VLOOKUP($B152,'FROTA OPER.'!$N$6:$W$306,8,0)=O$3,0.01,0)))</f>
        <v/>
      </c>
      <c r="P152" s="27" t="str">
        <f>IF($B152="","",IF(P$4="NÃO",0,IF(VLOOKUP($B152,'FROTA OPER.'!$N$6:$W$306,8,0)=P$3,0.01,0)))</f>
        <v/>
      </c>
      <c r="Q152" s="27" t="str">
        <f>IF($B152="","",IF(Q$4="NÃO",0,IF(VLOOKUP($B152,'FROTA OPER.'!$N$6:$W$306,8,0)=Q$3,0.01,0)))</f>
        <v/>
      </c>
      <c r="R152" s="27" t="str">
        <f>IF($B152="","",IF(R$4="NÃO",0,IF(VLOOKUP($B152,'FROTA OPER.'!$N$6:$W$306,8,0)=R$3,0.01,0)))</f>
        <v/>
      </c>
      <c r="S152" s="27" t="str">
        <f>IF($B152="","",IF(S$4="NÃO",0,IF(VLOOKUP($B152,'FROTA OPER.'!$N$6:$W$306,8,0)=S$3,0.01,0)))</f>
        <v/>
      </c>
      <c r="T152" s="28" t="str">
        <f>IF($B152="","",IF(T$4="NÃO",0,IF(VLOOKUP($B152,'FROTA OPER.'!$N$6:$W$306,8,0)=T$3,0.01,0)))</f>
        <v/>
      </c>
      <c r="U152" s="37" t="str">
        <f t="shared" si="13"/>
        <v/>
      </c>
      <c r="V152" s="20" t="str">
        <f t="shared" si="14"/>
        <v/>
      </c>
      <c r="W152" s="330"/>
    </row>
    <row r="153" spans="2:23" ht="15" customHeight="1" x14ac:dyDescent="0.25">
      <c r="B153" s="21" t="str">
        <f>IF('FROTA OPER.'!N155="","",'FROTA OPER.'!N155)</f>
        <v/>
      </c>
      <c r="C153" s="21" t="str">
        <f>IF(B153="","",'FROTA OPER.'!AJ155)</f>
        <v/>
      </c>
      <c r="D153" s="21" t="str">
        <f>IF(B153="","",'FROTA OPER.'!B155)</f>
        <v/>
      </c>
      <c r="E153" s="22" t="str">
        <f t="shared" si="15"/>
        <v/>
      </c>
      <c r="F153" s="36" t="str">
        <f t="shared" si="16"/>
        <v/>
      </c>
      <c r="G153" s="23" t="str">
        <f>IF($B153="","",IF(G$4="NÃO",0,IF(VLOOKUP($B153,'FROTA OPER.'!$N$6:$AC$306,15,0)=G$3,0.02,0)))</f>
        <v/>
      </c>
      <c r="H153" s="24" t="str">
        <f>IF($B153="","",IF(H$4="NÃO",0,IF(VLOOKUP($B153,'FROTA OPER.'!$N$6:$AC$306,15,0)=H$3,0.02,0)))</f>
        <v/>
      </c>
      <c r="I153" s="24" t="str">
        <f>IF($B153="","",IF(I$4="NÃO",0,IF(VLOOKUP($B153,'FROTA OPER.'!$N$6:$AC$306,15,0)=I$3,0.02,0)))</f>
        <v/>
      </c>
      <c r="J153" s="24" t="str">
        <f>IF($B153="","",IF(J$4="NÃO",0,IF(VLOOKUP($B153,'FROTA OPER.'!$N$6:$AC$306,15,0)=J$3,0.02,0)))</f>
        <v/>
      </c>
      <c r="K153" s="24" t="str">
        <f>IF($B153="","",IF(K$4="NÃO",0,IF(VLOOKUP($B153,'FROTA OPER.'!$N$6:$AC$306,15,0)=K$3,0.02,0)))</f>
        <v/>
      </c>
      <c r="L153" s="24" t="str">
        <f>IF($B153="","",IF(L$4="NÃO",0,IF(VLOOKUP($B153,'FROTA OPER.'!$N$6:$AC$306,15,0)=L$3,0.02,0)))</f>
        <v/>
      </c>
      <c r="M153" s="25" t="str">
        <f>IF($B153="","",IF(L$4="NÃO",0,IF(VLOOKUP($B153,'FROTA OPER.'!$N$6:$AC$306,15,0)=M$3,0.02,0)))</f>
        <v/>
      </c>
      <c r="N153" s="26" t="str">
        <f>IF($B153="","",IF(N$4="NÃO",0,IF(VLOOKUP($B153,'FROTA OPER.'!$N$6:$W$306,8,0)=N$3,0.01,0)))</f>
        <v/>
      </c>
      <c r="O153" s="27" t="str">
        <f>IF($B153="","",IF(O$4="NÃO",0,IF(VLOOKUP($B153,'FROTA OPER.'!$N$6:$W$306,8,0)=O$3,0.01,0)))</f>
        <v/>
      </c>
      <c r="P153" s="27" t="str">
        <f>IF($B153="","",IF(P$4="NÃO",0,IF(VLOOKUP($B153,'FROTA OPER.'!$N$6:$W$306,8,0)=P$3,0.01,0)))</f>
        <v/>
      </c>
      <c r="Q153" s="27" t="str">
        <f>IF($B153="","",IF(Q$4="NÃO",0,IF(VLOOKUP($B153,'FROTA OPER.'!$N$6:$W$306,8,0)=Q$3,0.01,0)))</f>
        <v/>
      </c>
      <c r="R153" s="27" t="str">
        <f>IF($B153="","",IF(R$4="NÃO",0,IF(VLOOKUP($B153,'FROTA OPER.'!$N$6:$W$306,8,0)=R$3,0.01,0)))</f>
        <v/>
      </c>
      <c r="S153" s="27" t="str">
        <f>IF($B153="","",IF(S$4="NÃO",0,IF(VLOOKUP($B153,'FROTA OPER.'!$N$6:$W$306,8,0)=S$3,0.01,0)))</f>
        <v/>
      </c>
      <c r="T153" s="28" t="str">
        <f>IF($B153="","",IF(T$4="NÃO",0,IF(VLOOKUP($B153,'FROTA OPER.'!$N$6:$W$306,8,0)=T$3,0.01,0)))</f>
        <v/>
      </c>
      <c r="U153" s="37" t="str">
        <f t="shared" si="13"/>
        <v/>
      </c>
      <c r="V153" s="20" t="str">
        <f t="shared" si="14"/>
        <v/>
      </c>
      <c r="W153" s="330"/>
    </row>
    <row r="154" spans="2:23" ht="15" customHeight="1" x14ac:dyDescent="0.25">
      <c r="B154" s="21" t="str">
        <f>IF('FROTA OPER.'!N156="","",'FROTA OPER.'!N156)</f>
        <v/>
      </c>
      <c r="C154" s="21" t="str">
        <f>IF(B154="","",'FROTA OPER.'!AJ156)</f>
        <v/>
      </c>
      <c r="D154" s="21" t="str">
        <f>IF(B154="","",'FROTA OPER.'!B156)</f>
        <v/>
      </c>
      <c r="E154" s="22" t="str">
        <f t="shared" si="15"/>
        <v/>
      </c>
      <c r="F154" s="36" t="str">
        <f t="shared" si="16"/>
        <v/>
      </c>
      <c r="G154" s="23" t="str">
        <f>IF($B154="","",IF(G$4="NÃO",0,IF(VLOOKUP($B154,'FROTA OPER.'!$N$6:$AC$306,15,0)=G$3,0.02,0)))</f>
        <v/>
      </c>
      <c r="H154" s="24" t="str">
        <f>IF($B154="","",IF(H$4="NÃO",0,IF(VLOOKUP($B154,'FROTA OPER.'!$N$6:$AC$306,15,0)=H$3,0.02,0)))</f>
        <v/>
      </c>
      <c r="I154" s="24" t="str">
        <f>IF($B154="","",IF(I$4="NÃO",0,IF(VLOOKUP($B154,'FROTA OPER.'!$N$6:$AC$306,15,0)=I$3,0.02,0)))</f>
        <v/>
      </c>
      <c r="J154" s="24" t="str">
        <f>IF($B154="","",IF(J$4="NÃO",0,IF(VLOOKUP($B154,'FROTA OPER.'!$N$6:$AC$306,15,0)=J$3,0.02,0)))</f>
        <v/>
      </c>
      <c r="K154" s="24" t="str">
        <f>IF($B154="","",IF(K$4="NÃO",0,IF(VLOOKUP($B154,'FROTA OPER.'!$N$6:$AC$306,15,0)=K$3,0.02,0)))</f>
        <v/>
      </c>
      <c r="L154" s="24" t="str">
        <f>IF($B154="","",IF(L$4="NÃO",0,IF(VLOOKUP($B154,'FROTA OPER.'!$N$6:$AC$306,15,0)=L$3,0.02,0)))</f>
        <v/>
      </c>
      <c r="M154" s="25" t="str">
        <f>IF($B154="","",IF(L$4="NÃO",0,IF(VLOOKUP($B154,'FROTA OPER.'!$N$6:$AC$306,15,0)=M$3,0.02,0)))</f>
        <v/>
      </c>
      <c r="N154" s="26" t="str">
        <f>IF($B154="","",IF(N$4="NÃO",0,IF(VLOOKUP($B154,'FROTA OPER.'!$N$6:$W$306,8,0)=N$3,0.01,0)))</f>
        <v/>
      </c>
      <c r="O154" s="27" t="str">
        <f>IF($B154="","",IF(O$4="NÃO",0,IF(VLOOKUP($B154,'FROTA OPER.'!$N$6:$W$306,8,0)=O$3,0.01,0)))</f>
        <v/>
      </c>
      <c r="P154" s="27" t="str">
        <f>IF($B154="","",IF(P$4="NÃO",0,IF(VLOOKUP($B154,'FROTA OPER.'!$N$6:$W$306,8,0)=P$3,0.01,0)))</f>
        <v/>
      </c>
      <c r="Q154" s="27" t="str">
        <f>IF($B154="","",IF(Q$4="NÃO",0,IF(VLOOKUP($B154,'FROTA OPER.'!$N$6:$W$306,8,0)=Q$3,0.01,0)))</f>
        <v/>
      </c>
      <c r="R154" s="27" t="str">
        <f>IF($B154="","",IF(R$4="NÃO",0,IF(VLOOKUP($B154,'FROTA OPER.'!$N$6:$W$306,8,0)=R$3,0.01,0)))</f>
        <v/>
      </c>
      <c r="S154" s="27" t="str">
        <f>IF($B154="","",IF(S$4="NÃO",0,IF(VLOOKUP($B154,'FROTA OPER.'!$N$6:$W$306,8,0)=S$3,0.01,0)))</f>
        <v/>
      </c>
      <c r="T154" s="28" t="str">
        <f>IF($B154="","",IF(T$4="NÃO",0,IF(VLOOKUP($B154,'FROTA OPER.'!$N$6:$W$306,8,0)=T$3,0.01,0)))</f>
        <v/>
      </c>
      <c r="U154" s="37" t="str">
        <f t="shared" si="13"/>
        <v/>
      </c>
      <c r="V154" s="20" t="str">
        <f t="shared" si="14"/>
        <v/>
      </c>
      <c r="W154" s="330"/>
    </row>
    <row r="155" spans="2:23" ht="15" customHeight="1" x14ac:dyDescent="0.25">
      <c r="B155" s="21" t="str">
        <f>IF('FROTA OPER.'!N157="","",'FROTA OPER.'!N157)</f>
        <v/>
      </c>
      <c r="C155" s="21" t="str">
        <f>IF(B155="","",'FROTA OPER.'!AJ157)</f>
        <v/>
      </c>
      <c r="D155" s="21" t="str">
        <f>IF(B155="","",'FROTA OPER.'!B157)</f>
        <v/>
      </c>
      <c r="E155" s="22" t="str">
        <f t="shared" si="15"/>
        <v/>
      </c>
      <c r="F155" s="36" t="str">
        <f t="shared" si="16"/>
        <v/>
      </c>
      <c r="G155" s="23" t="str">
        <f>IF($B155="","",IF(G$4="NÃO",0,IF(VLOOKUP($B155,'FROTA OPER.'!$N$6:$AC$306,15,0)=G$3,0.02,0)))</f>
        <v/>
      </c>
      <c r="H155" s="24" t="str">
        <f>IF($B155="","",IF(H$4="NÃO",0,IF(VLOOKUP($B155,'FROTA OPER.'!$N$6:$AC$306,15,0)=H$3,0.02,0)))</f>
        <v/>
      </c>
      <c r="I155" s="24" t="str">
        <f>IF($B155="","",IF(I$4="NÃO",0,IF(VLOOKUP($B155,'FROTA OPER.'!$N$6:$AC$306,15,0)=I$3,0.02,0)))</f>
        <v/>
      </c>
      <c r="J155" s="24" t="str">
        <f>IF($B155="","",IF(J$4="NÃO",0,IF(VLOOKUP($B155,'FROTA OPER.'!$N$6:$AC$306,15,0)=J$3,0.02,0)))</f>
        <v/>
      </c>
      <c r="K155" s="24" t="str">
        <f>IF($B155="","",IF(K$4="NÃO",0,IF(VLOOKUP($B155,'FROTA OPER.'!$N$6:$AC$306,15,0)=K$3,0.02,0)))</f>
        <v/>
      </c>
      <c r="L155" s="24" t="str">
        <f>IF($B155="","",IF(L$4="NÃO",0,IF(VLOOKUP($B155,'FROTA OPER.'!$N$6:$AC$306,15,0)=L$3,0.02,0)))</f>
        <v/>
      </c>
      <c r="M155" s="25" t="str">
        <f>IF($B155="","",IF(L$4="NÃO",0,IF(VLOOKUP($B155,'FROTA OPER.'!$N$6:$AC$306,15,0)=M$3,0.02,0)))</f>
        <v/>
      </c>
      <c r="N155" s="26" t="str">
        <f>IF($B155="","",IF(N$4="NÃO",0,IF(VLOOKUP($B155,'FROTA OPER.'!$N$6:$W$306,8,0)=N$3,0.01,0)))</f>
        <v/>
      </c>
      <c r="O155" s="27" t="str">
        <f>IF($B155="","",IF(O$4="NÃO",0,IF(VLOOKUP($B155,'FROTA OPER.'!$N$6:$W$306,8,0)=O$3,0.01,0)))</f>
        <v/>
      </c>
      <c r="P155" s="27" t="str">
        <f>IF($B155="","",IF(P$4="NÃO",0,IF(VLOOKUP($B155,'FROTA OPER.'!$N$6:$W$306,8,0)=P$3,0.01,0)))</f>
        <v/>
      </c>
      <c r="Q155" s="27" t="str">
        <f>IF($B155="","",IF(Q$4="NÃO",0,IF(VLOOKUP($B155,'FROTA OPER.'!$N$6:$W$306,8,0)=Q$3,0.01,0)))</f>
        <v/>
      </c>
      <c r="R155" s="27" t="str">
        <f>IF($B155="","",IF(R$4="NÃO",0,IF(VLOOKUP($B155,'FROTA OPER.'!$N$6:$W$306,8,0)=R$3,0.01,0)))</f>
        <v/>
      </c>
      <c r="S155" s="27" t="str">
        <f>IF($B155="","",IF(S$4="NÃO",0,IF(VLOOKUP($B155,'FROTA OPER.'!$N$6:$W$306,8,0)=S$3,0.01,0)))</f>
        <v/>
      </c>
      <c r="T155" s="28" t="str">
        <f>IF($B155="","",IF(T$4="NÃO",0,IF(VLOOKUP($B155,'FROTA OPER.'!$N$6:$W$306,8,0)=T$3,0.01,0)))</f>
        <v/>
      </c>
      <c r="U155" s="37" t="str">
        <f t="shared" si="13"/>
        <v/>
      </c>
      <c r="V155" s="20" t="str">
        <f t="shared" si="14"/>
        <v/>
      </c>
      <c r="W155" s="330"/>
    </row>
    <row r="156" spans="2:23" ht="15" customHeight="1" x14ac:dyDescent="0.25">
      <c r="B156" s="21" t="str">
        <f>IF('FROTA OPER.'!N158="","",'FROTA OPER.'!N158)</f>
        <v/>
      </c>
      <c r="C156" s="21" t="str">
        <f>IF(B156="","",'FROTA OPER.'!AJ158)</f>
        <v/>
      </c>
      <c r="D156" s="21" t="str">
        <f>IF(B156="","",'FROTA OPER.'!B158)</f>
        <v/>
      </c>
      <c r="E156" s="22" t="str">
        <f t="shared" si="15"/>
        <v/>
      </c>
      <c r="F156" s="36" t="str">
        <f t="shared" si="16"/>
        <v/>
      </c>
      <c r="G156" s="23" t="str">
        <f>IF($B156="","",IF(G$4="NÃO",0,IF(VLOOKUP($B156,'FROTA OPER.'!$N$6:$AC$306,15,0)=G$3,0.02,0)))</f>
        <v/>
      </c>
      <c r="H156" s="24" t="str">
        <f>IF($B156="","",IF(H$4="NÃO",0,IF(VLOOKUP($B156,'FROTA OPER.'!$N$6:$AC$306,15,0)=H$3,0.02,0)))</f>
        <v/>
      </c>
      <c r="I156" s="24" t="str">
        <f>IF($B156="","",IF(I$4="NÃO",0,IF(VLOOKUP($B156,'FROTA OPER.'!$N$6:$AC$306,15,0)=I$3,0.02,0)))</f>
        <v/>
      </c>
      <c r="J156" s="24" t="str">
        <f>IF($B156="","",IF(J$4="NÃO",0,IF(VLOOKUP($B156,'FROTA OPER.'!$N$6:$AC$306,15,0)=J$3,0.02,0)))</f>
        <v/>
      </c>
      <c r="K156" s="24" t="str">
        <f>IF($B156="","",IF(K$4="NÃO",0,IF(VLOOKUP($B156,'FROTA OPER.'!$N$6:$AC$306,15,0)=K$3,0.02,0)))</f>
        <v/>
      </c>
      <c r="L156" s="24" t="str">
        <f>IF($B156="","",IF(L$4="NÃO",0,IF(VLOOKUP($B156,'FROTA OPER.'!$N$6:$AC$306,15,0)=L$3,0.02,0)))</f>
        <v/>
      </c>
      <c r="M156" s="25" t="str">
        <f>IF($B156="","",IF(L$4="NÃO",0,IF(VLOOKUP($B156,'FROTA OPER.'!$N$6:$AC$306,15,0)=M$3,0.02,0)))</f>
        <v/>
      </c>
      <c r="N156" s="26" t="str">
        <f>IF($B156="","",IF(N$4="NÃO",0,IF(VLOOKUP($B156,'FROTA OPER.'!$N$6:$W$306,8,0)=N$3,0.01,0)))</f>
        <v/>
      </c>
      <c r="O156" s="27" t="str">
        <f>IF($B156="","",IF(O$4="NÃO",0,IF(VLOOKUP($B156,'FROTA OPER.'!$N$6:$W$306,8,0)=O$3,0.01,0)))</f>
        <v/>
      </c>
      <c r="P156" s="27" t="str">
        <f>IF($B156="","",IF(P$4="NÃO",0,IF(VLOOKUP($B156,'FROTA OPER.'!$N$6:$W$306,8,0)=P$3,0.01,0)))</f>
        <v/>
      </c>
      <c r="Q156" s="27" t="str">
        <f>IF($B156="","",IF(Q$4="NÃO",0,IF(VLOOKUP($B156,'FROTA OPER.'!$N$6:$W$306,8,0)=Q$3,0.01,0)))</f>
        <v/>
      </c>
      <c r="R156" s="27" t="str">
        <f>IF($B156="","",IF(R$4="NÃO",0,IF(VLOOKUP($B156,'FROTA OPER.'!$N$6:$W$306,8,0)=R$3,0.01,0)))</f>
        <v/>
      </c>
      <c r="S156" s="27" t="str">
        <f>IF($B156="","",IF(S$4="NÃO",0,IF(VLOOKUP($B156,'FROTA OPER.'!$N$6:$W$306,8,0)=S$3,0.01,0)))</f>
        <v/>
      </c>
      <c r="T156" s="28" t="str">
        <f>IF($B156="","",IF(T$4="NÃO",0,IF(VLOOKUP($B156,'FROTA OPER.'!$N$6:$W$306,8,0)=T$3,0.01,0)))</f>
        <v/>
      </c>
      <c r="U156" s="37" t="str">
        <f t="shared" si="13"/>
        <v/>
      </c>
      <c r="V156" s="20" t="str">
        <f t="shared" si="14"/>
        <v/>
      </c>
      <c r="W156" s="330"/>
    </row>
    <row r="157" spans="2:23" ht="15" customHeight="1" x14ac:dyDescent="0.25">
      <c r="B157" s="21" t="str">
        <f>IF('FROTA OPER.'!N159="","",'FROTA OPER.'!N159)</f>
        <v/>
      </c>
      <c r="C157" s="21" t="str">
        <f>IF(B157="","",'FROTA OPER.'!AJ159)</f>
        <v/>
      </c>
      <c r="D157" s="21" t="str">
        <f>IF(B157="","",'FROTA OPER.'!B159)</f>
        <v/>
      </c>
      <c r="E157" s="22" t="str">
        <f t="shared" si="15"/>
        <v/>
      </c>
      <c r="F157" s="36" t="str">
        <f t="shared" si="16"/>
        <v/>
      </c>
      <c r="G157" s="23" t="str">
        <f>IF($B157="","",IF(G$4="NÃO",0,IF(VLOOKUP($B157,'FROTA OPER.'!$N$6:$AC$306,15,0)=G$3,0.02,0)))</f>
        <v/>
      </c>
      <c r="H157" s="24" t="str">
        <f>IF($B157="","",IF(H$4="NÃO",0,IF(VLOOKUP($B157,'FROTA OPER.'!$N$6:$AC$306,15,0)=H$3,0.02,0)))</f>
        <v/>
      </c>
      <c r="I157" s="24" t="str">
        <f>IF($B157="","",IF(I$4="NÃO",0,IF(VLOOKUP($B157,'FROTA OPER.'!$N$6:$AC$306,15,0)=I$3,0.02,0)))</f>
        <v/>
      </c>
      <c r="J157" s="24" t="str">
        <f>IF($B157="","",IF(J$4="NÃO",0,IF(VLOOKUP($B157,'FROTA OPER.'!$N$6:$AC$306,15,0)=J$3,0.02,0)))</f>
        <v/>
      </c>
      <c r="K157" s="24" t="str">
        <f>IF($B157="","",IF(K$4="NÃO",0,IF(VLOOKUP($B157,'FROTA OPER.'!$N$6:$AC$306,15,0)=K$3,0.02,0)))</f>
        <v/>
      </c>
      <c r="L157" s="24" t="str">
        <f>IF($B157="","",IF(L$4="NÃO",0,IF(VLOOKUP($B157,'FROTA OPER.'!$N$6:$AC$306,15,0)=L$3,0.02,0)))</f>
        <v/>
      </c>
      <c r="M157" s="25" t="str">
        <f>IF($B157="","",IF(L$4="NÃO",0,IF(VLOOKUP($B157,'FROTA OPER.'!$N$6:$AC$306,15,0)=M$3,0.02,0)))</f>
        <v/>
      </c>
      <c r="N157" s="26" t="str">
        <f>IF($B157="","",IF(N$4="NÃO",0,IF(VLOOKUP($B157,'FROTA OPER.'!$N$6:$W$306,8,0)=N$3,0.01,0)))</f>
        <v/>
      </c>
      <c r="O157" s="27" t="str">
        <f>IF($B157="","",IF(O$4="NÃO",0,IF(VLOOKUP($B157,'FROTA OPER.'!$N$6:$W$306,8,0)=O$3,0.01,0)))</f>
        <v/>
      </c>
      <c r="P157" s="27" t="str">
        <f>IF($B157="","",IF(P$4="NÃO",0,IF(VLOOKUP($B157,'FROTA OPER.'!$N$6:$W$306,8,0)=P$3,0.01,0)))</f>
        <v/>
      </c>
      <c r="Q157" s="27" t="str">
        <f>IF($B157="","",IF(Q$4="NÃO",0,IF(VLOOKUP($B157,'FROTA OPER.'!$N$6:$W$306,8,0)=Q$3,0.01,0)))</f>
        <v/>
      </c>
      <c r="R157" s="27" t="str">
        <f>IF($B157="","",IF(R$4="NÃO",0,IF(VLOOKUP($B157,'FROTA OPER.'!$N$6:$W$306,8,0)=R$3,0.01,0)))</f>
        <v/>
      </c>
      <c r="S157" s="27" t="str">
        <f>IF($B157="","",IF(S$4="NÃO",0,IF(VLOOKUP($B157,'FROTA OPER.'!$N$6:$W$306,8,0)=S$3,0.01,0)))</f>
        <v/>
      </c>
      <c r="T157" s="28" t="str">
        <f>IF($B157="","",IF(T$4="NÃO",0,IF(VLOOKUP($B157,'FROTA OPER.'!$N$6:$W$306,8,0)=T$3,0.01,0)))</f>
        <v/>
      </c>
      <c r="U157" s="37" t="str">
        <f t="shared" si="13"/>
        <v/>
      </c>
      <c r="V157" s="20" t="str">
        <f t="shared" si="14"/>
        <v/>
      </c>
      <c r="W157" s="330"/>
    </row>
    <row r="158" spans="2:23" ht="15" customHeight="1" x14ac:dyDescent="0.25">
      <c r="B158" s="21" t="str">
        <f>IF('FROTA OPER.'!N160="","",'FROTA OPER.'!N160)</f>
        <v/>
      </c>
      <c r="C158" s="21" t="str">
        <f>IF(B158="","",'FROTA OPER.'!AJ160)</f>
        <v/>
      </c>
      <c r="D158" s="21" t="str">
        <f>IF(B158="","",'FROTA OPER.'!B160)</f>
        <v/>
      </c>
      <c r="E158" s="22" t="str">
        <f t="shared" si="15"/>
        <v/>
      </c>
      <c r="F158" s="36" t="str">
        <f t="shared" si="16"/>
        <v/>
      </c>
      <c r="G158" s="23" t="str">
        <f>IF($B158="","",IF(G$4="NÃO",0,IF(VLOOKUP($B158,'FROTA OPER.'!$N$6:$AC$306,15,0)=G$3,0.02,0)))</f>
        <v/>
      </c>
      <c r="H158" s="24" t="str">
        <f>IF($B158="","",IF(H$4="NÃO",0,IF(VLOOKUP($B158,'FROTA OPER.'!$N$6:$AC$306,15,0)=H$3,0.02,0)))</f>
        <v/>
      </c>
      <c r="I158" s="24" t="str">
        <f>IF($B158="","",IF(I$4="NÃO",0,IF(VLOOKUP($B158,'FROTA OPER.'!$N$6:$AC$306,15,0)=I$3,0.02,0)))</f>
        <v/>
      </c>
      <c r="J158" s="24" t="str">
        <f>IF($B158="","",IF(J$4="NÃO",0,IF(VLOOKUP($B158,'FROTA OPER.'!$N$6:$AC$306,15,0)=J$3,0.02,0)))</f>
        <v/>
      </c>
      <c r="K158" s="24" t="str">
        <f>IF($B158="","",IF(K$4="NÃO",0,IF(VLOOKUP($B158,'FROTA OPER.'!$N$6:$AC$306,15,0)=K$3,0.02,0)))</f>
        <v/>
      </c>
      <c r="L158" s="24" t="str">
        <f>IF($B158="","",IF(L$4="NÃO",0,IF(VLOOKUP($B158,'FROTA OPER.'!$N$6:$AC$306,15,0)=L$3,0.02,0)))</f>
        <v/>
      </c>
      <c r="M158" s="25" t="str">
        <f>IF($B158="","",IF(L$4="NÃO",0,IF(VLOOKUP($B158,'FROTA OPER.'!$N$6:$AC$306,15,0)=M$3,0.02,0)))</f>
        <v/>
      </c>
      <c r="N158" s="26" t="str">
        <f>IF($B158="","",IF(N$4="NÃO",0,IF(VLOOKUP($B158,'FROTA OPER.'!$N$6:$W$306,8,0)=N$3,0.01,0)))</f>
        <v/>
      </c>
      <c r="O158" s="27" t="str">
        <f>IF($B158="","",IF(O$4="NÃO",0,IF(VLOOKUP($B158,'FROTA OPER.'!$N$6:$W$306,8,0)=O$3,0.01,0)))</f>
        <v/>
      </c>
      <c r="P158" s="27" t="str">
        <f>IF($B158="","",IF(P$4="NÃO",0,IF(VLOOKUP($B158,'FROTA OPER.'!$N$6:$W$306,8,0)=P$3,0.01,0)))</f>
        <v/>
      </c>
      <c r="Q158" s="27" t="str">
        <f>IF($B158="","",IF(Q$4="NÃO",0,IF(VLOOKUP($B158,'FROTA OPER.'!$N$6:$W$306,8,0)=Q$3,0.01,0)))</f>
        <v/>
      </c>
      <c r="R158" s="27" t="str">
        <f>IF($B158="","",IF(R$4="NÃO",0,IF(VLOOKUP($B158,'FROTA OPER.'!$N$6:$W$306,8,0)=R$3,0.01,0)))</f>
        <v/>
      </c>
      <c r="S158" s="27" t="str">
        <f>IF($B158="","",IF(S$4="NÃO",0,IF(VLOOKUP($B158,'FROTA OPER.'!$N$6:$W$306,8,0)=S$3,0.01,0)))</f>
        <v/>
      </c>
      <c r="T158" s="28" t="str">
        <f>IF($B158="","",IF(T$4="NÃO",0,IF(VLOOKUP($B158,'FROTA OPER.'!$N$6:$W$306,8,0)=T$3,0.01,0)))</f>
        <v/>
      </c>
      <c r="U158" s="37" t="str">
        <f t="shared" si="13"/>
        <v/>
      </c>
      <c r="V158" s="20" t="str">
        <f t="shared" si="14"/>
        <v/>
      </c>
      <c r="W158" s="330"/>
    </row>
    <row r="159" spans="2:23" ht="15" customHeight="1" x14ac:dyDescent="0.25">
      <c r="B159" s="21" t="str">
        <f>IF('FROTA OPER.'!N161="","",'FROTA OPER.'!N161)</f>
        <v/>
      </c>
      <c r="C159" s="21" t="str">
        <f>IF(B159="","",'FROTA OPER.'!AJ161)</f>
        <v/>
      </c>
      <c r="D159" s="21" t="str">
        <f>IF(B159="","",'FROTA OPER.'!B161)</f>
        <v/>
      </c>
      <c r="E159" s="22" t="str">
        <f t="shared" si="15"/>
        <v/>
      </c>
      <c r="F159" s="36" t="str">
        <f t="shared" si="16"/>
        <v/>
      </c>
      <c r="G159" s="23" t="str">
        <f>IF($B159="","",IF(G$4="NÃO",0,IF(VLOOKUP($B159,'FROTA OPER.'!$N$6:$AC$306,15,0)=G$3,0.02,0)))</f>
        <v/>
      </c>
      <c r="H159" s="24" t="str">
        <f>IF($B159="","",IF(H$4="NÃO",0,IF(VLOOKUP($B159,'FROTA OPER.'!$N$6:$AC$306,15,0)=H$3,0.02,0)))</f>
        <v/>
      </c>
      <c r="I159" s="24" t="str">
        <f>IF($B159="","",IF(I$4="NÃO",0,IF(VLOOKUP($B159,'FROTA OPER.'!$N$6:$AC$306,15,0)=I$3,0.02,0)))</f>
        <v/>
      </c>
      <c r="J159" s="24" t="str">
        <f>IF($B159="","",IF(J$4="NÃO",0,IF(VLOOKUP($B159,'FROTA OPER.'!$N$6:$AC$306,15,0)=J$3,0.02,0)))</f>
        <v/>
      </c>
      <c r="K159" s="24" t="str">
        <f>IF($B159="","",IF(K$4="NÃO",0,IF(VLOOKUP($B159,'FROTA OPER.'!$N$6:$AC$306,15,0)=K$3,0.02,0)))</f>
        <v/>
      </c>
      <c r="L159" s="24" t="str">
        <f>IF($B159="","",IF(L$4="NÃO",0,IF(VLOOKUP($B159,'FROTA OPER.'!$N$6:$AC$306,15,0)=L$3,0.02,0)))</f>
        <v/>
      </c>
      <c r="M159" s="25" t="str">
        <f>IF($B159="","",IF(L$4="NÃO",0,IF(VLOOKUP($B159,'FROTA OPER.'!$N$6:$AC$306,15,0)=M$3,0.02,0)))</f>
        <v/>
      </c>
      <c r="N159" s="26" t="str">
        <f>IF($B159="","",IF(N$4="NÃO",0,IF(VLOOKUP($B159,'FROTA OPER.'!$N$6:$W$306,8,0)=N$3,0.01,0)))</f>
        <v/>
      </c>
      <c r="O159" s="27" t="str">
        <f>IF($B159="","",IF(O$4="NÃO",0,IF(VLOOKUP($B159,'FROTA OPER.'!$N$6:$W$306,8,0)=O$3,0.01,0)))</f>
        <v/>
      </c>
      <c r="P159" s="27" t="str">
        <f>IF($B159="","",IF(P$4="NÃO",0,IF(VLOOKUP($B159,'FROTA OPER.'!$N$6:$W$306,8,0)=P$3,0.01,0)))</f>
        <v/>
      </c>
      <c r="Q159" s="27" t="str">
        <f>IF($B159="","",IF(Q$4="NÃO",0,IF(VLOOKUP($B159,'FROTA OPER.'!$N$6:$W$306,8,0)=Q$3,0.01,0)))</f>
        <v/>
      </c>
      <c r="R159" s="27" t="str">
        <f>IF($B159="","",IF(R$4="NÃO",0,IF(VLOOKUP($B159,'FROTA OPER.'!$N$6:$W$306,8,0)=R$3,0.01,0)))</f>
        <v/>
      </c>
      <c r="S159" s="27" t="str">
        <f>IF($B159="","",IF(S$4="NÃO",0,IF(VLOOKUP($B159,'FROTA OPER.'!$N$6:$W$306,8,0)=S$3,0.01,0)))</f>
        <v/>
      </c>
      <c r="T159" s="28" t="str">
        <f>IF($B159="","",IF(T$4="NÃO",0,IF(VLOOKUP($B159,'FROTA OPER.'!$N$6:$W$306,8,0)=T$3,0.01,0)))</f>
        <v/>
      </c>
      <c r="U159" s="37" t="str">
        <f t="shared" si="13"/>
        <v/>
      </c>
      <c r="V159" s="20" t="str">
        <f t="shared" si="14"/>
        <v/>
      </c>
      <c r="W159" s="330"/>
    </row>
    <row r="160" spans="2:23" ht="15" customHeight="1" x14ac:dyDescent="0.25">
      <c r="B160" s="21" t="str">
        <f>IF('FROTA OPER.'!N162="","",'FROTA OPER.'!N162)</f>
        <v/>
      </c>
      <c r="C160" s="21" t="str">
        <f>IF(B160="","",'FROTA OPER.'!AJ162)</f>
        <v/>
      </c>
      <c r="D160" s="21" t="str">
        <f>IF(B160="","",'FROTA OPER.'!B162)</f>
        <v/>
      </c>
      <c r="E160" s="22" t="str">
        <f t="shared" si="15"/>
        <v/>
      </c>
      <c r="F160" s="36" t="str">
        <f t="shared" si="16"/>
        <v/>
      </c>
      <c r="G160" s="23" t="str">
        <f>IF($B160="","",IF(G$4="NÃO",0,IF(VLOOKUP($B160,'FROTA OPER.'!$N$6:$AC$306,15,0)=G$3,0.02,0)))</f>
        <v/>
      </c>
      <c r="H160" s="24" t="str">
        <f>IF($B160="","",IF(H$4="NÃO",0,IF(VLOOKUP($B160,'FROTA OPER.'!$N$6:$AC$306,15,0)=H$3,0.02,0)))</f>
        <v/>
      </c>
      <c r="I160" s="24" t="str">
        <f>IF($B160="","",IF(I$4="NÃO",0,IF(VLOOKUP($B160,'FROTA OPER.'!$N$6:$AC$306,15,0)=I$3,0.02,0)))</f>
        <v/>
      </c>
      <c r="J160" s="24" t="str">
        <f>IF($B160="","",IF(J$4="NÃO",0,IF(VLOOKUP($B160,'FROTA OPER.'!$N$6:$AC$306,15,0)=J$3,0.02,0)))</f>
        <v/>
      </c>
      <c r="K160" s="24" t="str">
        <f>IF($B160="","",IF(K$4="NÃO",0,IF(VLOOKUP($B160,'FROTA OPER.'!$N$6:$AC$306,15,0)=K$3,0.02,0)))</f>
        <v/>
      </c>
      <c r="L160" s="24" t="str">
        <f>IF($B160="","",IF(L$4="NÃO",0,IF(VLOOKUP($B160,'FROTA OPER.'!$N$6:$AC$306,15,0)=L$3,0.02,0)))</f>
        <v/>
      </c>
      <c r="M160" s="25" t="str">
        <f>IF($B160="","",IF(L$4="NÃO",0,IF(VLOOKUP($B160,'FROTA OPER.'!$N$6:$AC$306,15,0)=M$3,0.02,0)))</f>
        <v/>
      </c>
      <c r="N160" s="26" t="str">
        <f>IF($B160="","",IF(N$4="NÃO",0,IF(VLOOKUP($B160,'FROTA OPER.'!$N$6:$W$306,8,0)=N$3,0.01,0)))</f>
        <v/>
      </c>
      <c r="O160" s="27" t="str">
        <f>IF($B160="","",IF(O$4="NÃO",0,IF(VLOOKUP($B160,'FROTA OPER.'!$N$6:$W$306,8,0)=O$3,0.01,0)))</f>
        <v/>
      </c>
      <c r="P160" s="27" t="str">
        <f>IF($B160="","",IF(P$4="NÃO",0,IF(VLOOKUP($B160,'FROTA OPER.'!$N$6:$W$306,8,0)=P$3,0.01,0)))</f>
        <v/>
      </c>
      <c r="Q160" s="27" t="str">
        <f>IF($B160="","",IF(Q$4="NÃO",0,IF(VLOOKUP($B160,'FROTA OPER.'!$N$6:$W$306,8,0)=Q$3,0.01,0)))</f>
        <v/>
      </c>
      <c r="R160" s="27" t="str">
        <f>IF($B160="","",IF(R$4="NÃO",0,IF(VLOOKUP($B160,'FROTA OPER.'!$N$6:$W$306,8,0)=R$3,0.01,0)))</f>
        <v/>
      </c>
      <c r="S160" s="27" t="str">
        <f>IF($B160="","",IF(S$4="NÃO",0,IF(VLOOKUP($B160,'FROTA OPER.'!$N$6:$W$306,8,0)=S$3,0.01,0)))</f>
        <v/>
      </c>
      <c r="T160" s="28" t="str">
        <f>IF($B160="","",IF(T$4="NÃO",0,IF(VLOOKUP($B160,'FROTA OPER.'!$N$6:$W$306,8,0)=T$3,0.01,0)))</f>
        <v/>
      </c>
      <c r="U160" s="37" t="str">
        <f t="shared" si="13"/>
        <v/>
      </c>
      <c r="V160" s="20" t="str">
        <f t="shared" si="14"/>
        <v/>
      </c>
      <c r="W160" s="330"/>
    </row>
    <row r="161" spans="2:23" ht="15" customHeight="1" x14ac:dyDescent="0.25">
      <c r="B161" s="21" t="str">
        <f>IF('FROTA OPER.'!N163="","",'FROTA OPER.'!N163)</f>
        <v/>
      </c>
      <c r="C161" s="21" t="str">
        <f>IF(B161="","",'FROTA OPER.'!AJ163)</f>
        <v/>
      </c>
      <c r="D161" s="21" t="str">
        <f>IF(B161="","",'FROTA OPER.'!B163)</f>
        <v/>
      </c>
      <c r="E161" s="22" t="str">
        <f t="shared" si="15"/>
        <v/>
      </c>
      <c r="F161" s="36" t="str">
        <f t="shared" si="16"/>
        <v/>
      </c>
      <c r="G161" s="23" t="str">
        <f>IF($B161="","",IF(G$4="NÃO",0,IF(VLOOKUP($B161,'FROTA OPER.'!$N$6:$AC$306,15,0)=G$3,0.02,0)))</f>
        <v/>
      </c>
      <c r="H161" s="24" t="str">
        <f>IF($B161="","",IF(H$4="NÃO",0,IF(VLOOKUP($B161,'FROTA OPER.'!$N$6:$AC$306,15,0)=H$3,0.02,0)))</f>
        <v/>
      </c>
      <c r="I161" s="24" t="str">
        <f>IF($B161="","",IF(I$4="NÃO",0,IF(VLOOKUP($B161,'FROTA OPER.'!$N$6:$AC$306,15,0)=I$3,0.02,0)))</f>
        <v/>
      </c>
      <c r="J161" s="24" t="str">
        <f>IF($B161="","",IF(J$4="NÃO",0,IF(VLOOKUP($B161,'FROTA OPER.'!$N$6:$AC$306,15,0)=J$3,0.02,0)))</f>
        <v/>
      </c>
      <c r="K161" s="24" t="str">
        <f>IF($B161="","",IF(K$4="NÃO",0,IF(VLOOKUP($B161,'FROTA OPER.'!$N$6:$AC$306,15,0)=K$3,0.02,0)))</f>
        <v/>
      </c>
      <c r="L161" s="24" t="str">
        <f>IF($B161="","",IF(L$4="NÃO",0,IF(VLOOKUP($B161,'FROTA OPER.'!$N$6:$AC$306,15,0)=L$3,0.02,0)))</f>
        <v/>
      </c>
      <c r="M161" s="25" t="str">
        <f>IF($B161="","",IF(L$4="NÃO",0,IF(VLOOKUP($B161,'FROTA OPER.'!$N$6:$AC$306,15,0)=M$3,0.02,0)))</f>
        <v/>
      </c>
      <c r="N161" s="26" t="str">
        <f>IF($B161="","",IF(N$4="NÃO",0,IF(VLOOKUP($B161,'FROTA OPER.'!$N$6:$W$306,8,0)=N$3,0.01,0)))</f>
        <v/>
      </c>
      <c r="O161" s="27" t="str">
        <f>IF($B161="","",IF(O$4="NÃO",0,IF(VLOOKUP($B161,'FROTA OPER.'!$N$6:$W$306,8,0)=O$3,0.01,0)))</f>
        <v/>
      </c>
      <c r="P161" s="27" t="str">
        <f>IF($B161="","",IF(P$4="NÃO",0,IF(VLOOKUP($B161,'FROTA OPER.'!$N$6:$W$306,8,0)=P$3,0.01,0)))</f>
        <v/>
      </c>
      <c r="Q161" s="27" t="str">
        <f>IF($B161="","",IF(Q$4="NÃO",0,IF(VLOOKUP($B161,'FROTA OPER.'!$N$6:$W$306,8,0)=Q$3,0.01,0)))</f>
        <v/>
      </c>
      <c r="R161" s="27" t="str">
        <f>IF($B161="","",IF(R$4="NÃO",0,IF(VLOOKUP($B161,'FROTA OPER.'!$N$6:$W$306,8,0)=R$3,0.01,0)))</f>
        <v/>
      </c>
      <c r="S161" s="27" t="str">
        <f>IF($B161="","",IF(S$4="NÃO",0,IF(VLOOKUP($B161,'FROTA OPER.'!$N$6:$W$306,8,0)=S$3,0.01,0)))</f>
        <v/>
      </c>
      <c r="T161" s="28" t="str">
        <f>IF($B161="","",IF(T$4="NÃO",0,IF(VLOOKUP($B161,'FROTA OPER.'!$N$6:$W$306,8,0)=T$3,0.01,0)))</f>
        <v/>
      </c>
      <c r="U161" s="37" t="str">
        <f t="shared" si="13"/>
        <v/>
      </c>
      <c r="V161" s="20" t="str">
        <f t="shared" si="14"/>
        <v/>
      </c>
      <c r="W161" s="330"/>
    </row>
    <row r="162" spans="2:23" ht="15" customHeight="1" x14ac:dyDescent="0.25">
      <c r="B162" s="21" t="str">
        <f>IF('FROTA OPER.'!N164="","",'FROTA OPER.'!N164)</f>
        <v/>
      </c>
      <c r="C162" s="21" t="str">
        <f>IF(B162="","",'FROTA OPER.'!AJ164)</f>
        <v/>
      </c>
      <c r="D162" s="21" t="str">
        <f>IF(B162="","",'FROTA OPER.'!B164)</f>
        <v/>
      </c>
      <c r="E162" s="22" t="str">
        <f t="shared" si="15"/>
        <v/>
      </c>
      <c r="F162" s="36" t="str">
        <f t="shared" si="16"/>
        <v/>
      </c>
      <c r="G162" s="23" t="str">
        <f>IF($B162="","",IF(G$4="NÃO",0,IF(VLOOKUP($B162,'FROTA OPER.'!$N$6:$AC$306,15,0)=G$3,0.02,0)))</f>
        <v/>
      </c>
      <c r="H162" s="24" t="str">
        <f>IF($B162="","",IF(H$4="NÃO",0,IF(VLOOKUP($B162,'FROTA OPER.'!$N$6:$AC$306,15,0)=H$3,0.02,0)))</f>
        <v/>
      </c>
      <c r="I162" s="24" t="str">
        <f>IF($B162="","",IF(I$4="NÃO",0,IF(VLOOKUP($B162,'FROTA OPER.'!$N$6:$AC$306,15,0)=I$3,0.02,0)))</f>
        <v/>
      </c>
      <c r="J162" s="24" t="str">
        <f>IF($B162="","",IF(J$4="NÃO",0,IF(VLOOKUP($B162,'FROTA OPER.'!$N$6:$AC$306,15,0)=J$3,0.02,0)))</f>
        <v/>
      </c>
      <c r="K162" s="24" t="str">
        <f>IF($B162="","",IF(K$4="NÃO",0,IF(VLOOKUP($B162,'FROTA OPER.'!$N$6:$AC$306,15,0)=K$3,0.02,0)))</f>
        <v/>
      </c>
      <c r="L162" s="24" t="str">
        <f>IF($B162="","",IF(L$4="NÃO",0,IF(VLOOKUP($B162,'FROTA OPER.'!$N$6:$AC$306,15,0)=L$3,0.02,0)))</f>
        <v/>
      </c>
      <c r="M162" s="25" t="str">
        <f>IF($B162="","",IF(L$4="NÃO",0,IF(VLOOKUP($B162,'FROTA OPER.'!$N$6:$AC$306,15,0)=M$3,0.02,0)))</f>
        <v/>
      </c>
      <c r="N162" s="26" t="str">
        <f>IF($B162="","",IF(N$4="NÃO",0,IF(VLOOKUP($B162,'FROTA OPER.'!$N$6:$W$306,8,0)=N$3,0.01,0)))</f>
        <v/>
      </c>
      <c r="O162" s="27" t="str">
        <f>IF($B162="","",IF(O$4="NÃO",0,IF(VLOOKUP($B162,'FROTA OPER.'!$N$6:$W$306,8,0)=O$3,0.01,0)))</f>
        <v/>
      </c>
      <c r="P162" s="27" t="str">
        <f>IF($B162="","",IF(P$4="NÃO",0,IF(VLOOKUP($B162,'FROTA OPER.'!$N$6:$W$306,8,0)=P$3,0.01,0)))</f>
        <v/>
      </c>
      <c r="Q162" s="27" t="str">
        <f>IF($B162="","",IF(Q$4="NÃO",0,IF(VLOOKUP($B162,'FROTA OPER.'!$N$6:$W$306,8,0)=Q$3,0.01,0)))</f>
        <v/>
      </c>
      <c r="R162" s="27" t="str">
        <f>IF($B162="","",IF(R$4="NÃO",0,IF(VLOOKUP($B162,'FROTA OPER.'!$N$6:$W$306,8,0)=R$3,0.01,0)))</f>
        <v/>
      </c>
      <c r="S162" s="27" t="str">
        <f>IF($B162="","",IF(S$4="NÃO",0,IF(VLOOKUP($B162,'FROTA OPER.'!$N$6:$W$306,8,0)=S$3,0.01,0)))</f>
        <v/>
      </c>
      <c r="T162" s="28" t="str">
        <f>IF($B162="","",IF(T$4="NÃO",0,IF(VLOOKUP($B162,'FROTA OPER.'!$N$6:$W$306,8,0)=T$3,0.01,0)))</f>
        <v/>
      </c>
      <c r="U162" s="37" t="str">
        <f t="shared" si="13"/>
        <v/>
      </c>
      <c r="V162" s="20" t="str">
        <f t="shared" si="14"/>
        <v/>
      </c>
      <c r="W162" s="330"/>
    </row>
    <row r="163" spans="2:23" ht="15" customHeight="1" x14ac:dyDescent="0.25">
      <c r="B163" s="21" t="str">
        <f>IF('FROTA OPER.'!N165="","",'FROTA OPER.'!N165)</f>
        <v/>
      </c>
      <c r="C163" s="21" t="str">
        <f>IF(B163="","",'FROTA OPER.'!AJ165)</f>
        <v/>
      </c>
      <c r="D163" s="21" t="str">
        <f>IF(B163="","",'FROTA OPER.'!B165)</f>
        <v/>
      </c>
      <c r="E163" s="22" t="str">
        <f t="shared" si="15"/>
        <v/>
      </c>
      <c r="F163" s="36" t="str">
        <f t="shared" si="16"/>
        <v/>
      </c>
      <c r="G163" s="23" t="str">
        <f>IF($B163="","",IF(G$4="NÃO",0,IF(VLOOKUP($B163,'FROTA OPER.'!$N$6:$AC$306,15,0)=G$3,0.02,0)))</f>
        <v/>
      </c>
      <c r="H163" s="24" t="str">
        <f>IF($B163="","",IF(H$4="NÃO",0,IF(VLOOKUP($B163,'FROTA OPER.'!$N$6:$AC$306,15,0)=H$3,0.02,0)))</f>
        <v/>
      </c>
      <c r="I163" s="24" t="str">
        <f>IF($B163="","",IF(I$4="NÃO",0,IF(VLOOKUP($B163,'FROTA OPER.'!$N$6:$AC$306,15,0)=I$3,0.02,0)))</f>
        <v/>
      </c>
      <c r="J163" s="24" t="str">
        <f>IF($B163="","",IF(J$4="NÃO",0,IF(VLOOKUP($B163,'FROTA OPER.'!$N$6:$AC$306,15,0)=J$3,0.02,0)))</f>
        <v/>
      </c>
      <c r="K163" s="24" t="str">
        <f>IF($B163="","",IF(K$4="NÃO",0,IF(VLOOKUP($B163,'FROTA OPER.'!$N$6:$AC$306,15,0)=K$3,0.02,0)))</f>
        <v/>
      </c>
      <c r="L163" s="24" t="str">
        <f>IF($B163="","",IF(L$4="NÃO",0,IF(VLOOKUP($B163,'FROTA OPER.'!$N$6:$AC$306,15,0)=L$3,0.02,0)))</f>
        <v/>
      </c>
      <c r="M163" s="25" t="str">
        <f>IF($B163="","",IF(L$4="NÃO",0,IF(VLOOKUP($B163,'FROTA OPER.'!$N$6:$AC$306,15,0)=M$3,0.02,0)))</f>
        <v/>
      </c>
      <c r="N163" s="26" t="str">
        <f>IF($B163="","",IF(N$4="NÃO",0,IF(VLOOKUP($B163,'FROTA OPER.'!$N$6:$W$306,8,0)=N$3,0.01,0)))</f>
        <v/>
      </c>
      <c r="O163" s="27" t="str">
        <f>IF($B163="","",IF(O$4="NÃO",0,IF(VLOOKUP($B163,'FROTA OPER.'!$N$6:$W$306,8,0)=O$3,0.01,0)))</f>
        <v/>
      </c>
      <c r="P163" s="27" t="str">
        <f>IF($B163="","",IF(P$4="NÃO",0,IF(VLOOKUP($B163,'FROTA OPER.'!$N$6:$W$306,8,0)=P$3,0.01,0)))</f>
        <v/>
      </c>
      <c r="Q163" s="27" t="str">
        <f>IF($B163="","",IF(Q$4="NÃO",0,IF(VLOOKUP($B163,'FROTA OPER.'!$N$6:$W$306,8,0)=Q$3,0.01,0)))</f>
        <v/>
      </c>
      <c r="R163" s="27" t="str">
        <f>IF($B163="","",IF(R$4="NÃO",0,IF(VLOOKUP($B163,'FROTA OPER.'!$N$6:$W$306,8,0)=R$3,0.01,0)))</f>
        <v/>
      </c>
      <c r="S163" s="27" t="str">
        <f>IF($B163="","",IF(S$4="NÃO",0,IF(VLOOKUP($B163,'FROTA OPER.'!$N$6:$W$306,8,0)=S$3,0.01,0)))</f>
        <v/>
      </c>
      <c r="T163" s="28" t="str">
        <f>IF($B163="","",IF(T$4="NÃO",0,IF(VLOOKUP($B163,'FROTA OPER.'!$N$6:$W$306,8,0)=T$3,0.01,0)))</f>
        <v/>
      </c>
      <c r="U163" s="37" t="str">
        <f t="shared" si="13"/>
        <v/>
      </c>
      <c r="V163" s="20" t="str">
        <f t="shared" si="14"/>
        <v/>
      </c>
      <c r="W163" s="330"/>
    </row>
    <row r="164" spans="2:23" ht="15" customHeight="1" x14ac:dyDescent="0.25">
      <c r="B164" s="21" t="str">
        <f>IF('FROTA OPER.'!N166="","",'FROTA OPER.'!N166)</f>
        <v/>
      </c>
      <c r="C164" s="21" t="str">
        <f>IF(B164="","",'FROTA OPER.'!AJ166)</f>
        <v/>
      </c>
      <c r="D164" s="21" t="str">
        <f>IF(B164="","",'FROTA OPER.'!B166)</f>
        <v/>
      </c>
      <c r="E164" s="22" t="str">
        <f t="shared" si="15"/>
        <v/>
      </c>
      <c r="F164" s="36" t="str">
        <f t="shared" si="16"/>
        <v/>
      </c>
      <c r="G164" s="23" t="str">
        <f>IF($B164="","",IF(G$4="NÃO",0,IF(VLOOKUP($B164,'FROTA OPER.'!$N$6:$AC$306,15,0)=G$3,0.02,0)))</f>
        <v/>
      </c>
      <c r="H164" s="24" t="str">
        <f>IF($B164="","",IF(H$4="NÃO",0,IF(VLOOKUP($B164,'FROTA OPER.'!$N$6:$AC$306,15,0)=H$3,0.02,0)))</f>
        <v/>
      </c>
      <c r="I164" s="24" t="str">
        <f>IF($B164="","",IF(I$4="NÃO",0,IF(VLOOKUP($B164,'FROTA OPER.'!$N$6:$AC$306,15,0)=I$3,0.02,0)))</f>
        <v/>
      </c>
      <c r="J164" s="24" t="str">
        <f>IF($B164="","",IF(J$4="NÃO",0,IF(VLOOKUP($B164,'FROTA OPER.'!$N$6:$AC$306,15,0)=J$3,0.02,0)))</f>
        <v/>
      </c>
      <c r="K164" s="24" t="str">
        <f>IF($B164="","",IF(K$4="NÃO",0,IF(VLOOKUP($B164,'FROTA OPER.'!$N$6:$AC$306,15,0)=K$3,0.02,0)))</f>
        <v/>
      </c>
      <c r="L164" s="24" t="str">
        <f>IF($B164="","",IF(L$4="NÃO",0,IF(VLOOKUP($B164,'FROTA OPER.'!$N$6:$AC$306,15,0)=L$3,0.02,0)))</f>
        <v/>
      </c>
      <c r="M164" s="25" t="str">
        <f>IF($B164="","",IF(L$4="NÃO",0,IF(VLOOKUP($B164,'FROTA OPER.'!$N$6:$AC$306,15,0)=M$3,0.02,0)))</f>
        <v/>
      </c>
      <c r="N164" s="26" t="str">
        <f>IF($B164="","",IF(N$4="NÃO",0,IF(VLOOKUP($B164,'FROTA OPER.'!$N$6:$W$306,8,0)=N$3,0.01,0)))</f>
        <v/>
      </c>
      <c r="O164" s="27" t="str">
        <f>IF($B164="","",IF(O$4="NÃO",0,IF(VLOOKUP($B164,'FROTA OPER.'!$N$6:$W$306,8,0)=O$3,0.01,0)))</f>
        <v/>
      </c>
      <c r="P164" s="27" t="str">
        <f>IF($B164="","",IF(P$4="NÃO",0,IF(VLOOKUP($B164,'FROTA OPER.'!$N$6:$W$306,8,0)=P$3,0.01,0)))</f>
        <v/>
      </c>
      <c r="Q164" s="27" t="str">
        <f>IF($B164="","",IF(Q$4="NÃO",0,IF(VLOOKUP($B164,'FROTA OPER.'!$N$6:$W$306,8,0)=Q$3,0.01,0)))</f>
        <v/>
      </c>
      <c r="R164" s="27" t="str">
        <f>IF($B164="","",IF(R$4="NÃO",0,IF(VLOOKUP($B164,'FROTA OPER.'!$N$6:$W$306,8,0)=R$3,0.01,0)))</f>
        <v/>
      </c>
      <c r="S164" s="27" t="str">
        <f>IF($B164="","",IF(S$4="NÃO",0,IF(VLOOKUP($B164,'FROTA OPER.'!$N$6:$W$306,8,0)=S$3,0.01,0)))</f>
        <v/>
      </c>
      <c r="T164" s="28" t="str">
        <f>IF($B164="","",IF(T$4="NÃO",0,IF(VLOOKUP($B164,'FROTA OPER.'!$N$6:$W$306,8,0)=T$3,0.01,0)))</f>
        <v/>
      </c>
      <c r="U164" s="37" t="str">
        <f t="shared" si="13"/>
        <v/>
      </c>
      <c r="V164" s="20" t="str">
        <f t="shared" si="14"/>
        <v/>
      </c>
      <c r="W164" s="330"/>
    </row>
    <row r="165" spans="2:23" ht="15" customHeight="1" x14ac:dyDescent="0.25">
      <c r="B165" s="21" t="str">
        <f>IF('FROTA OPER.'!N167="","",'FROTA OPER.'!N167)</f>
        <v/>
      </c>
      <c r="C165" s="21" t="str">
        <f>IF(B165="","",'FROTA OPER.'!AJ167)</f>
        <v/>
      </c>
      <c r="D165" s="21" t="str">
        <f>IF(B165="","",'FROTA OPER.'!B167)</f>
        <v/>
      </c>
      <c r="E165" s="22" t="str">
        <f t="shared" si="15"/>
        <v/>
      </c>
      <c r="F165" s="36" t="str">
        <f t="shared" si="16"/>
        <v/>
      </c>
      <c r="G165" s="23" t="str">
        <f>IF($B165="","",IF(G$4="NÃO",0,IF(VLOOKUP($B165,'FROTA OPER.'!$N$6:$AC$306,15,0)=G$3,0.02,0)))</f>
        <v/>
      </c>
      <c r="H165" s="24" t="str">
        <f>IF($B165="","",IF(H$4="NÃO",0,IF(VLOOKUP($B165,'FROTA OPER.'!$N$6:$AC$306,15,0)=H$3,0.02,0)))</f>
        <v/>
      </c>
      <c r="I165" s="24" t="str">
        <f>IF($B165="","",IF(I$4="NÃO",0,IF(VLOOKUP($B165,'FROTA OPER.'!$N$6:$AC$306,15,0)=I$3,0.02,0)))</f>
        <v/>
      </c>
      <c r="J165" s="24" t="str">
        <f>IF($B165="","",IF(J$4="NÃO",0,IF(VLOOKUP($B165,'FROTA OPER.'!$N$6:$AC$306,15,0)=J$3,0.02,0)))</f>
        <v/>
      </c>
      <c r="K165" s="24" t="str">
        <f>IF($B165="","",IF(K$4="NÃO",0,IF(VLOOKUP($B165,'FROTA OPER.'!$N$6:$AC$306,15,0)=K$3,0.02,0)))</f>
        <v/>
      </c>
      <c r="L165" s="24" t="str">
        <f>IF($B165="","",IF(L$4="NÃO",0,IF(VLOOKUP($B165,'FROTA OPER.'!$N$6:$AC$306,15,0)=L$3,0.02,0)))</f>
        <v/>
      </c>
      <c r="M165" s="25" t="str">
        <f>IF($B165="","",IF(L$4="NÃO",0,IF(VLOOKUP($B165,'FROTA OPER.'!$N$6:$AC$306,15,0)=M$3,0.02,0)))</f>
        <v/>
      </c>
      <c r="N165" s="26" t="str">
        <f>IF($B165="","",IF(N$4="NÃO",0,IF(VLOOKUP($B165,'FROTA OPER.'!$N$6:$W$306,8,0)=N$3,0.01,0)))</f>
        <v/>
      </c>
      <c r="O165" s="27" t="str">
        <f>IF($B165="","",IF(O$4="NÃO",0,IF(VLOOKUP($B165,'FROTA OPER.'!$N$6:$W$306,8,0)=O$3,0.01,0)))</f>
        <v/>
      </c>
      <c r="P165" s="27" t="str">
        <f>IF($B165="","",IF(P$4="NÃO",0,IF(VLOOKUP($B165,'FROTA OPER.'!$N$6:$W$306,8,0)=P$3,0.01,0)))</f>
        <v/>
      </c>
      <c r="Q165" s="27" t="str">
        <f>IF($B165="","",IF(Q$4="NÃO",0,IF(VLOOKUP($B165,'FROTA OPER.'!$N$6:$W$306,8,0)=Q$3,0.01,0)))</f>
        <v/>
      </c>
      <c r="R165" s="27" t="str">
        <f>IF($B165="","",IF(R$4="NÃO",0,IF(VLOOKUP($B165,'FROTA OPER.'!$N$6:$W$306,8,0)=R$3,0.01,0)))</f>
        <v/>
      </c>
      <c r="S165" s="27" t="str">
        <f>IF($B165="","",IF(S$4="NÃO",0,IF(VLOOKUP($B165,'FROTA OPER.'!$N$6:$W$306,8,0)=S$3,0.01,0)))</f>
        <v/>
      </c>
      <c r="T165" s="28" t="str">
        <f>IF($B165="","",IF(T$4="NÃO",0,IF(VLOOKUP($B165,'FROTA OPER.'!$N$6:$W$306,8,0)=T$3,0.01,0)))</f>
        <v/>
      </c>
      <c r="U165" s="37" t="str">
        <f t="shared" si="13"/>
        <v/>
      </c>
      <c r="V165" s="20" t="str">
        <f t="shared" si="14"/>
        <v/>
      </c>
      <c r="W165" s="330"/>
    </row>
    <row r="166" spans="2:23" ht="15" customHeight="1" x14ac:dyDescent="0.25">
      <c r="B166" s="21" t="str">
        <f>IF('FROTA OPER.'!N168="","",'FROTA OPER.'!N168)</f>
        <v/>
      </c>
      <c r="C166" s="21" t="str">
        <f>IF(B166="","",'FROTA OPER.'!AJ168)</f>
        <v/>
      </c>
      <c r="D166" s="21" t="str">
        <f>IF(B166="","",'FROTA OPER.'!B168)</f>
        <v/>
      </c>
      <c r="E166" s="22" t="str">
        <f t="shared" si="15"/>
        <v/>
      </c>
      <c r="F166" s="36" t="str">
        <f t="shared" si="16"/>
        <v/>
      </c>
      <c r="G166" s="23" t="str">
        <f>IF($B166="","",IF(G$4="NÃO",0,IF(VLOOKUP($B166,'FROTA OPER.'!$N$6:$AC$306,15,0)=G$3,0.02,0)))</f>
        <v/>
      </c>
      <c r="H166" s="24" t="str">
        <f>IF($B166="","",IF(H$4="NÃO",0,IF(VLOOKUP($B166,'FROTA OPER.'!$N$6:$AC$306,15,0)=H$3,0.02,0)))</f>
        <v/>
      </c>
      <c r="I166" s="24" t="str">
        <f>IF($B166="","",IF(I$4="NÃO",0,IF(VLOOKUP($B166,'FROTA OPER.'!$N$6:$AC$306,15,0)=I$3,0.02,0)))</f>
        <v/>
      </c>
      <c r="J166" s="24" t="str">
        <f>IF($B166="","",IF(J$4="NÃO",0,IF(VLOOKUP($B166,'FROTA OPER.'!$N$6:$AC$306,15,0)=J$3,0.02,0)))</f>
        <v/>
      </c>
      <c r="K166" s="24" t="str">
        <f>IF($B166="","",IF(K$4="NÃO",0,IF(VLOOKUP($B166,'FROTA OPER.'!$N$6:$AC$306,15,0)=K$3,0.02,0)))</f>
        <v/>
      </c>
      <c r="L166" s="24" t="str">
        <f>IF($B166="","",IF(L$4="NÃO",0,IF(VLOOKUP($B166,'FROTA OPER.'!$N$6:$AC$306,15,0)=L$3,0.02,0)))</f>
        <v/>
      </c>
      <c r="M166" s="25" t="str">
        <f>IF($B166="","",IF(L$4="NÃO",0,IF(VLOOKUP($B166,'FROTA OPER.'!$N$6:$AC$306,15,0)=M$3,0.02,0)))</f>
        <v/>
      </c>
      <c r="N166" s="26" t="str">
        <f>IF($B166="","",IF(N$4="NÃO",0,IF(VLOOKUP($B166,'FROTA OPER.'!$N$6:$W$306,8,0)=N$3,0.01,0)))</f>
        <v/>
      </c>
      <c r="O166" s="27" t="str">
        <f>IF($B166="","",IF(O$4="NÃO",0,IF(VLOOKUP($B166,'FROTA OPER.'!$N$6:$W$306,8,0)=O$3,0.01,0)))</f>
        <v/>
      </c>
      <c r="P166" s="27" t="str">
        <f>IF($B166="","",IF(P$4="NÃO",0,IF(VLOOKUP($B166,'FROTA OPER.'!$N$6:$W$306,8,0)=P$3,0.01,0)))</f>
        <v/>
      </c>
      <c r="Q166" s="27" t="str">
        <f>IF($B166="","",IF(Q$4="NÃO",0,IF(VLOOKUP($B166,'FROTA OPER.'!$N$6:$W$306,8,0)=Q$3,0.01,0)))</f>
        <v/>
      </c>
      <c r="R166" s="27" t="str">
        <f>IF($B166="","",IF(R$4="NÃO",0,IF(VLOOKUP($B166,'FROTA OPER.'!$N$6:$W$306,8,0)=R$3,0.01,0)))</f>
        <v/>
      </c>
      <c r="S166" s="27" t="str">
        <f>IF($B166="","",IF(S$4="NÃO",0,IF(VLOOKUP($B166,'FROTA OPER.'!$N$6:$W$306,8,0)=S$3,0.01,0)))</f>
        <v/>
      </c>
      <c r="T166" s="28" t="str">
        <f>IF($B166="","",IF(T$4="NÃO",0,IF(VLOOKUP($B166,'FROTA OPER.'!$N$6:$W$306,8,0)=T$3,0.01,0)))</f>
        <v/>
      </c>
      <c r="U166" s="37" t="str">
        <f t="shared" si="13"/>
        <v/>
      </c>
      <c r="V166" s="20" t="str">
        <f t="shared" si="14"/>
        <v/>
      </c>
      <c r="W166" s="330"/>
    </row>
    <row r="167" spans="2:23" ht="15" customHeight="1" x14ac:dyDescent="0.25">
      <c r="B167" s="21" t="str">
        <f>IF('FROTA OPER.'!N169="","",'FROTA OPER.'!N169)</f>
        <v/>
      </c>
      <c r="C167" s="21" t="str">
        <f>IF(B167="","",'FROTA OPER.'!AJ169)</f>
        <v/>
      </c>
      <c r="D167" s="21" t="str">
        <f>IF(B167="","",'FROTA OPER.'!B169)</f>
        <v/>
      </c>
      <c r="E167" s="22" t="str">
        <f t="shared" si="15"/>
        <v/>
      </c>
      <c r="F167" s="36" t="str">
        <f t="shared" si="16"/>
        <v/>
      </c>
      <c r="G167" s="23" t="str">
        <f>IF($B167="","",IF(G$4="NÃO",0,IF(VLOOKUP($B167,'FROTA OPER.'!$N$6:$AC$306,15,0)=G$3,0.02,0)))</f>
        <v/>
      </c>
      <c r="H167" s="24" t="str">
        <f>IF($B167="","",IF(H$4="NÃO",0,IF(VLOOKUP($B167,'FROTA OPER.'!$N$6:$AC$306,15,0)=H$3,0.02,0)))</f>
        <v/>
      </c>
      <c r="I167" s="24" t="str">
        <f>IF($B167="","",IF(I$4="NÃO",0,IF(VLOOKUP($B167,'FROTA OPER.'!$N$6:$AC$306,15,0)=I$3,0.02,0)))</f>
        <v/>
      </c>
      <c r="J167" s="24" t="str">
        <f>IF($B167="","",IF(J$4="NÃO",0,IF(VLOOKUP($B167,'FROTA OPER.'!$N$6:$AC$306,15,0)=J$3,0.02,0)))</f>
        <v/>
      </c>
      <c r="K167" s="24" t="str">
        <f>IF($B167="","",IF(K$4="NÃO",0,IF(VLOOKUP($B167,'FROTA OPER.'!$N$6:$AC$306,15,0)=K$3,0.02,0)))</f>
        <v/>
      </c>
      <c r="L167" s="24" t="str">
        <f>IF($B167="","",IF(L$4="NÃO",0,IF(VLOOKUP($B167,'FROTA OPER.'!$N$6:$AC$306,15,0)=L$3,0.02,0)))</f>
        <v/>
      </c>
      <c r="M167" s="25" t="str">
        <f>IF($B167="","",IF(L$4="NÃO",0,IF(VLOOKUP($B167,'FROTA OPER.'!$N$6:$AC$306,15,0)=M$3,0.02,0)))</f>
        <v/>
      </c>
      <c r="N167" s="26" t="str">
        <f>IF($B167="","",IF(N$4="NÃO",0,IF(VLOOKUP($B167,'FROTA OPER.'!$N$6:$W$306,8,0)=N$3,0.01,0)))</f>
        <v/>
      </c>
      <c r="O167" s="27" t="str">
        <f>IF($B167="","",IF(O$4="NÃO",0,IF(VLOOKUP($B167,'FROTA OPER.'!$N$6:$W$306,8,0)=O$3,0.01,0)))</f>
        <v/>
      </c>
      <c r="P167" s="27" t="str">
        <f>IF($B167="","",IF(P$4="NÃO",0,IF(VLOOKUP($B167,'FROTA OPER.'!$N$6:$W$306,8,0)=P$3,0.01,0)))</f>
        <v/>
      </c>
      <c r="Q167" s="27" t="str">
        <f>IF($B167="","",IF(Q$4="NÃO",0,IF(VLOOKUP($B167,'FROTA OPER.'!$N$6:$W$306,8,0)=Q$3,0.01,0)))</f>
        <v/>
      </c>
      <c r="R167" s="27" t="str">
        <f>IF($B167="","",IF(R$4="NÃO",0,IF(VLOOKUP($B167,'FROTA OPER.'!$N$6:$W$306,8,0)=R$3,0.01,0)))</f>
        <v/>
      </c>
      <c r="S167" s="27" t="str">
        <f>IF($B167="","",IF(S$4="NÃO",0,IF(VLOOKUP($B167,'FROTA OPER.'!$N$6:$W$306,8,0)=S$3,0.01,0)))</f>
        <v/>
      </c>
      <c r="T167" s="28" t="str">
        <f>IF($B167="","",IF(T$4="NÃO",0,IF(VLOOKUP($B167,'FROTA OPER.'!$N$6:$W$306,8,0)=T$3,0.01,0)))</f>
        <v/>
      </c>
      <c r="U167" s="37" t="str">
        <f t="shared" si="13"/>
        <v/>
      </c>
      <c r="V167" s="20" t="str">
        <f t="shared" si="14"/>
        <v/>
      </c>
      <c r="W167" s="330"/>
    </row>
    <row r="168" spans="2:23" ht="15" customHeight="1" x14ac:dyDescent="0.25">
      <c r="B168" s="21" t="str">
        <f>IF('FROTA OPER.'!N170="","",'FROTA OPER.'!N170)</f>
        <v/>
      </c>
      <c r="C168" s="21" t="str">
        <f>IF(B168="","",'FROTA OPER.'!AJ170)</f>
        <v/>
      </c>
      <c r="D168" s="21" t="str">
        <f>IF(B168="","",'FROTA OPER.'!B170)</f>
        <v/>
      </c>
      <c r="E168" s="22" t="str">
        <f t="shared" si="15"/>
        <v/>
      </c>
      <c r="F168" s="36" t="str">
        <f t="shared" si="16"/>
        <v/>
      </c>
      <c r="G168" s="23" t="str">
        <f>IF($B168="","",IF(G$4="NÃO",0,IF(VLOOKUP($B168,'FROTA OPER.'!$N$6:$AC$306,15,0)=G$3,0.02,0)))</f>
        <v/>
      </c>
      <c r="H168" s="24" t="str">
        <f>IF($B168="","",IF(H$4="NÃO",0,IF(VLOOKUP($B168,'FROTA OPER.'!$N$6:$AC$306,15,0)=H$3,0.02,0)))</f>
        <v/>
      </c>
      <c r="I168" s="24" t="str">
        <f>IF($B168="","",IF(I$4="NÃO",0,IF(VLOOKUP($B168,'FROTA OPER.'!$N$6:$AC$306,15,0)=I$3,0.02,0)))</f>
        <v/>
      </c>
      <c r="J168" s="24" t="str">
        <f>IF($B168="","",IF(J$4="NÃO",0,IF(VLOOKUP($B168,'FROTA OPER.'!$N$6:$AC$306,15,0)=J$3,0.02,0)))</f>
        <v/>
      </c>
      <c r="K168" s="24" t="str">
        <f>IF($B168="","",IF(K$4="NÃO",0,IF(VLOOKUP($B168,'FROTA OPER.'!$N$6:$AC$306,15,0)=K$3,0.02,0)))</f>
        <v/>
      </c>
      <c r="L168" s="24" t="str">
        <f>IF($B168="","",IF(L$4="NÃO",0,IF(VLOOKUP($B168,'FROTA OPER.'!$N$6:$AC$306,15,0)=L$3,0.02,0)))</f>
        <v/>
      </c>
      <c r="M168" s="25" t="str">
        <f>IF($B168="","",IF(L$4="NÃO",0,IF(VLOOKUP($B168,'FROTA OPER.'!$N$6:$AC$306,15,0)=M$3,0.02,0)))</f>
        <v/>
      </c>
      <c r="N168" s="26" t="str">
        <f>IF($B168="","",IF(N$4="NÃO",0,IF(VLOOKUP($B168,'FROTA OPER.'!$N$6:$W$306,8,0)=N$3,0.01,0)))</f>
        <v/>
      </c>
      <c r="O168" s="27" t="str">
        <f>IF($B168="","",IF(O$4="NÃO",0,IF(VLOOKUP($B168,'FROTA OPER.'!$N$6:$W$306,8,0)=O$3,0.01,0)))</f>
        <v/>
      </c>
      <c r="P168" s="27" t="str">
        <f>IF($B168="","",IF(P$4="NÃO",0,IF(VLOOKUP($B168,'FROTA OPER.'!$N$6:$W$306,8,0)=P$3,0.01,0)))</f>
        <v/>
      </c>
      <c r="Q168" s="27" t="str">
        <f>IF($B168="","",IF(Q$4="NÃO",0,IF(VLOOKUP($B168,'FROTA OPER.'!$N$6:$W$306,8,0)=Q$3,0.01,0)))</f>
        <v/>
      </c>
      <c r="R168" s="27" t="str">
        <f>IF($B168="","",IF(R$4="NÃO",0,IF(VLOOKUP($B168,'FROTA OPER.'!$N$6:$W$306,8,0)=R$3,0.01,0)))</f>
        <v/>
      </c>
      <c r="S168" s="27" t="str">
        <f>IF($B168="","",IF(S$4="NÃO",0,IF(VLOOKUP($B168,'FROTA OPER.'!$N$6:$W$306,8,0)=S$3,0.01,0)))</f>
        <v/>
      </c>
      <c r="T168" s="28" t="str">
        <f>IF($B168="","",IF(T$4="NÃO",0,IF(VLOOKUP($B168,'FROTA OPER.'!$N$6:$W$306,8,0)=T$3,0.01,0)))</f>
        <v/>
      </c>
      <c r="U168" s="37" t="str">
        <f t="shared" si="13"/>
        <v/>
      </c>
      <c r="V168" s="20" t="str">
        <f t="shared" si="14"/>
        <v/>
      </c>
      <c r="W168" s="330"/>
    </row>
    <row r="169" spans="2:23" ht="15" customHeight="1" x14ac:dyDescent="0.25">
      <c r="B169" s="21" t="str">
        <f>IF('FROTA OPER.'!N171="","",'FROTA OPER.'!N171)</f>
        <v/>
      </c>
      <c r="C169" s="21" t="str">
        <f>IF(B169="","",'FROTA OPER.'!AJ171)</f>
        <v/>
      </c>
      <c r="D169" s="21" t="str">
        <f>IF(B169="","",'FROTA OPER.'!B171)</f>
        <v/>
      </c>
      <c r="E169" s="22" t="str">
        <f t="shared" si="15"/>
        <v/>
      </c>
      <c r="F169" s="36" t="str">
        <f t="shared" si="16"/>
        <v/>
      </c>
      <c r="G169" s="23" t="str">
        <f>IF($B169="","",IF(G$4="NÃO",0,IF(VLOOKUP($B169,'FROTA OPER.'!$N$6:$AC$306,15,0)=G$3,0.02,0)))</f>
        <v/>
      </c>
      <c r="H169" s="24" t="str">
        <f>IF($B169="","",IF(H$4="NÃO",0,IF(VLOOKUP($B169,'FROTA OPER.'!$N$6:$AC$306,15,0)=H$3,0.02,0)))</f>
        <v/>
      </c>
      <c r="I169" s="24" t="str">
        <f>IF($B169="","",IF(I$4="NÃO",0,IF(VLOOKUP($B169,'FROTA OPER.'!$N$6:$AC$306,15,0)=I$3,0.02,0)))</f>
        <v/>
      </c>
      <c r="J169" s="24" t="str">
        <f>IF($B169="","",IF(J$4="NÃO",0,IF(VLOOKUP($B169,'FROTA OPER.'!$N$6:$AC$306,15,0)=J$3,0.02,0)))</f>
        <v/>
      </c>
      <c r="K169" s="24" t="str">
        <f>IF($B169="","",IF(K$4="NÃO",0,IF(VLOOKUP($B169,'FROTA OPER.'!$N$6:$AC$306,15,0)=K$3,0.02,0)))</f>
        <v/>
      </c>
      <c r="L169" s="24" t="str">
        <f>IF($B169="","",IF(L$4="NÃO",0,IF(VLOOKUP($B169,'FROTA OPER.'!$N$6:$AC$306,15,0)=L$3,0.02,0)))</f>
        <v/>
      </c>
      <c r="M169" s="25" t="str">
        <f>IF($B169="","",IF(L$4="NÃO",0,IF(VLOOKUP($B169,'FROTA OPER.'!$N$6:$AC$306,15,0)=M$3,0.02,0)))</f>
        <v/>
      </c>
      <c r="N169" s="26" t="str">
        <f>IF($B169="","",IF(N$4="NÃO",0,IF(VLOOKUP($B169,'FROTA OPER.'!$N$6:$W$306,8,0)=N$3,0.01,0)))</f>
        <v/>
      </c>
      <c r="O169" s="27" t="str">
        <f>IF($B169="","",IF(O$4="NÃO",0,IF(VLOOKUP($B169,'FROTA OPER.'!$N$6:$W$306,8,0)=O$3,0.01,0)))</f>
        <v/>
      </c>
      <c r="P169" s="27" t="str">
        <f>IF($B169="","",IF(P$4="NÃO",0,IF(VLOOKUP($B169,'FROTA OPER.'!$N$6:$W$306,8,0)=P$3,0.01,0)))</f>
        <v/>
      </c>
      <c r="Q169" s="27" t="str">
        <f>IF($B169="","",IF(Q$4="NÃO",0,IF(VLOOKUP($B169,'FROTA OPER.'!$N$6:$W$306,8,0)=Q$3,0.01,0)))</f>
        <v/>
      </c>
      <c r="R169" s="27" t="str">
        <f>IF($B169="","",IF(R$4="NÃO",0,IF(VLOOKUP($B169,'FROTA OPER.'!$N$6:$W$306,8,0)=R$3,0.01,0)))</f>
        <v/>
      </c>
      <c r="S169" s="27" t="str">
        <f>IF($B169="","",IF(S$4="NÃO",0,IF(VLOOKUP($B169,'FROTA OPER.'!$N$6:$W$306,8,0)=S$3,0.01,0)))</f>
        <v/>
      </c>
      <c r="T169" s="28" t="str">
        <f>IF($B169="","",IF(T$4="NÃO",0,IF(VLOOKUP($B169,'FROTA OPER.'!$N$6:$W$306,8,0)=T$3,0.01,0)))</f>
        <v/>
      </c>
      <c r="U169" s="37" t="str">
        <f t="shared" si="13"/>
        <v/>
      </c>
      <c r="V169" s="20" t="str">
        <f t="shared" si="14"/>
        <v/>
      </c>
      <c r="W169" s="330"/>
    </row>
    <row r="170" spans="2:23" ht="15" customHeight="1" x14ac:dyDescent="0.25">
      <c r="B170" s="21" t="str">
        <f>IF('FROTA OPER.'!N172="","",'FROTA OPER.'!N172)</f>
        <v/>
      </c>
      <c r="C170" s="21" t="str">
        <f>IF(B170="","",'FROTA OPER.'!AJ172)</f>
        <v/>
      </c>
      <c r="D170" s="21" t="str">
        <f>IF(B170="","",'FROTA OPER.'!B172)</f>
        <v/>
      </c>
      <c r="E170" s="22" t="str">
        <f t="shared" si="15"/>
        <v/>
      </c>
      <c r="F170" s="36" t="str">
        <f t="shared" si="16"/>
        <v/>
      </c>
      <c r="G170" s="23" t="str">
        <f>IF($B170="","",IF(G$4="NÃO",0,IF(VLOOKUP($B170,'FROTA OPER.'!$N$6:$AC$306,15,0)=G$3,0.02,0)))</f>
        <v/>
      </c>
      <c r="H170" s="24" t="str">
        <f>IF($B170="","",IF(H$4="NÃO",0,IF(VLOOKUP($B170,'FROTA OPER.'!$N$6:$AC$306,15,0)=H$3,0.02,0)))</f>
        <v/>
      </c>
      <c r="I170" s="24" t="str">
        <f>IF($B170="","",IF(I$4="NÃO",0,IF(VLOOKUP($B170,'FROTA OPER.'!$N$6:$AC$306,15,0)=I$3,0.02,0)))</f>
        <v/>
      </c>
      <c r="J170" s="24" t="str">
        <f>IF($B170="","",IF(J$4="NÃO",0,IF(VLOOKUP($B170,'FROTA OPER.'!$N$6:$AC$306,15,0)=J$3,0.02,0)))</f>
        <v/>
      </c>
      <c r="K170" s="24" t="str">
        <f>IF($B170="","",IF(K$4="NÃO",0,IF(VLOOKUP($B170,'FROTA OPER.'!$N$6:$AC$306,15,0)=K$3,0.02,0)))</f>
        <v/>
      </c>
      <c r="L170" s="24" t="str">
        <f>IF($B170="","",IF(L$4="NÃO",0,IF(VLOOKUP($B170,'FROTA OPER.'!$N$6:$AC$306,15,0)=L$3,0.02,0)))</f>
        <v/>
      </c>
      <c r="M170" s="25" t="str">
        <f>IF($B170="","",IF(L$4="NÃO",0,IF(VLOOKUP($B170,'FROTA OPER.'!$N$6:$AC$306,15,0)=M$3,0.02,0)))</f>
        <v/>
      </c>
      <c r="N170" s="26" t="str">
        <f>IF($B170="","",IF(N$4="NÃO",0,IF(VLOOKUP($B170,'FROTA OPER.'!$N$6:$W$306,8,0)=N$3,0.01,0)))</f>
        <v/>
      </c>
      <c r="O170" s="27" t="str">
        <f>IF($B170="","",IF(O$4="NÃO",0,IF(VLOOKUP($B170,'FROTA OPER.'!$N$6:$W$306,8,0)=O$3,0.01,0)))</f>
        <v/>
      </c>
      <c r="P170" s="27" t="str">
        <f>IF($B170="","",IF(P$4="NÃO",0,IF(VLOOKUP($B170,'FROTA OPER.'!$N$6:$W$306,8,0)=P$3,0.01,0)))</f>
        <v/>
      </c>
      <c r="Q170" s="27" t="str">
        <f>IF($B170="","",IF(Q$4="NÃO",0,IF(VLOOKUP($B170,'FROTA OPER.'!$N$6:$W$306,8,0)=Q$3,0.01,0)))</f>
        <v/>
      </c>
      <c r="R170" s="27" t="str">
        <f>IF($B170="","",IF(R$4="NÃO",0,IF(VLOOKUP($B170,'FROTA OPER.'!$N$6:$W$306,8,0)=R$3,0.01,0)))</f>
        <v/>
      </c>
      <c r="S170" s="27" t="str">
        <f>IF($B170="","",IF(S$4="NÃO",0,IF(VLOOKUP($B170,'FROTA OPER.'!$N$6:$W$306,8,0)=S$3,0.01,0)))</f>
        <v/>
      </c>
      <c r="T170" s="28" t="str">
        <f>IF($B170="","",IF(T$4="NÃO",0,IF(VLOOKUP($B170,'FROTA OPER.'!$N$6:$W$306,8,0)=T$3,0.01,0)))</f>
        <v/>
      </c>
      <c r="U170" s="37" t="str">
        <f t="shared" si="13"/>
        <v/>
      </c>
      <c r="V170" s="20" t="str">
        <f t="shared" si="14"/>
        <v/>
      </c>
      <c r="W170" s="330"/>
    </row>
    <row r="171" spans="2:23" ht="15" customHeight="1" x14ac:dyDescent="0.25">
      <c r="B171" s="21" t="str">
        <f>IF('FROTA OPER.'!N173="","",'FROTA OPER.'!N173)</f>
        <v/>
      </c>
      <c r="C171" s="21" t="str">
        <f>IF(B171="","",'FROTA OPER.'!AJ173)</f>
        <v/>
      </c>
      <c r="D171" s="21" t="str">
        <f>IF(B171="","",'FROTA OPER.'!B173)</f>
        <v/>
      </c>
      <c r="E171" s="22" t="str">
        <f t="shared" si="15"/>
        <v/>
      </c>
      <c r="F171" s="36" t="str">
        <f t="shared" si="16"/>
        <v/>
      </c>
      <c r="G171" s="23" t="str">
        <f>IF($B171="","",IF(G$4="NÃO",0,IF(VLOOKUP($B171,'FROTA OPER.'!$N$6:$AC$306,15,0)=G$3,0.02,0)))</f>
        <v/>
      </c>
      <c r="H171" s="24" t="str">
        <f>IF($B171="","",IF(H$4="NÃO",0,IF(VLOOKUP($B171,'FROTA OPER.'!$N$6:$AC$306,15,0)=H$3,0.02,0)))</f>
        <v/>
      </c>
      <c r="I171" s="24" t="str">
        <f>IF($B171="","",IF(I$4="NÃO",0,IF(VLOOKUP($B171,'FROTA OPER.'!$N$6:$AC$306,15,0)=I$3,0.02,0)))</f>
        <v/>
      </c>
      <c r="J171" s="24" t="str">
        <f>IF($B171="","",IF(J$4="NÃO",0,IF(VLOOKUP($B171,'FROTA OPER.'!$N$6:$AC$306,15,0)=J$3,0.02,0)))</f>
        <v/>
      </c>
      <c r="K171" s="24" t="str">
        <f>IF($B171="","",IF(K$4="NÃO",0,IF(VLOOKUP($B171,'FROTA OPER.'!$N$6:$AC$306,15,0)=K$3,0.02,0)))</f>
        <v/>
      </c>
      <c r="L171" s="24" t="str">
        <f>IF($B171="","",IF(L$4="NÃO",0,IF(VLOOKUP($B171,'FROTA OPER.'!$N$6:$AC$306,15,0)=L$3,0.02,0)))</f>
        <v/>
      </c>
      <c r="M171" s="25" t="str">
        <f>IF($B171="","",IF(L$4="NÃO",0,IF(VLOOKUP($B171,'FROTA OPER.'!$N$6:$AC$306,15,0)=M$3,0.02,0)))</f>
        <v/>
      </c>
      <c r="N171" s="26" t="str">
        <f>IF($B171="","",IF(N$4="NÃO",0,IF(VLOOKUP($B171,'FROTA OPER.'!$N$6:$W$306,8,0)=N$3,0.01,0)))</f>
        <v/>
      </c>
      <c r="O171" s="27" t="str">
        <f>IF($B171="","",IF(O$4="NÃO",0,IF(VLOOKUP($B171,'FROTA OPER.'!$N$6:$W$306,8,0)=O$3,0.01,0)))</f>
        <v/>
      </c>
      <c r="P171" s="27" t="str">
        <f>IF($B171="","",IF(P$4="NÃO",0,IF(VLOOKUP($B171,'FROTA OPER.'!$N$6:$W$306,8,0)=P$3,0.01,0)))</f>
        <v/>
      </c>
      <c r="Q171" s="27" t="str">
        <f>IF($B171="","",IF(Q$4="NÃO",0,IF(VLOOKUP($B171,'FROTA OPER.'!$N$6:$W$306,8,0)=Q$3,0.01,0)))</f>
        <v/>
      </c>
      <c r="R171" s="27" t="str">
        <f>IF($B171="","",IF(R$4="NÃO",0,IF(VLOOKUP($B171,'FROTA OPER.'!$N$6:$W$306,8,0)=R$3,0.01,0)))</f>
        <v/>
      </c>
      <c r="S171" s="27" t="str">
        <f>IF($B171="","",IF(S$4="NÃO",0,IF(VLOOKUP($B171,'FROTA OPER.'!$N$6:$W$306,8,0)=S$3,0.01,0)))</f>
        <v/>
      </c>
      <c r="T171" s="28" t="str">
        <f>IF($B171="","",IF(T$4="NÃO",0,IF(VLOOKUP($B171,'FROTA OPER.'!$N$6:$W$306,8,0)=T$3,0.01,0)))</f>
        <v/>
      </c>
      <c r="U171" s="37" t="str">
        <f t="shared" si="13"/>
        <v/>
      </c>
      <c r="V171" s="20" t="str">
        <f t="shared" si="14"/>
        <v/>
      </c>
      <c r="W171" s="330"/>
    </row>
    <row r="172" spans="2:23" ht="15" customHeight="1" x14ac:dyDescent="0.25">
      <c r="B172" s="21" t="str">
        <f>IF('FROTA OPER.'!N174="","",'FROTA OPER.'!N174)</f>
        <v/>
      </c>
      <c r="C172" s="21" t="str">
        <f>IF(B172="","",'FROTA OPER.'!AJ174)</f>
        <v/>
      </c>
      <c r="D172" s="21" t="str">
        <f>IF(B172="","",'FROTA OPER.'!B174)</f>
        <v/>
      </c>
      <c r="E172" s="22" t="str">
        <f t="shared" si="15"/>
        <v/>
      </c>
      <c r="F172" s="36" t="str">
        <f t="shared" si="16"/>
        <v/>
      </c>
      <c r="G172" s="23" t="str">
        <f>IF($B172="","",IF(G$4="NÃO",0,IF(VLOOKUP($B172,'FROTA OPER.'!$N$6:$AC$306,15,0)=G$3,0.02,0)))</f>
        <v/>
      </c>
      <c r="H172" s="24" t="str">
        <f>IF($B172="","",IF(H$4="NÃO",0,IF(VLOOKUP($B172,'FROTA OPER.'!$N$6:$AC$306,15,0)=H$3,0.02,0)))</f>
        <v/>
      </c>
      <c r="I172" s="24" t="str">
        <f>IF($B172="","",IF(I$4="NÃO",0,IF(VLOOKUP($B172,'FROTA OPER.'!$N$6:$AC$306,15,0)=I$3,0.02,0)))</f>
        <v/>
      </c>
      <c r="J172" s="24" t="str">
        <f>IF($B172="","",IF(J$4="NÃO",0,IF(VLOOKUP($B172,'FROTA OPER.'!$N$6:$AC$306,15,0)=J$3,0.02,0)))</f>
        <v/>
      </c>
      <c r="K172" s="24" t="str">
        <f>IF($B172="","",IF(K$4="NÃO",0,IF(VLOOKUP($B172,'FROTA OPER.'!$N$6:$AC$306,15,0)=K$3,0.02,0)))</f>
        <v/>
      </c>
      <c r="L172" s="24" t="str">
        <f>IF($B172="","",IF(L$4="NÃO",0,IF(VLOOKUP($B172,'FROTA OPER.'!$N$6:$AC$306,15,0)=L$3,0.02,0)))</f>
        <v/>
      </c>
      <c r="M172" s="25" t="str">
        <f>IF($B172="","",IF(L$4="NÃO",0,IF(VLOOKUP($B172,'FROTA OPER.'!$N$6:$AC$306,15,0)=M$3,0.02,0)))</f>
        <v/>
      </c>
      <c r="N172" s="26" t="str">
        <f>IF($B172="","",IF(N$4="NÃO",0,IF(VLOOKUP($B172,'FROTA OPER.'!$N$6:$W$306,8,0)=N$3,0.01,0)))</f>
        <v/>
      </c>
      <c r="O172" s="27" t="str">
        <f>IF($B172="","",IF(O$4="NÃO",0,IF(VLOOKUP($B172,'FROTA OPER.'!$N$6:$W$306,8,0)=O$3,0.01,0)))</f>
        <v/>
      </c>
      <c r="P172" s="27" t="str">
        <f>IF($B172="","",IF(P$4="NÃO",0,IF(VLOOKUP($B172,'FROTA OPER.'!$N$6:$W$306,8,0)=P$3,0.01,0)))</f>
        <v/>
      </c>
      <c r="Q172" s="27" t="str">
        <f>IF($B172="","",IF(Q$4="NÃO",0,IF(VLOOKUP($B172,'FROTA OPER.'!$N$6:$W$306,8,0)=Q$3,0.01,0)))</f>
        <v/>
      </c>
      <c r="R172" s="27" t="str">
        <f>IF($B172="","",IF(R$4="NÃO",0,IF(VLOOKUP($B172,'FROTA OPER.'!$N$6:$W$306,8,0)=R$3,0.01,0)))</f>
        <v/>
      </c>
      <c r="S172" s="27" t="str">
        <f>IF($B172="","",IF(S$4="NÃO",0,IF(VLOOKUP($B172,'FROTA OPER.'!$N$6:$W$306,8,0)=S$3,0.01,0)))</f>
        <v/>
      </c>
      <c r="T172" s="28" t="str">
        <f>IF($B172="","",IF(T$4="NÃO",0,IF(VLOOKUP($B172,'FROTA OPER.'!$N$6:$W$306,8,0)=T$3,0.01,0)))</f>
        <v/>
      </c>
      <c r="U172" s="37" t="str">
        <f t="shared" si="13"/>
        <v/>
      </c>
      <c r="V172" s="20" t="str">
        <f t="shared" si="14"/>
        <v/>
      </c>
      <c r="W172" s="330"/>
    </row>
    <row r="173" spans="2:23" ht="15" customHeight="1" x14ac:dyDescent="0.25">
      <c r="B173" s="21" t="str">
        <f>IF('FROTA OPER.'!N175="","",'FROTA OPER.'!N175)</f>
        <v/>
      </c>
      <c r="C173" s="21" t="str">
        <f>IF(B173="","",'FROTA OPER.'!AJ175)</f>
        <v/>
      </c>
      <c r="D173" s="21" t="str">
        <f>IF(B173="","",'FROTA OPER.'!B175)</f>
        <v/>
      </c>
      <c r="E173" s="22" t="str">
        <f t="shared" si="15"/>
        <v/>
      </c>
      <c r="F173" s="36" t="str">
        <f t="shared" si="16"/>
        <v/>
      </c>
      <c r="G173" s="23" t="str">
        <f>IF($B173="","",IF(G$4="NÃO",0,IF(VLOOKUP($B173,'FROTA OPER.'!$N$6:$AC$306,15,0)=G$3,0.02,0)))</f>
        <v/>
      </c>
      <c r="H173" s="24" t="str">
        <f>IF($B173="","",IF(H$4="NÃO",0,IF(VLOOKUP($B173,'FROTA OPER.'!$N$6:$AC$306,15,0)=H$3,0.02,0)))</f>
        <v/>
      </c>
      <c r="I173" s="24" t="str">
        <f>IF($B173="","",IF(I$4="NÃO",0,IF(VLOOKUP($B173,'FROTA OPER.'!$N$6:$AC$306,15,0)=I$3,0.02,0)))</f>
        <v/>
      </c>
      <c r="J173" s="24" t="str">
        <f>IF($B173="","",IF(J$4="NÃO",0,IF(VLOOKUP($B173,'FROTA OPER.'!$N$6:$AC$306,15,0)=J$3,0.02,0)))</f>
        <v/>
      </c>
      <c r="K173" s="24" t="str">
        <f>IF($B173="","",IF(K$4="NÃO",0,IF(VLOOKUP($B173,'FROTA OPER.'!$N$6:$AC$306,15,0)=K$3,0.02,0)))</f>
        <v/>
      </c>
      <c r="L173" s="24" t="str">
        <f>IF($B173="","",IF(L$4="NÃO",0,IF(VLOOKUP($B173,'FROTA OPER.'!$N$6:$AC$306,15,0)=L$3,0.02,0)))</f>
        <v/>
      </c>
      <c r="M173" s="25" t="str">
        <f>IF($B173="","",IF(L$4="NÃO",0,IF(VLOOKUP($B173,'FROTA OPER.'!$N$6:$AC$306,15,0)=M$3,0.02,0)))</f>
        <v/>
      </c>
      <c r="N173" s="26" t="str">
        <f>IF($B173="","",IF(N$4="NÃO",0,IF(VLOOKUP($B173,'FROTA OPER.'!$N$6:$W$306,8,0)=N$3,0.01,0)))</f>
        <v/>
      </c>
      <c r="O173" s="27" t="str">
        <f>IF($B173="","",IF(O$4="NÃO",0,IF(VLOOKUP($B173,'FROTA OPER.'!$N$6:$W$306,8,0)=O$3,0.01,0)))</f>
        <v/>
      </c>
      <c r="P173" s="27" t="str">
        <f>IF($B173="","",IF(P$4="NÃO",0,IF(VLOOKUP($B173,'FROTA OPER.'!$N$6:$W$306,8,0)=P$3,0.01,0)))</f>
        <v/>
      </c>
      <c r="Q173" s="27" t="str">
        <f>IF($B173="","",IF(Q$4="NÃO",0,IF(VLOOKUP($B173,'FROTA OPER.'!$N$6:$W$306,8,0)=Q$3,0.01,0)))</f>
        <v/>
      </c>
      <c r="R173" s="27" t="str">
        <f>IF($B173="","",IF(R$4="NÃO",0,IF(VLOOKUP($B173,'FROTA OPER.'!$N$6:$W$306,8,0)=R$3,0.01,0)))</f>
        <v/>
      </c>
      <c r="S173" s="27" t="str">
        <f>IF($B173="","",IF(S$4="NÃO",0,IF(VLOOKUP($B173,'FROTA OPER.'!$N$6:$W$306,8,0)=S$3,0.01,0)))</f>
        <v/>
      </c>
      <c r="T173" s="28" t="str">
        <f>IF($B173="","",IF(T$4="NÃO",0,IF(VLOOKUP($B173,'FROTA OPER.'!$N$6:$W$306,8,0)=T$3,0.01,0)))</f>
        <v/>
      </c>
      <c r="U173" s="37" t="str">
        <f t="shared" si="13"/>
        <v/>
      </c>
      <c r="V173" s="20" t="str">
        <f t="shared" si="14"/>
        <v/>
      </c>
      <c r="W173" s="330"/>
    </row>
    <row r="174" spans="2:23" ht="15" customHeight="1" x14ac:dyDescent="0.25">
      <c r="B174" s="21" t="str">
        <f>IF('FROTA OPER.'!N176="","",'FROTA OPER.'!N176)</f>
        <v/>
      </c>
      <c r="C174" s="21" t="str">
        <f>IF(B174="","",'FROTA OPER.'!AJ176)</f>
        <v/>
      </c>
      <c r="D174" s="21" t="str">
        <f>IF(B174="","",'FROTA OPER.'!B176)</f>
        <v/>
      </c>
      <c r="E174" s="22" t="str">
        <f t="shared" si="15"/>
        <v/>
      </c>
      <c r="F174" s="36" t="str">
        <f t="shared" si="16"/>
        <v/>
      </c>
      <c r="G174" s="23" t="str">
        <f>IF($B174="","",IF(G$4="NÃO",0,IF(VLOOKUP($B174,'FROTA OPER.'!$N$6:$AC$306,15,0)=G$3,0.02,0)))</f>
        <v/>
      </c>
      <c r="H174" s="24" t="str">
        <f>IF($B174="","",IF(H$4="NÃO",0,IF(VLOOKUP($B174,'FROTA OPER.'!$N$6:$AC$306,15,0)=H$3,0.02,0)))</f>
        <v/>
      </c>
      <c r="I174" s="24" t="str">
        <f>IF($B174="","",IF(I$4="NÃO",0,IF(VLOOKUP($B174,'FROTA OPER.'!$N$6:$AC$306,15,0)=I$3,0.02,0)))</f>
        <v/>
      </c>
      <c r="J174" s="24" t="str">
        <f>IF($B174="","",IF(J$4="NÃO",0,IF(VLOOKUP($B174,'FROTA OPER.'!$N$6:$AC$306,15,0)=J$3,0.02,0)))</f>
        <v/>
      </c>
      <c r="K174" s="24" t="str">
        <f>IF($B174="","",IF(K$4="NÃO",0,IF(VLOOKUP($B174,'FROTA OPER.'!$N$6:$AC$306,15,0)=K$3,0.02,0)))</f>
        <v/>
      </c>
      <c r="L174" s="24" t="str">
        <f>IF($B174="","",IF(L$4="NÃO",0,IF(VLOOKUP($B174,'FROTA OPER.'!$N$6:$AC$306,15,0)=L$3,0.02,0)))</f>
        <v/>
      </c>
      <c r="M174" s="25" t="str">
        <f>IF($B174="","",IF(L$4="NÃO",0,IF(VLOOKUP($B174,'FROTA OPER.'!$N$6:$AC$306,15,0)=M$3,0.02,0)))</f>
        <v/>
      </c>
      <c r="N174" s="26" t="str">
        <f>IF($B174="","",IF(N$4="NÃO",0,IF(VLOOKUP($B174,'FROTA OPER.'!$N$6:$W$306,8,0)=N$3,0.01,0)))</f>
        <v/>
      </c>
      <c r="O174" s="27" t="str">
        <f>IF($B174="","",IF(O$4="NÃO",0,IF(VLOOKUP($B174,'FROTA OPER.'!$N$6:$W$306,8,0)=O$3,0.01,0)))</f>
        <v/>
      </c>
      <c r="P174" s="27" t="str">
        <f>IF($B174="","",IF(P$4="NÃO",0,IF(VLOOKUP($B174,'FROTA OPER.'!$N$6:$W$306,8,0)=P$3,0.01,0)))</f>
        <v/>
      </c>
      <c r="Q174" s="27" t="str">
        <f>IF($B174="","",IF(Q$4="NÃO",0,IF(VLOOKUP($B174,'FROTA OPER.'!$N$6:$W$306,8,0)=Q$3,0.01,0)))</f>
        <v/>
      </c>
      <c r="R174" s="27" t="str">
        <f>IF($B174="","",IF(R$4="NÃO",0,IF(VLOOKUP($B174,'FROTA OPER.'!$N$6:$W$306,8,0)=R$3,0.01,0)))</f>
        <v/>
      </c>
      <c r="S174" s="27" t="str">
        <f>IF($B174="","",IF(S$4="NÃO",0,IF(VLOOKUP($B174,'FROTA OPER.'!$N$6:$W$306,8,0)=S$3,0.01,0)))</f>
        <v/>
      </c>
      <c r="T174" s="28" t="str">
        <f>IF($B174="","",IF(T$4="NÃO",0,IF(VLOOKUP($B174,'FROTA OPER.'!$N$6:$W$306,8,0)=T$3,0.01,0)))</f>
        <v/>
      </c>
      <c r="U174" s="37" t="str">
        <f t="shared" si="13"/>
        <v/>
      </c>
      <c r="V174" s="20" t="str">
        <f t="shared" si="14"/>
        <v/>
      </c>
      <c r="W174" s="330"/>
    </row>
    <row r="175" spans="2:23" ht="15" customHeight="1" x14ac:dyDescent="0.25">
      <c r="B175" s="21" t="str">
        <f>IF('FROTA OPER.'!N177="","",'FROTA OPER.'!N177)</f>
        <v/>
      </c>
      <c r="C175" s="21" t="str">
        <f>IF(B175="","",'FROTA OPER.'!AJ177)</f>
        <v/>
      </c>
      <c r="D175" s="21" t="str">
        <f>IF(B175="","",'FROTA OPER.'!B177)</f>
        <v/>
      </c>
      <c r="E175" s="22" t="str">
        <f t="shared" si="15"/>
        <v/>
      </c>
      <c r="F175" s="36" t="str">
        <f t="shared" si="16"/>
        <v/>
      </c>
      <c r="G175" s="23" t="str">
        <f>IF($B175="","",IF(G$4="NÃO",0,IF(VLOOKUP($B175,'FROTA OPER.'!$N$6:$AC$306,15,0)=G$3,0.02,0)))</f>
        <v/>
      </c>
      <c r="H175" s="24" t="str">
        <f>IF($B175="","",IF(H$4="NÃO",0,IF(VLOOKUP($B175,'FROTA OPER.'!$N$6:$AC$306,15,0)=H$3,0.02,0)))</f>
        <v/>
      </c>
      <c r="I175" s="24" t="str">
        <f>IF($B175="","",IF(I$4="NÃO",0,IF(VLOOKUP($B175,'FROTA OPER.'!$N$6:$AC$306,15,0)=I$3,0.02,0)))</f>
        <v/>
      </c>
      <c r="J175" s="24" t="str">
        <f>IF($B175="","",IF(J$4="NÃO",0,IF(VLOOKUP($B175,'FROTA OPER.'!$N$6:$AC$306,15,0)=J$3,0.02,0)))</f>
        <v/>
      </c>
      <c r="K175" s="24" t="str">
        <f>IF($B175="","",IF(K$4="NÃO",0,IF(VLOOKUP($B175,'FROTA OPER.'!$N$6:$AC$306,15,0)=K$3,0.02,0)))</f>
        <v/>
      </c>
      <c r="L175" s="24" t="str">
        <f>IF($B175="","",IF(L$4="NÃO",0,IF(VLOOKUP($B175,'FROTA OPER.'!$N$6:$AC$306,15,0)=L$3,0.02,0)))</f>
        <v/>
      </c>
      <c r="M175" s="25" t="str">
        <f>IF($B175="","",IF(L$4="NÃO",0,IF(VLOOKUP($B175,'FROTA OPER.'!$N$6:$AC$306,15,0)=M$3,0.02,0)))</f>
        <v/>
      </c>
      <c r="N175" s="26" t="str">
        <f>IF($B175="","",IF(N$4="NÃO",0,IF(VLOOKUP($B175,'FROTA OPER.'!$N$6:$W$306,8,0)=N$3,0.01,0)))</f>
        <v/>
      </c>
      <c r="O175" s="27" t="str">
        <f>IF($B175="","",IF(O$4="NÃO",0,IF(VLOOKUP($B175,'FROTA OPER.'!$N$6:$W$306,8,0)=O$3,0.01,0)))</f>
        <v/>
      </c>
      <c r="P175" s="27" t="str">
        <f>IF($B175="","",IF(P$4="NÃO",0,IF(VLOOKUP($B175,'FROTA OPER.'!$N$6:$W$306,8,0)=P$3,0.01,0)))</f>
        <v/>
      </c>
      <c r="Q175" s="27" t="str">
        <f>IF($B175="","",IF(Q$4="NÃO",0,IF(VLOOKUP($B175,'FROTA OPER.'!$N$6:$W$306,8,0)=Q$3,0.01,0)))</f>
        <v/>
      </c>
      <c r="R175" s="27" t="str">
        <f>IF($B175="","",IF(R$4="NÃO",0,IF(VLOOKUP($B175,'FROTA OPER.'!$N$6:$W$306,8,0)=R$3,0.01,0)))</f>
        <v/>
      </c>
      <c r="S175" s="27" t="str">
        <f>IF($B175="","",IF(S$4="NÃO",0,IF(VLOOKUP($B175,'FROTA OPER.'!$N$6:$W$306,8,0)=S$3,0.01,0)))</f>
        <v/>
      </c>
      <c r="T175" s="28" t="str">
        <f>IF($B175="","",IF(T$4="NÃO",0,IF(VLOOKUP($B175,'FROTA OPER.'!$N$6:$W$306,8,0)=T$3,0.01,0)))</f>
        <v/>
      </c>
      <c r="U175" s="37" t="str">
        <f t="shared" si="13"/>
        <v/>
      </c>
      <c r="V175" s="20" t="str">
        <f t="shared" si="14"/>
        <v/>
      </c>
      <c r="W175" s="330"/>
    </row>
    <row r="176" spans="2:23" ht="15" customHeight="1" x14ac:dyDescent="0.25">
      <c r="B176" s="21" t="str">
        <f>IF('FROTA OPER.'!N178="","",'FROTA OPER.'!N178)</f>
        <v/>
      </c>
      <c r="C176" s="21" t="str">
        <f>IF(B176="","",'FROTA OPER.'!AJ178)</f>
        <v/>
      </c>
      <c r="D176" s="21" t="str">
        <f>IF(B176="","",'FROTA OPER.'!B178)</f>
        <v/>
      </c>
      <c r="E176" s="22" t="str">
        <f t="shared" si="15"/>
        <v/>
      </c>
      <c r="F176" s="36" t="str">
        <f t="shared" si="16"/>
        <v/>
      </c>
      <c r="G176" s="23" t="str">
        <f>IF($B176="","",IF(G$4="NÃO",0,IF(VLOOKUP($B176,'FROTA OPER.'!$N$6:$AC$306,15,0)=G$3,0.02,0)))</f>
        <v/>
      </c>
      <c r="H176" s="24" t="str">
        <f>IF($B176="","",IF(H$4="NÃO",0,IF(VLOOKUP($B176,'FROTA OPER.'!$N$6:$AC$306,15,0)=H$3,0.02,0)))</f>
        <v/>
      </c>
      <c r="I176" s="24" t="str">
        <f>IF($B176="","",IF(I$4="NÃO",0,IF(VLOOKUP($B176,'FROTA OPER.'!$N$6:$AC$306,15,0)=I$3,0.02,0)))</f>
        <v/>
      </c>
      <c r="J176" s="24" t="str">
        <f>IF($B176="","",IF(J$4="NÃO",0,IF(VLOOKUP($B176,'FROTA OPER.'!$N$6:$AC$306,15,0)=J$3,0.02,0)))</f>
        <v/>
      </c>
      <c r="K176" s="24" t="str">
        <f>IF($B176="","",IF(K$4="NÃO",0,IF(VLOOKUP($B176,'FROTA OPER.'!$N$6:$AC$306,15,0)=K$3,0.02,0)))</f>
        <v/>
      </c>
      <c r="L176" s="24" t="str">
        <f>IF($B176="","",IF(L$4="NÃO",0,IF(VLOOKUP($B176,'FROTA OPER.'!$N$6:$AC$306,15,0)=L$3,0.02,0)))</f>
        <v/>
      </c>
      <c r="M176" s="25" t="str">
        <f>IF($B176="","",IF(L$4="NÃO",0,IF(VLOOKUP($B176,'FROTA OPER.'!$N$6:$AC$306,15,0)=M$3,0.02,0)))</f>
        <v/>
      </c>
      <c r="N176" s="26" t="str">
        <f>IF($B176="","",IF(N$4="NÃO",0,IF(VLOOKUP($B176,'FROTA OPER.'!$N$6:$W$306,8,0)=N$3,0.01,0)))</f>
        <v/>
      </c>
      <c r="O176" s="27" t="str">
        <f>IF($B176="","",IF(O$4="NÃO",0,IF(VLOOKUP($B176,'FROTA OPER.'!$N$6:$W$306,8,0)=O$3,0.01,0)))</f>
        <v/>
      </c>
      <c r="P176" s="27" t="str">
        <f>IF($B176="","",IF(P$4="NÃO",0,IF(VLOOKUP($B176,'FROTA OPER.'!$N$6:$W$306,8,0)=P$3,0.01,0)))</f>
        <v/>
      </c>
      <c r="Q176" s="27" t="str">
        <f>IF($B176="","",IF(Q$4="NÃO",0,IF(VLOOKUP($B176,'FROTA OPER.'!$N$6:$W$306,8,0)=Q$3,0.01,0)))</f>
        <v/>
      </c>
      <c r="R176" s="27" t="str">
        <f>IF($B176="","",IF(R$4="NÃO",0,IF(VLOOKUP($B176,'FROTA OPER.'!$N$6:$W$306,8,0)=R$3,0.01,0)))</f>
        <v/>
      </c>
      <c r="S176" s="27" t="str">
        <f>IF($B176="","",IF(S$4="NÃO",0,IF(VLOOKUP($B176,'FROTA OPER.'!$N$6:$W$306,8,0)=S$3,0.01,0)))</f>
        <v/>
      </c>
      <c r="T176" s="28" t="str">
        <f>IF($B176="","",IF(T$4="NÃO",0,IF(VLOOKUP($B176,'FROTA OPER.'!$N$6:$W$306,8,0)=T$3,0.01,0)))</f>
        <v/>
      </c>
      <c r="U176" s="37" t="str">
        <f t="shared" si="13"/>
        <v/>
      </c>
      <c r="V176" s="20" t="str">
        <f t="shared" si="14"/>
        <v/>
      </c>
      <c r="W176" s="330"/>
    </row>
    <row r="177" spans="2:23" ht="15" customHeight="1" x14ac:dyDescent="0.25">
      <c r="B177" s="21" t="str">
        <f>IF('FROTA OPER.'!N179="","",'FROTA OPER.'!N179)</f>
        <v/>
      </c>
      <c r="C177" s="21" t="str">
        <f>IF(B177="","",'FROTA OPER.'!AJ179)</f>
        <v/>
      </c>
      <c r="D177" s="21" t="str">
        <f>IF(B177="","",'FROTA OPER.'!B179)</f>
        <v/>
      </c>
      <c r="E177" s="22" t="str">
        <f t="shared" si="15"/>
        <v/>
      </c>
      <c r="F177" s="36" t="str">
        <f t="shared" si="16"/>
        <v/>
      </c>
      <c r="G177" s="23" t="str">
        <f>IF($B177="","",IF(G$4="NÃO",0,IF(VLOOKUP($B177,'FROTA OPER.'!$N$6:$AC$306,15,0)=G$3,0.02,0)))</f>
        <v/>
      </c>
      <c r="H177" s="24" t="str">
        <f>IF($B177="","",IF(H$4="NÃO",0,IF(VLOOKUP($B177,'FROTA OPER.'!$N$6:$AC$306,15,0)=H$3,0.02,0)))</f>
        <v/>
      </c>
      <c r="I177" s="24" t="str">
        <f>IF($B177="","",IF(I$4="NÃO",0,IF(VLOOKUP($B177,'FROTA OPER.'!$N$6:$AC$306,15,0)=I$3,0.02,0)))</f>
        <v/>
      </c>
      <c r="J177" s="24" t="str">
        <f>IF($B177="","",IF(J$4="NÃO",0,IF(VLOOKUP($B177,'FROTA OPER.'!$N$6:$AC$306,15,0)=J$3,0.02,0)))</f>
        <v/>
      </c>
      <c r="K177" s="24" t="str">
        <f>IF($B177="","",IF(K$4="NÃO",0,IF(VLOOKUP($B177,'FROTA OPER.'!$N$6:$AC$306,15,0)=K$3,0.02,0)))</f>
        <v/>
      </c>
      <c r="L177" s="24" t="str">
        <f>IF($B177="","",IF(L$4="NÃO",0,IF(VLOOKUP($B177,'FROTA OPER.'!$N$6:$AC$306,15,0)=L$3,0.02,0)))</f>
        <v/>
      </c>
      <c r="M177" s="25" t="str">
        <f>IF($B177="","",IF(L$4="NÃO",0,IF(VLOOKUP($B177,'FROTA OPER.'!$N$6:$AC$306,15,0)=M$3,0.02,0)))</f>
        <v/>
      </c>
      <c r="N177" s="26" t="str">
        <f>IF($B177="","",IF(N$4="NÃO",0,IF(VLOOKUP($B177,'FROTA OPER.'!$N$6:$W$306,8,0)=N$3,0.01,0)))</f>
        <v/>
      </c>
      <c r="O177" s="27" t="str">
        <f>IF($B177="","",IF(O$4="NÃO",0,IF(VLOOKUP($B177,'FROTA OPER.'!$N$6:$W$306,8,0)=O$3,0.01,0)))</f>
        <v/>
      </c>
      <c r="P177" s="27" t="str">
        <f>IF($B177="","",IF(P$4="NÃO",0,IF(VLOOKUP($B177,'FROTA OPER.'!$N$6:$W$306,8,0)=P$3,0.01,0)))</f>
        <v/>
      </c>
      <c r="Q177" s="27" t="str">
        <f>IF($B177="","",IF(Q$4="NÃO",0,IF(VLOOKUP($B177,'FROTA OPER.'!$N$6:$W$306,8,0)=Q$3,0.01,0)))</f>
        <v/>
      </c>
      <c r="R177" s="27" t="str">
        <f>IF($B177="","",IF(R$4="NÃO",0,IF(VLOOKUP($B177,'FROTA OPER.'!$N$6:$W$306,8,0)=R$3,0.01,0)))</f>
        <v/>
      </c>
      <c r="S177" s="27" t="str">
        <f>IF($B177="","",IF(S$4="NÃO",0,IF(VLOOKUP($B177,'FROTA OPER.'!$N$6:$W$306,8,0)=S$3,0.01,0)))</f>
        <v/>
      </c>
      <c r="T177" s="28" t="str">
        <f>IF($B177="","",IF(T$4="NÃO",0,IF(VLOOKUP($B177,'FROTA OPER.'!$N$6:$W$306,8,0)=T$3,0.01,0)))</f>
        <v/>
      </c>
      <c r="U177" s="37" t="str">
        <f t="shared" si="13"/>
        <v/>
      </c>
      <c r="V177" s="20" t="str">
        <f t="shared" si="14"/>
        <v/>
      </c>
      <c r="W177" s="330"/>
    </row>
    <row r="178" spans="2:23" ht="15" customHeight="1" x14ac:dyDescent="0.25">
      <c r="B178" s="21" t="str">
        <f>IF('FROTA OPER.'!N180="","",'FROTA OPER.'!N180)</f>
        <v/>
      </c>
      <c r="C178" s="21" t="str">
        <f>IF(B178="","",'FROTA OPER.'!AJ180)</f>
        <v/>
      </c>
      <c r="D178" s="21" t="str">
        <f>IF(B178="","",'FROTA OPER.'!B180)</f>
        <v/>
      </c>
      <c r="E178" s="22" t="str">
        <f t="shared" si="15"/>
        <v/>
      </c>
      <c r="F178" s="36" t="str">
        <f t="shared" si="16"/>
        <v/>
      </c>
      <c r="G178" s="23" t="str">
        <f>IF($B178="","",IF(G$4="NÃO",0,IF(VLOOKUP($B178,'FROTA OPER.'!$N$6:$AC$306,15,0)=G$3,0.02,0)))</f>
        <v/>
      </c>
      <c r="H178" s="24" t="str">
        <f>IF($B178="","",IF(H$4="NÃO",0,IF(VLOOKUP($B178,'FROTA OPER.'!$N$6:$AC$306,15,0)=H$3,0.02,0)))</f>
        <v/>
      </c>
      <c r="I178" s="24" t="str">
        <f>IF($B178="","",IF(I$4="NÃO",0,IF(VLOOKUP($B178,'FROTA OPER.'!$N$6:$AC$306,15,0)=I$3,0.02,0)))</f>
        <v/>
      </c>
      <c r="J178" s="24" t="str">
        <f>IF($B178="","",IF(J$4="NÃO",0,IF(VLOOKUP($B178,'FROTA OPER.'!$N$6:$AC$306,15,0)=J$3,0.02,0)))</f>
        <v/>
      </c>
      <c r="K178" s="24" t="str">
        <f>IF($B178="","",IF(K$4="NÃO",0,IF(VLOOKUP($B178,'FROTA OPER.'!$N$6:$AC$306,15,0)=K$3,0.02,0)))</f>
        <v/>
      </c>
      <c r="L178" s="24" t="str">
        <f>IF($B178="","",IF(L$4="NÃO",0,IF(VLOOKUP($B178,'FROTA OPER.'!$N$6:$AC$306,15,0)=L$3,0.02,0)))</f>
        <v/>
      </c>
      <c r="M178" s="25" t="str">
        <f>IF($B178="","",IF(L$4="NÃO",0,IF(VLOOKUP($B178,'FROTA OPER.'!$N$6:$AC$306,15,0)=M$3,0.02,0)))</f>
        <v/>
      </c>
      <c r="N178" s="26" t="str">
        <f>IF($B178="","",IF(N$4="NÃO",0,IF(VLOOKUP($B178,'FROTA OPER.'!$N$6:$W$306,8,0)=N$3,0.01,0)))</f>
        <v/>
      </c>
      <c r="O178" s="27" t="str">
        <f>IF($B178="","",IF(O$4="NÃO",0,IF(VLOOKUP($B178,'FROTA OPER.'!$N$6:$W$306,8,0)=O$3,0.01,0)))</f>
        <v/>
      </c>
      <c r="P178" s="27" t="str">
        <f>IF($B178="","",IF(P$4="NÃO",0,IF(VLOOKUP($B178,'FROTA OPER.'!$N$6:$W$306,8,0)=P$3,0.01,0)))</f>
        <v/>
      </c>
      <c r="Q178" s="27" t="str">
        <f>IF($B178="","",IF(Q$4="NÃO",0,IF(VLOOKUP($B178,'FROTA OPER.'!$N$6:$W$306,8,0)=Q$3,0.01,0)))</f>
        <v/>
      </c>
      <c r="R178" s="27" t="str">
        <f>IF($B178="","",IF(R$4="NÃO",0,IF(VLOOKUP($B178,'FROTA OPER.'!$N$6:$W$306,8,0)=R$3,0.01,0)))</f>
        <v/>
      </c>
      <c r="S178" s="27" t="str">
        <f>IF($B178="","",IF(S$4="NÃO",0,IF(VLOOKUP($B178,'FROTA OPER.'!$N$6:$W$306,8,0)=S$3,0.01,0)))</f>
        <v/>
      </c>
      <c r="T178" s="28" t="str">
        <f>IF($B178="","",IF(T$4="NÃO",0,IF(VLOOKUP($B178,'FROTA OPER.'!$N$6:$W$306,8,0)=T$3,0.01,0)))</f>
        <v/>
      </c>
      <c r="U178" s="37" t="str">
        <f t="shared" si="13"/>
        <v/>
      </c>
      <c r="V178" s="20" t="str">
        <f t="shared" si="14"/>
        <v/>
      </c>
      <c r="W178" s="330"/>
    </row>
    <row r="179" spans="2:23" ht="15" customHeight="1" x14ac:dyDescent="0.25">
      <c r="B179" s="21" t="str">
        <f>IF('FROTA OPER.'!N181="","",'FROTA OPER.'!N181)</f>
        <v/>
      </c>
      <c r="C179" s="21" t="str">
        <f>IF(B179="","",'FROTA OPER.'!AJ181)</f>
        <v/>
      </c>
      <c r="D179" s="21" t="str">
        <f>IF(B179="","",'FROTA OPER.'!B181)</f>
        <v/>
      </c>
      <c r="E179" s="22" t="str">
        <f t="shared" si="15"/>
        <v/>
      </c>
      <c r="F179" s="36" t="str">
        <f t="shared" si="16"/>
        <v/>
      </c>
      <c r="G179" s="23" t="str">
        <f>IF($B179="","",IF(G$4="NÃO",0,IF(VLOOKUP($B179,'FROTA OPER.'!$N$6:$AC$306,15,0)=G$3,0.02,0)))</f>
        <v/>
      </c>
      <c r="H179" s="24" t="str">
        <f>IF($B179="","",IF(H$4="NÃO",0,IF(VLOOKUP($B179,'FROTA OPER.'!$N$6:$AC$306,15,0)=H$3,0.02,0)))</f>
        <v/>
      </c>
      <c r="I179" s="24" t="str">
        <f>IF($B179="","",IF(I$4="NÃO",0,IF(VLOOKUP($B179,'FROTA OPER.'!$N$6:$AC$306,15,0)=I$3,0.02,0)))</f>
        <v/>
      </c>
      <c r="J179" s="24" t="str">
        <f>IF($B179="","",IF(J$4="NÃO",0,IF(VLOOKUP($B179,'FROTA OPER.'!$N$6:$AC$306,15,0)=J$3,0.02,0)))</f>
        <v/>
      </c>
      <c r="K179" s="24" t="str">
        <f>IF($B179="","",IF(K$4="NÃO",0,IF(VLOOKUP($B179,'FROTA OPER.'!$N$6:$AC$306,15,0)=K$3,0.02,0)))</f>
        <v/>
      </c>
      <c r="L179" s="24" t="str">
        <f>IF($B179="","",IF(L$4="NÃO",0,IF(VLOOKUP($B179,'FROTA OPER.'!$N$6:$AC$306,15,0)=L$3,0.02,0)))</f>
        <v/>
      </c>
      <c r="M179" s="25" t="str">
        <f>IF($B179="","",IF(L$4="NÃO",0,IF(VLOOKUP($B179,'FROTA OPER.'!$N$6:$AC$306,15,0)=M$3,0.02,0)))</f>
        <v/>
      </c>
      <c r="N179" s="26" t="str">
        <f>IF($B179="","",IF(N$4="NÃO",0,IF(VLOOKUP($B179,'FROTA OPER.'!$N$6:$W$306,8,0)=N$3,0.01,0)))</f>
        <v/>
      </c>
      <c r="O179" s="27" t="str">
        <f>IF($B179="","",IF(O$4="NÃO",0,IF(VLOOKUP($B179,'FROTA OPER.'!$N$6:$W$306,8,0)=O$3,0.01,0)))</f>
        <v/>
      </c>
      <c r="P179" s="27" t="str">
        <f>IF($B179="","",IF(P$4="NÃO",0,IF(VLOOKUP($B179,'FROTA OPER.'!$N$6:$W$306,8,0)=P$3,0.01,0)))</f>
        <v/>
      </c>
      <c r="Q179" s="27" t="str">
        <f>IF($B179="","",IF(Q$4="NÃO",0,IF(VLOOKUP($B179,'FROTA OPER.'!$N$6:$W$306,8,0)=Q$3,0.01,0)))</f>
        <v/>
      </c>
      <c r="R179" s="27" t="str">
        <f>IF($B179="","",IF(R$4="NÃO",0,IF(VLOOKUP($B179,'FROTA OPER.'!$N$6:$W$306,8,0)=R$3,0.01,0)))</f>
        <v/>
      </c>
      <c r="S179" s="27" t="str">
        <f>IF($B179="","",IF(S$4="NÃO",0,IF(VLOOKUP($B179,'FROTA OPER.'!$N$6:$W$306,8,0)=S$3,0.01,0)))</f>
        <v/>
      </c>
      <c r="T179" s="28" t="str">
        <f>IF($B179="","",IF(T$4="NÃO",0,IF(VLOOKUP($B179,'FROTA OPER.'!$N$6:$W$306,8,0)=T$3,0.01,0)))</f>
        <v/>
      </c>
      <c r="U179" s="37" t="str">
        <f t="shared" si="13"/>
        <v/>
      </c>
      <c r="V179" s="20" t="str">
        <f t="shared" si="14"/>
        <v/>
      </c>
      <c r="W179" s="330"/>
    </row>
    <row r="180" spans="2:23" ht="15" customHeight="1" x14ac:dyDescent="0.25">
      <c r="B180" s="21" t="str">
        <f>IF('FROTA OPER.'!N182="","",'FROTA OPER.'!N182)</f>
        <v/>
      </c>
      <c r="C180" s="21" t="str">
        <f>IF(B180="","",'FROTA OPER.'!AJ182)</f>
        <v/>
      </c>
      <c r="D180" s="21" t="str">
        <f>IF(B180="","",'FROTA OPER.'!B182)</f>
        <v/>
      </c>
      <c r="E180" s="22" t="str">
        <f t="shared" si="15"/>
        <v/>
      </c>
      <c r="F180" s="36" t="str">
        <f t="shared" si="16"/>
        <v/>
      </c>
      <c r="G180" s="23" t="str">
        <f>IF($B180="","",IF(G$4="NÃO",0,IF(VLOOKUP($B180,'FROTA OPER.'!$N$6:$AC$306,15,0)=G$3,0.02,0)))</f>
        <v/>
      </c>
      <c r="H180" s="24" t="str">
        <f>IF($B180="","",IF(H$4="NÃO",0,IF(VLOOKUP($B180,'FROTA OPER.'!$N$6:$AC$306,15,0)=H$3,0.02,0)))</f>
        <v/>
      </c>
      <c r="I180" s="24" t="str">
        <f>IF($B180="","",IF(I$4="NÃO",0,IF(VLOOKUP($B180,'FROTA OPER.'!$N$6:$AC$306,15,0)=I$3,0.02,0)))</f>
        <v/>
      </c>
      <c r="J180" s="24" t="str">
        <f>IF($B180="","",IF(J$4="NÃO",0,IF(VLOOKUP($B180,'FROTA OPER.'!$N$6:$AC$306,15,0)=J$3,0.02,0)))</f>
        <v/>
      </c>
      <c r="K180" s="24" t="str">
        <f>IF($B180="","",IF(K$4="NÃO",0,IF(VLOOKUP($B180,'FROTA OPER.'!$N$6:$AC$306,15,0)=K$3,0.02,0)))</f>
        <v/>
      </c>
      <c r="L180" s="24" t="str">
        <f>IF($B180="","",IF(L$4="NÃO",0,IF(VLOOKUP($B180,'FROTA OPER.'!$N$6:$AC$306,15,0)=L$3,0.02,0)))</f>
        <v/>
      </c>
      <c r="M180" s="25" t="str">
        <f>IF($B180="","",IF(L$4="NÃO",0,IF(VLOOKUP($B180,'FROTA OPER.'!$N$6:$AC$306,15,0)=M$3,0.02,0)))</f>
        <v/>
      </c>
      <c r="N180" s="26" t="str">
        <f>IF($B180="","",IF(N$4="NÃO",0,IF(VLOOKUP($B180,'FROTA OPER.'!$N$6:$W$306,8,0)=N$3,0.01,0)))</f>
        <v/>
      </c>
      <c r="O180" s="27" t="str">
        <f>IF($B180="","",IF(O$4="NÃO",0,IF(VLOOKUP($B180,'FROTA OPER.'!$N$6:$W$306,8,0)=O$3,0.01,0)))</f>
        <v/>
      </c>
      <c r="P180" s="27" t="str">
        <f>IF($B180="","",IF(P$4="NÃO",0,IF(VLOOKUP($B180,'FROTA OPER.'!$N$6:$W$306,8,0)=P$3,0.01,0)))</f>
        <v/>
      </c>
      <c r="Q180" s="27" t="str">
        <f>IF($B180="","",IF(Q$4="NÃO",0,IF(VLOOKUP($B180,'FROTA OPER.'!$N$6:$W$306,8,0)=Q$3,0.01,0)))</f>
        <v/>
      </c>
      <c r="R180" s="27" t="str">
        <f>IF($B180="","",IF(R$4="NÃO",0,IF(VLOOKUP($B180,'FROTA OPER.'!$N$6:$W$306,8,0)=R$3,0.01,0)))</f>
        <v/>
      </c>
      <c r="S180" s="27" t="str">
        <f>IF($B180="","",IF(S$4="NÃO",0,IF(VLOOKUP($B180,'FROTA OPER.'!$N$6:$W$306,8,0)=S$3,0.01,0)))</f>
        <v/>
      </c>
      <c r="T180" s="28" t="str">
        <f>IF($B180="","",IF(T$4="NÃO",0,IF(VLOOKUP($B180,'FROTA OPER.'!$N$6:$W$306,8,0)=T$3,0.01,0)))</f>
        <v/>
      </c>
      <c r="U180" s="37" t="str">
        <f t="shared" si="13"/>
        <v/>
      </c>
      <c r="V180" s="20" t="str">
        <f t="shared" si="14"/>
        <v/>
      </c>
      <c r="W180" s="330"/>
    </row>
    <row r="181" spans="2:23" ht="15" customHeight="1" x14ac:dyDescent="0.25">
      <c r="B181" s="21" t="str">
        <f>IF('FROTA OPER.'!N183="","",'FROTA OPER.'!N183)</f>
        <v/>
      </c>
      <c r="C181" s="21" t="str">
        <f>IF(B181="","",'FROTA OPER.'!AJ183)</f>
        <v/>
      </c>
      <c r="D181" s="21" t="str">
        <f>IF(B181="","",'FROTA OPER.'!B183)</f>
        <v/>
      </c>
      <c r="E181" s="22" t="str">
        <f t="shared" si="15"/>
        <v/>
      </c>
      <c r="F181" s="36" t="str">
        <f t="shared" si="16"/>
        <v/>
      </c>
      <c r="G181" s="23" t="str">
        <f>IF($B181="","",IF(G$4="NÃO",0,IF(VLOOKUP($B181,'FROTA OPER.'!$N$6:$AC$306,15,0)=G$3,0.02,0)))</f>
        <v/>
      </c>
      <c r="H181" s="24" t="str">
        <f>IF($B181="","",IF(H$4="NÃO",0,IF(VLOOKUP($B181,'FROTA OPER.'!$N$6:$AC$306,15,0)=H$3,0.02,0)))</f>
        <v/>
      </c>
      <c r="I181" s="24" t="str">
        <f>IF($B181="","",IF(I$4="NÃO",0,IF(VLOOKUP($B181,'FROTA OPER.'!$N$6:$AC$306,15,0)=I$3,0.02,0)))</f>
        <v/>
      </c>
      <c r="J181" s="24" t="str">
        <f>IF($B181="","",IF(J$4="NÃO",0,IF(VLOOKUP($B181,'FROTA OPER.'!$N$6:$AC$306,15,0)=J$3,0.02,0)))</f>
        <v/>
      </c>
      <c r="K181" s="24" t="str">
        <f>IF($B181="","",IF(K$4="NÃO",0,IF(VLOOKUP($B181,'FROTA OPER.'!$N$6:$AC$306,15,0)=K$3,0.02,0)))</f>
        <v/>
      </c>
      <c r="L181" s="24" t="str">
        <f>IF($B181="","",IF(L$4="NÃO",0,IF(VLOOKUP($B181,'FROTA OPER.'!$N$6:$AC$306,15,0)=L$3,0.02,0)))</f>
        <v/>
      </c>
      <c r="M181" s="25" t="str">
        <f>IF($B181="","",IF(L$4="NÃO",0,IF(VLOOKUP($B181,'FROTA OPER.'!$N$6:$AC$306,15,0)=M$3,0.02,0)))</f>
        <v/>
      </c>
      <c r="N181" s="26" t="str">
        <f>IF($B181="","",IF(N$4="NÃO",0,IF(VLOOKUP($B181,'FROTA OPER.'!$N$6:$W$306,8,0)=N$3,0.01,0)))</f>
        <v/>
      </c>
      <c r="O181" s="27" t="str">
        <f>IF($B181="","",IF(O$4="NÃO",0,IF(VLOOKUP($B181,'FROTA OPER.'!$N$6:$W$306,8,0)=O$3,0.01,0)))</f>
        <v/>
      </c>
      <c r="P181" s="27" t="str">
        <f>IF($B181="","",IF(P$4="NÃO",0,IF(VLOOKUP($B181,'FROTA OPER.'!$N$6:$W$306,8,0)=P$3,0.01,0)))</f>
        <v/>
      </c>
      <c r="Q181" s="27" t="str">
        <f>IF($B181="","",IF(Q$4="NÃO",0,IF(VLOOKUP($B181,'FROTA OPER.'!$N$6:$W$306,8,0)=Q$3,0.01,0)))</f>
        <v/>
      </c>
      <c r="R181" s="27" t="str">
        <f>IF($B181="","",IF(R$4="NÃO",0,IF(VLOOKUP($B181,'FROTA OPER.'!$N$6:$W$306,8,0)=R$3,0.01,0)))</f>
        <v/>
      </c>
      <c r="S181" s="27" t="str">
        <f>IF($B181="","",IF(S$4="NÃO",0,IF(VLOOKUP($B181,'FROTA OPER.'!$N$6:$W$306,8,0)=S$3,0.01,0)))</f>
        <v/>
      </c>
      <c r="T181" s="28" t="str">
        <f>IF($B181="","",IF(T$4="NÃO",0,IF(VLOOKUP($B181,'FROTA OPER.'!$N$6:$W$306,8,0)=T$3,0.01,0)))</f>
        <v/>
      </c>
      <c r="U181" s="37" t="str">
        <f t="shared" si="13"/>
        <v/>
      </c>
      <c r="V181" s="20" t="str">
        <f t="shared" si="14"/>
        <v/>
      </c>
      <c r="W181" s="330"/>
    </row>
    <row r="182" spans="2:23" ht="15" customHeight="1" x14ac:dyDescent="0.25">
      <c r="B182" s="21" t="str">
        <f>IF('FROTA OPER.'!N184="","",'FROTA OPER.'!N184)</f>
        <v/>
      </c>
      <c r="C182" s="21" t="str">
        <f>IF(B182="","",'FROTA OPER.'!AJ184)</f>
        <v/>
      </c>
      <c r="D182" s="21" t="str">
        <f>IF(B182="","",'FROTA OPER.'!B184)</f>
        <v/>
      </c>
      <c r="E182" s="22" t="str">
        <f t="shared" si="15"/>
        <v/>
      </c>
      <c r="F182" s="36" t="str">
        <f t="shared" si="16"/>
        <v/>
      </c>
      <c r="G182" s="23" t="str">
        <f>IF($B182="","",IF(G$4="NÃO",0,IF(VLOOKUP($B182,'FROTA OPER.'!$N$6:$AC$306,15,0)=G$3,0.02,0)))</f>
        <v/>
      </c>
      <c r="H182" s="24" t="str">
        <f>IF($B182="","",IF(H$4="NÃO",0,IF(VLOOKUP($B182,'FROTA OPER.'!$N$6:$AC$306,15,0)=H$3,0.02,0)))</f>
        <v/>
      </c>
      <c r="I182" s="24" t="str">
        <f>IF($B182="","",IF(I$4="NÃO",0,IF(VLOOKUP($B182,'FROTA OPER.'!$N$6:$AC$306,15,0)=I$3,0.02,0)))</f>
        <v/>
      </c>
      <c r="J182" s="24" t="str">
        <f>IF($B182="","",IF(J$4="NÃO",0,IF(VLOOKUP($B182,'FROTA OPER.'!$N$6:$AC$306,15,0)=J$3,0.02,0)))</f>
        <v/>
      </c>
      <c r="K182" s="24" t="str">
        <f>IF($B182="","",IF(K$4="NÃO",0,IF(VLOOKUP($B182,'FROTA OPER.'!$N$6:$AC$306,15,0)=K$3,0.02,0)))</f>
        <v/>
      </c>
      <c r="L182" s="24" t="str">
        <f>IF($B182="","",IF(L$4="NÃO",0,IF(VLOOKUP($B182,'FROTA OPER.'!$N$6:$AC$306,15,0)=L$3,0.02,0)))</f>
        <v/>
      </c>
      <c r="M182" s="25" t="str">
        <f>IF($B182="","",IF(L$4="NÃO",0,IF(VLOOKUP($B182,'FROTA OPER.'!$N$6:$AC$306,15,0)=M$3,0.02,0)))</f>
        <v/>
      </c>
      <c r="N182" s="26" t="str">
        <f>IF($B182="","",IF(N$4="NÃO",0,IF(VLOOKUP($B182,'FROTA OPER.'!$N$6:$W$306,8,0)=N$3,0.01,0)))</f>
        <v/>
      </c>
      <c r="O182" s="27" t="str">
        <f>IF($B182="","",IF(O$4="NÃO",0,IF(VLOOKUP($B182,'FROTA OPER.'!$N$6:$W$306,8,0)=O$3,0.01,0)))</f>
        <v/>
      </c>
      <c r="P182" s="27" t="str">
        <f>IF($B182="","",IF(P$4="NÃO",0,IF(VLOOKUP($B182,'FROTA OPER.'!$N$6:$W$306,8,0)=P$3,0.01,0)))</f>
        <v/>
      </c>
      <c r="Q182" s="27" t="str">
        <f>IF($B182="","",IF(Q$4="NÃO",0,IF(VLOOKUP($B182,'FROTA OPER.'!$N$6:$W$306,8,0)=Q$3,0.01,0)))</f>
        <v/>
      </c>
      <c r="R182" s="27" t="str">
        <f>IF($B182="","",IF(R$4="NÃO",0,IF(VLOOKUP($B182,'FROTA OPER.'!$N$6:$W$306,8,0)=R$3,0.01,0)))</f>
        <v/>
      </c>
      <c r="S182" s="27" t="str">
        <f>IF($B182="","",IF(S$4="NÃO",0,IF(VLOOKUP($B182,'FROTA OPER.'!$N$6:$W$306,8,0)=S$3,0.01,0)))</f>
        <v/>
      </c>
      <c r="T182" s="28" t="str">
        <f>IF($B182="","",IF(T$4="NÃO",0,IF(VLOOKUP($B182,'FROTA OPER.'!$N$6:$W$306,8,0)=T$3,0.01,0)))</f>
        <v/>
      </c>
      <c r="U182" s="37" t="str">
        <f t="shared" si="13"/>
        <v/>
      </c>
      <c r="V182" s="20" t="str">
        <f t="shared" si="14"/>
        <v/>
      </c>
      <c r="W182" s="330"/>
    </row>
    <row r="183" spans="2:23" ht="15" customHeight="1" x14ac:dyDescent="0.25">
      <c r="B183" s="21" t="str">
        <f>IF('FROTA OPER.'!N185="","",'FROTA OPER.'!N185)</f>
        <v/>
      </c>
      <c r="C183" s="21" t="str">
        <f>IF(B183="","",'FROTA OPER.'!AJ185)</f>
        <v/>
      </c>
      <c r="D183" s="21" t="str">
        <f>IF(B183="","",'FROTA OPER.'!B185)</f>
        <v/>
      </c>
      <c r="E183" s="22" t="str">
        <f t="shared" si="15"/>
        <v/>
      </c>
      <c r="F183" s="36" t="str">
        <f t="shared" si="16"/>
        <v/>
      </c>
      <c r="G183" s="23" t="str">
        <f>IF($B183="","",IF(G$4="NÃO",0,IF(VLOOKUP($B183,'FROTA OPER.'!$N$6:$AC$306,15,0)=G$3,0.02,0)))</f>
        <v/>
      </c>
      <c r="H183" s="24" t="str">
        <f>IF($B183="","",IF(H$4="NÃO",0,IF(VLOOKUP($B183,'FROTA OPER.'!$N$6:$AC$306,15,0)=H$3,0.02,0)))</f>
        <v/>
      </c>
      <c r="I183" s="24" t="str">
        <f>IF($B183="","",IF(I$4="NÃO",0,IF(VLOOKUP($B183,'FROTA OPER.'!$N$6:$AC$306,15,0)=I$3,0.02,0)))</f>
        <v/>
      </c>
      <c r="J183" s="24" t="str">
        <f>IF($B183="","",IF(J$4="NÃO",0,IF(VLOOKUP($B183,'FROTA OPER.'!$N$6:$AC$306,15,0)=J$3,0.02,0)))</f>
        <v/>
      </c>
      <c r="K183" s="24" t="str">
        <f>IF($B183="","",IF(K$4="NÃO",0,IF(VLOOKUP($B183,'FROTA OPER.'!$N$6:$AC$306,15,0)=K$3,0.02,0)))</f>
        <v/>
      </c>
      <c r="L183" s="24" t="str">
        <f>IF($B183="","",IF(L$4="NÃO",0,IF(VLOOKUP($B183,'FROTA OPER.'!$N$6:$AC$306,15,0)=L$3,0.02,0)))</f>
        <v/>
      </c>
      <c r="M183" s="25" t="str">
        <f>IF($B183="","",IF(L$4="NÃO",0,IF(VLOOKUP($B183,'FROTA OPER.'!$N$6:$AC$306,15,0)=M$3,0.02,0)))</f>
        <v/>
      </c>
      <c r="N183" s="26" t="str">
        <f>IF($B183="","",IF(N$4="NÃO",0,IF(VLOOKUP($B183,'FROTA OPER.'!$N$6:$W$306,8,0)=N$3,0.01,0)))</f>
        <v/>
      </c>
      <c r="O183" s="27" t="str">
        <f>IF($B183="","",IF(O$4="NÃO",0,IF(VLOOKUP($B183,'FROTA OPER.'!$N$6:$W$306,8,0)=O$3,0.01,0)))</f>
        <v/>
      </c>
      <c r="P183" s="27" t="str">
        <f>IF($B183="","",IF(P$4="NÃO",0,IF(VLOOKUP($B183,'FROTA OPER.'!$N$6:$W$306,8,0)=P$3,0.01,0)))</f>
        <v/>
      </c>
      <c r="Q183" s="27" t="str">
        <f>IF($B183="","",IF(Q$4="NÃO",0,IF(VLOOKUP($B183,'FROTA OPER.'!$N$6:$W$306,8,0)=Q$3,0.01,0)))</f>
        <v/>
      </c>
      <c r="R183" s="27" t="str">
        <f>IF($B183="","",IF(R$4="NÃO",0,IF(VLOOKUP($B183,'FROTA OPER.'!$N$6:$W$306,8,0)=R$3,0.01,0)))</f>
        <v/>
      </c>
      <c r="S183" s="27" t="str">
        <f>IF($B183="","",IF(S$4="NÃO",0,IF(VLOOKUP($B183,'FROTA OPER.'!$N$6:$W$306,8,0)=S$3,0.01,0)))</f>
        <v/>
      </c>
      <c r="T183" s="28" t="str">
        <f>IF($B183="","",IF(T$4="NÃO",0,IF(VLOOKUP($B183,'FROTA OPER.'!$N$6:$W$306,8,0)=T$3,0.01,0)))</f>
        <v/>
      </c>
      <c r="U183" s="37" t="str">
        <f t="shared" si="13"/>
        <v/>
      </c>
      <c r="V183" s="20" t="str">
        <f t="shared" si="14"/>
        <v/>
      </c>
      <c r="W183" s="330"/>
    </row>
    <row r="184" spans="2:23" ht="15" customHeight="1" x14ac:dyDescent="0.25">
      <c r="B184" s="21" t="str">
        <f>IF('FROTA OPER.'!N186="","",'FROTA OPER.'!N186)</f>
        <v/>
      </c>
      <c r="C184" s="21" t="str">
        <f>IF(B184="","",'FROTA OPER.'!AJ186)</f>
        <v/>
      </c>
      <c r="D184" s="21" t="str">
        <f>IF(B184="","",'FROTA OPER.'!B186)</f>
        <v/>
      </c>
      <c r="E184" s="22" t="str">
        <f t="shared" si="15"/>
        <v/>
      </c>
      <c r="F184" s="36" t="str">
        <f t="shared" si="16"/>
        <v/>
      </c>
      <c r="G184" s="23" t="str">
        <f>IF($B184="","",IF(G$4="NÃO",0,IF(VLOOKUP($B184,'FROTA OPER.'!$N$6:$AC$306,15,0)=G$3,0.02,0)))</f>
        <v/>
      </c>
      <c r="H184" s="24" t="str">
        <f>IF($B184="","",IF(H$4="NÃO",0,IF(VLOOKUP($B184,'FROTA OPER.'!$N$6:$AC$306,15,0)=H$3,0.02,0)))</f>
        <v/>
      </c>
      <c r="I184" s="24" t="str">
        <f>IF($B184="","",IF(I$4="NÃO",0,IF(VLOOKUP($B184,'FROTA OPER.'!$N$6:$AC$306,15,0)=I$3,0.02,0)))</f>
        <v/>
      </c>
      <c r="J184" s="24" t="str">
        <f>IF($B184="","",IF(J$4="NÃO",0,IF(VLOOKUP($B184,'FROTA OPER.'!$N$6:$AC$306,15,0)=J$3,0.02,0)))</f>
        <v/>
      </c>
      <c r="K184" s="24" t="str">
        <f>IF($B184="","",IF(K$4="NÃO",0,IF(VLOOKUP($B184,'FROTA OPER.'!$N$6:$AC$306,15,0)=K$3,0.02,0)))</f>
        <v/>
      </c>
      <c r="L184" s="24" t="str">
        <f>IF($B184="","",IF(L$4="NÃO",0,IF(VLOOKUP($B184,'FROTA OPER.'!$N$6:$AC$306,15,0)=L$3,0.02,0)))</f>
        <v/>
      </c>
      <c r="M184" s="25" t="str">
        <f>IF($B184="","",IF(L$4="NÃO",0,IF(VLOOKUP($B184,'FROTA OPER.'!$N$6:$AC$306,15,0)=M$3,0.02,0)))</f>
        <v/>
      </c>
      <c r="N184" s="26" t="str">
        <f>IF($B184="","",IF(N$4="NÃO",0,IF(VLOOKUP($B184,'FROTA OPER.'!$N$6:$W$306,8,0)=N$3,0.01,0)))</f>
        <v/>
      </c>
      <c r="O184" s="27" t="str">
        <f>IF($B184="","",IF(O$4="NÃO",0,IF(VLOOKUP($B184,'FROTA OPER.'!$N$6:$W$306,8,0)=O$3,0.01,0)))</f>
        <v/>
      </c>
      <c r="P184" s="27" t="str">
        <f>IF($B184="","",IF(P$4="NÃO",0,IF(VLOOKUP($B184,'FROTA OPER.'!$N$6:$W$306,8,0)=P$3,0.01,0)))</f>
        <v/>
      </c>
      <c r="Q184" s="27" t="str">
        <f>IF($B184="","",IF(Q$4="NÃO",0,IF(VLOOKUP($B184,'FROTA OPER.'!$N$6:$W$306,8,0)=Q$3,0.01,0)))</f>
        <v/>
      </c>
      <c r="R184" s="27" t="str">
        <f>IF($B184="","",IF(R$4="NÃO",0,IF(VLOOKUP($B184,'FROTA OPER.'!$N$6:$W$306,8,0)=R$3,0.01,0)))</f>
        <v/>
      </c>
      <c r="S184" s="27" t="str">
        <f>IF($B184="","",IF(S$4="NÃO",0,IF(VLOOKUP($B184,'FROTA OPER.'!$N$6:$W$306,8,0)=S$3,0.01,0)))</f>
        <v/>
      </c>
      <c r="T184" s="28" t="str">
        <f>IF($B184="","",IF(T$4="NÃO",0,IF(VLOOKUP($B184,'FROTA OPER.'!$N$6:$W$306,8,0)=T$3,0.01,0)))</f>
        <v/>
      </c>
      <c r="U184" s="37" t="str">
        <f t="shared" si="13"/>
        <v/>
      </c>
      <c r="V184" s="20" t="str">
        <f t="shared" si="14"/>
        <v/>
      </c>
      <c r="W184" s="330"/>
    </row>
    <row r="185" spans="2:23" ht="15" customHeight="1" x14ac:dyDescent="0.25">
      <c r="B185" s="21" t="str">
        <f>IF('FROTA OPER.'!N187="","",'FROTA OPER.'!N187)</f>
        <v/>
      </c>
      <c r="C185" s="21" t="str">
        <f>IF(B185="","",'FROTA OPER.'!AJ187)</f>
        <v/>
      </c>
      <c r="D185" s="21" t="str">
        <f>IF(B185="","",'FROTA OPER.'!B187)</f>
        <v/>
      </c>
      <c r="E185" s="22" t="str">
        <f t="shared" si="15"/>
        <v/>
      </c>
      <c r="F185" s="36" t="str">
        <f t="shared" si="16"/>
        <v/>
      </c>
      <c r="G185" s="23" t="str">
        <f>IF($B185="","",IF(G$4="NÃO",0,IF(VLOOKUP($B185,'FROTA OPER.'!$N$6:$AC$306,15,0)=G$3,0.02,0)))</f>
        <v/>
      </c>
      <c r="H185" s="24" t="str">
        <f>IF($B185="","",IF(H$4="NÃO",0,IF(VLOOKUP($B185,'FROTA OPER.'!$N$6:$AC$306,15,0)=H$3,0.02,0)))</f>
        <v/>
      </c>
      <c r="I185" s="24" t="str">
        <f>IF($B185="","",IF(I$4="NÃO",0,IF(VLOOKUP($B185,'FROTA OPER.'!$N$6:$AC$306,15,0)=I$3,0.02,0)))</f>
        <v/>
      </c>
      <c r="J185" s="24" t="str">
        <f>IF($B185="","",IF(J$4="NÃO",0,IF(VLOOKUP($B185,'FROTA OPER.'!$N$6:$AC$306,15,0)=J$3,0.02,0)))</f>
        <v/>
      </c>
      <c r="K185" s="24" t="str">
        <f>IF($B185="","",IF(K$4="NÃO",0,IF(VLOOKUP($B185,'FROTA OPER.'!$N$6:$AC$306,15,0)=K$3,0.02,0)))</f>
        <v/>
      </c>
      <c r="L185" s="24" t="str">
        <f>IF($B185="","",IF(L$4="NÃO",0,IF(VLOOKUP($B185,'FROTA OPER.'!$N$6:$AC$306,15,0)=L$3,0.02,0)))</f>
        <v/>
      </c>
      <c r="M185" s="25" t="str">
        <f>IF($B185="","",IF(L$4="NÃO",0,IF(VLOOKUP($B185,'FROTA OPER.'!$N$6:$AC$306,15,0)=M$3,0.02,0)))</f>
        <v/>
      </c>
      <c r="N185" s="26" t="str">
        <f>IF($B185="","",IF(N$4="NÃO",0,IF(VLOOKUP($B185,'FROTA OPER.'!$N$6:$W$306,8,0)=N$3,0.01,0)))</f>
        <v/>
      </c>
      <c r="O185" s="27" t="str">
        <f>IF($B185="","",IF(O$4="NÃO",0,IF(VLOOKUP($B185,'FROTA OPER.'!$N$6:$W$306,8,0)=O$3,0.01,0)))</f>
        <v/>
      </c>
      <c r="P185" s="27" t="str">
        <f>IF($B185="","",IF(P$4="NÃO",0,IF(VLOOKUP($B185,'FROTA OPER.'!$N$6:$W$306,8,0)=P$3,0.01,0)))</f>
        <v/>
      </c>
      <c r="Q185" s="27" t="str">
        <f>IF($B185="","",IF(Q$4="NÃO",0,IF(VLOOKUP($B185,'FROTA OPER.'!$N$6:$W$306,8,0)=Q$3,0.01,0)))</f>
        <v/>
      </c>
      <c r="R185" s="27" t="str">
        <f>IF($B185="","",IF(R$4="NÃO",0,IF(VLOOKUP($B185,'FROTA OPER.'!$N$6:$W$306,8,0)=R$3,0.01,0)))</f>
        <v/>
      </c>
      <c r="S185" s="27" t="str">
        <f>IF($B185="","",IF(S$4="NÃO",0,IF(VLOOKUP($B185,'FROTA OPER.'!$N$6:$W$306,8,0)=S$3,0.01,0)))</f>
        <v/>
      </c>
      <c r="T185" s="28" t="str">
        <f>IF($B185="","",IF(T$4="NÃO",0,IF(VLOOKUP($B185,'FROTA OPER.'!$N$6:$W$306,8,0)=T$3,0.01,0)))</f>
        <v/>
      </c>
      <c r="U185" s="37" t="str">
        <f t="shared" si="13"/>
        <v/>
      </c>
      <c r="V185" s="20" t="str">
        <f t="shared" si="14"/>
        <v/>
      </c>
      <c r="W185" s="330"/>
    </row>
    <row r="186" spans="2:23" ht="15" customHeight="1" x14ac:dyDescent="0.25">
      <c r="B186" s="21" t="str">
        <f>IF('FROTA OPER.'!N188="","",'FROTA OPER.'!N188)</f>
        <v/>
      </c>
      <c r="C186" s="21" t="str">
        <f>IF(B186="","",'FROTA OPER.'!AJ188)</f>
        <v/>
      </c>
      <c r="D186" s="21" t="str">
        <f>IF(B186="","",'FROTA OPER.'!B188)</f>
        <v/>
      </c>
      <c r="E186" s="22" t="str">
        <f t="shared" si="15"/>
        <v/>
      </c>
      <c r="F186" s="36" t="str">
        <f t="shared" si="16"/>
        <v/>
      </c>
      <c r="G186" s="23" t="str">
        <f>IF($B186="","",IF(G$4="NÃO",0,IF(VLOOKUP($B186,'FROTA OPER.'!$N$6:$AC$306,15,0)=G$3,0.02,0)))</f>
        <v/>
      </c>
      <c r="H186" s="24" t="str">
        <f>IF($B186="","",IF(H$4="NÃO",0,IF(VLOOKUP($B186,'FROTA OPER.'!$N$6:$AC$306,15,0)=H$3,0.02,0)))</f>
        <v/>
      </c>
      <c r="I186" s="24" t="str">
        <f>IF($B186="","",IF(I$4="NÃO",0,IF(VLOOKUP($B186,'FROTA OPER.'!$N$6:$AC$306,15,0)=I$3,0.02,0)))</f>
        <v/>
      </c>
      <c r="J186" s="24" t="str">
        <f>IF($B186="","",IF(J$4="NÃO",0,IF(VLOOKUP($B186,'FROTA OPER.'!$N$6:$AC$306,15,0)=J$3,0.02,0)))</f>
        <v/>
      </c>
      <c r="K186" s="24" t="str">
        <f>IF($B186="","",IF(K$4="NÃO",0,IF(VLOOKUP($B186,'FROTA OPER.'!$N$6:$AC$306,15,0)=K$3,0.02,0)))</f>
        <v/>
      </c>
      <c r="L186" s="24" t="str">
        <f>IF($B186="","",IF(L$4="NÃO",0,IF(VLOOKUP($B186,'FROTA OPER.'!$N$6:$AC$306,15,0)=L$3,0.02,0)))</f>
        <v/>
      </c>
      <c r="M186" s="25" t="str">
        <f>IF($B186="","",IF(L$4="NÃO",0,IF(VLOOKUP($B186,'FROTA OPER.'!$N$6:$AC$306,15,0)=M$3,0.02,0)))</f>
        <v/>
      </c>
      <c r="N186" s="26" t="str">
        <f>IF($B186="","",IF(N$4="NÃO",0,IF(VLOOKUP($B186,'FROTA OPER.'!$N$6:$W$306,8,0)=N$3,0.01,0)))</f>
        <v/>
      </c>
      <c r="O186" s="27" t="str">
        <f>IF($B186="","",IF(O$4="NÃO",0,IF(VLOOKUP($B186,'FROTA OPER.'!$N$6:$W$306,8,0)=O$3,0.01,0)))</f>
        <v/>
      </c>
      <c r="P186" s="27" t="str">
        <f>IF($B186="","",IF(P$4="NÃO",0,IF(VLOOKUP($B186,'FROTA OPER.'!$N$6:$W$306,8,0)=P$3,0.01,0)))</f>
        <v/>
      </c>
      <c r="Q186" s="27" t="str">
        <f>IF($B186="","",IF(Q$4="NÃO",0,IF(VLOOKUP($B186,'FROTA OPER.'!$N$6:$W$306,8,0)=Q$3,0.01,0)))</f>
        <v/>
      </c>
      <c r="R186" s="27" t="str">
        <f>IF($B186="","",IF(R$4="NÃO",0,IF(VLOOKUP($B186,'FROTA OPER.'!$N$6:$W$306,8,0)=R$3,0.01,0)))</f>
        <v/>
      </c>
      <c r="S186" s="27" t="str">
        <f>IF($B186="","",IF(S$4="NÃO",0,IF(VLOOKUP($B186,'FROTA OPER.'!$N$6:$W$306,8,0)=S$3,0.01,0)))</f>
        <v/>
      </c>
      <c r="T186" s="28" t="str">
        <f>IF($B186="","",IF(T$4="NÃO",0,IF(VLOOKUP($B186,'FROTA OPER.'!$N$6:$W$306,8,0)=T$3,0.01,0)))</f>
        <v/>
      </c>
      <c r="U186" s="37" t="str">
        <f t="shared" si="13"/>
        <v/>
      </c>
      <c r="V186" s="20" t="str">
        <f t="shared" si="14"/>
        <v/>
      </c>
      <c r="W186" s="330"/>
    </row>
    <row r="187" spans="2:23" ht="15" customHeight="1" x14ac:dyDescent="0.25">
      <c r="B187" s="21" t="str">
        <f>IF('FROTA OPER.'!N189="","",'FROTA OPER.'!N189)</f>
        <v/>
      </c>
      <c r="C187" s="21" t="str">
        <f>IF(B187="","",'FROTA OPER.'!AJ189)</f>
        <v/>
      </c>
      <c r="D187" s="21" t="str">
        <f>IF(B187="","",'FROTA OPER.'!B189)</f>
        <v/>
      </c>
      <c r="E187" s="22" t="str">
        <f t="shared" si="15"/>
        <v/>
      </c>
      <c r="F187" s="36" t="str">
        <f t="shared" si="16"/>
        <v/>
      </c>
      <c r="G187" s="23" t="str">
        <f>IF($B187="","",IF(G$4="NÃO",0,IF(VLOOKUP($B187,'FROTA OPER.'!$N$6:$AC$306,15,0)=G$3,0.02,0)))</f>
        <v/>
      </c>
      <c r="H187" s="24" t="str">
        <f>IF($B187="","",IF(H$4="NÃO",0,IF(VLOOKUP($B187,'FROTA OPER.'!$N$6:$AC$306,15,0)=H$3,0.02,0)))</f>
        <v/>
      </c>
      <c r="I187" s="24" t="str">
        <f>IF($B187="","",IF(I$4="NÃO",0,IF(VLOOKUP($B187,'FROTA OPER.'!$N$6:$AC$306,15,0)=I$3,0.02,0)))</f>
        <v/>
      </c>
      <c r="J187" s="24" t="str">
        <f>IF($B187="","",IF(J$4="NÃO",0,IF(VLOOKUP($B187,'FROTA OPER.'!$N$6:$AC$306,15,0)=J$3,0.02,0)))</f>
        <v/>
      </c>
      <c r="K187" s="24" t="str">
        <f>IF($B187="","",IF(K$4="NÃO",0,IF(VLOOKUP($B187,'FROTA OPER.'!$N$6:$AC$306,15,0)=K$3,0.02,0)))</f>
        <v/>
      </c>
      <c r="L187" s="24" t="str">
        <f>IF($B187="","",IF(L$4="NÃO",0,IF(VLOOKUP($B187,'FROTA OPER.'!$N$6:$AC$306,15,0)=L$3,0.02,0)))</f>
        <v/>
      </c>
      <c r="M187" s="25" t="str">
        <f>IF($B187="","",IF(L$4="NÃO",0,IF(VLOOKUP($B187,'FROTA OPER.'!$N$6:$AC$306,15,0)=M$3,0.02,0)))</f>
        <v/>
      </c>
      <c r="N187" s="26" t="str">
        <f>IF($B187="","",IF(N$4="NÃO",0,IF(VLOOKUP($B187,'FROTA OPER.'!$N$6:$W$306,8,0)=N$3,0.01,0)))</f>
        <v/>
      </c>
      <c r="O187" s="27" t="str">
        <f>IF($B187="","",IF(O$4="NÃO",0,IF(VLOOKUP($B187,'FROTA OPER.'!$N$6:$W$306,8,0)=O$3,0.01,0)))</f>
        <v/>
      </c>
      <c r="P187" s="27" t="str">
        <f>IF($B187="","",IF(P$4="NÃO",0,IF(VLOOKUP($B187,'FROTA OPER.'!$N$6:$W$306,8,0)=P$3,0.01,0)))</f>
        <v/>
      </c>
      <c r="Q187" s="27" t="str">
        <f>IF($B187="","",IF(Q$4="NÃO",0,IF(VLOOKUP($B187,'FROTA OPER.'!$N$6:$W$306,8,0)=Q$3,0.01,0)))</f>
        <v/>
      </c>
      <c r="R187" s="27" t="str">
        <f>IF($B187="","",IF(R$4="NÃO",0,IF(VLOOKUP($B187,'FROTA OPER.'!$N$6:$W$306,8,0)=R$3,0.01,0)))</f>
        <v/>
      </c>
      <c r="S187" s="27" t="str">
        <f>IF($B187="","",IF(S$4="NÃO",0,IF(VLOOKUP($B187,'FROTA OPER.'!$N$6:$W$306,8,0)=S$3,0.01,0)))</f>
        <v/>
      </c>
      <c r="T187" s="28" t="str">
        <f>IF($B187="","",IF(T$4="NÃO",0,IF(VLOOKUP($B187,'FROTA OPER.'!$N$6:$W$306,8,0)=T$3,0.01,0)))</f>
        <v/>
      </c>
      <c r="U187" s="37" t="str">
        <f t="shared" si="13"/>
        <v/>
      </c>
      <c r="V187" s="20" t="str">
        <f t="shared" si="14"/>
        <v/>
      </c>
      <c r="W187" s="330"/>
    </row>
    <row r="188" spans="2:23" ht="15" customHeight="1" x14ac:dyDescent="0.25">
      <c r="B188" s="21" t="str">
        <f>IF('FROTA OPER.'!N190="","",'FROTA OPER.'!N190)</f>
        <v/>
      </c>
      <c r="C188" s="21" t="str">
        <f>IF(B188="","",'FROTA OPER.'!AJ190)</f>
        <v/>
      </c>
      <c r="D188" s="21" t="str">
        <f>IF(B188="","",'FROTA OPER.'!B190)</f>
        <v/>
      </c>
      <c r="E188" s="22" t="str">
        <f t="shared" si="15"/>
        <v/>
      </c>
      <c r="F188" s="36" t="str">
        <f t="shared" si="16"/>
        <v/>
      </c>
      <c r="G188" s="23" t="str">
        <f>IF($B188="","",IF(G$4="NÃO",0,IF(VLOOKUP($B188,'FROTA OPER.'!$N$6:$AC$306,15,0)=G$3,0.02,0)))</f>
        <v/>
      </c>
      <c r="H188" s="24" t="str">
        <f>IF($B188="","",IF(H$4="NÃO",0,IF(VLOOKUP($B188,'FROTA OPER.'!$N$6:$AC$306,15,0)=H$3,0.02,0)))</f>
        <v/>
      </c>
      <c r="I188" s="24" t="str">
        <f>IF($B188="","",IF(I$4="NÃO",0,IF(VLOOKUP($B188,'FROTA OPER.'!$N$6:$AC$306,15,0)=I$3,0.02,0)))</f>
        <v/>
      </c>
      <c r="J188" s="24" t="str">
        <f>IF($B188="","",IF(J$4="NÃO",0,IF(VLOOKUP($B188,'FROTA OPER.'!$N$6:$AC$306,15,0)=J$3,0.02,0)))</f>
        <v/>
      </c>
      <c r="K188" s="24" t="str">
        <f>IF($B188="","",IF(K$4="NÃO",0,IF(VLOOKUP($B188,'FROTA OPER.'!$N$6:$AC$306,15,0)=K$3,0.02,0)))</f>
        <v/>
      </c>
      <c r="L188" s="24" t="str">
        <f>IF($B188="","",IF(L$4="NÃO",0,IF(VLOOKUP($B188,'FROTA OPER.'!$N$6:$AC$306,15,0)=L$3,0.02,0)))</f>
        <v/>
      </c>
      <c r="M188" s="25" t="str">
        <f>IF($B188="","",IF(L$4="NÃO",0,IF(VLOOKUP($B188,'FROTA OPER.'!$N$6:$AC$306,15,0)=M$3,0.02,0)))</f>
        <v/>
      </c>
      <c r="N188" s="26" t="str">
        <f>IF($B188="","",IF(N$4="NÃO",0,IF(VLOOKUP($B188,'FROTA OPER.'!$N$6:$W$306,8,0)=N$3,0.01,0)))</f>
        <v/>
      </c>
      <c r="O188" s="27" t="str">
        <f>IF($B188="","",IF(O$4="NÃO",0,IF(VLOOKUP($B188,'FROTA OPER.'!$N$6:$W$306,8,0)=O$3,0.01,0)))</f>
        <v/>
      </c>
      <c r="P188" s="27" t="str">
        <f>IF($B188="","",IF(P$4="NÃO",0,IF(VLOOKUP($B188,'FROTA OPER.'!$N$6:$W$306,8,0)=P$3,0.01,0)))</f>
        <v/>
      </c>
      <c r="Q188" s="27" t="str">
        <f>IF($B188="","",IF(Q$4="NÃO",0,IF(VLOOKUP($B188,'FROTA OPER.'!$N$6:$W$306,8,0)=Q$3,0.01,0)))</f>
        <v/>
      </c>
      <c r="R188" s="27" t="str">
        <f>IF($B188="","",IF(R$4="NÃO",0,IF(VLOOKUP($B188,'FROTA OPER.'!$N$6:$W$306,8,0)=R$3,0.01,0)))</f>
        <v/>
      </c>
      <c r="S188" s="27" t="str">
        <f>IF($B188="","",IF(S$4="NÃO",0,IF(VLOOKUP($B188,'FROTA OPER.'!$N$6:$W$306,8,0)=S$3,0.01,0)))</f>
        <v/>
      </c>
      <c r="T188" s="28" t="str">
        <f>IF($B188="","",IF(T$4="NÃO",0,IF(VLOOKUP($B188,'FROTA OPER.'!$N$6:$W$306,8,0)=T$3,0.01,0)))</f>
        <v/>
      </c>
      <c r="U188" s="37" t="str">
        <f t="shared" si="13"/>
        <v/>
      </c>
      <c r="V188" s="20" t="str">
        <f t="shared" si="14"/>
        <v/>
      </c>
      <c r="W188" s="330"/>
    </row>
    <row r="189" spans="2:23" ht="15" customHeight="1" x14ac:dyDescent="0.25">
      <c r="B189" s="21" t="str">
        <f>IF('FROTA OPER.'!N191="","",'FROTA OPER.'!N191)</f>
        <v/>
      </c>
      <c r="C189" s="21" t="str">
        <f>IF(B189="","",'FROTA OPER.'!AJ191)</f>
        <v/>
      </c>
      <c r="D189" s="21" t="str">
        <f>IF(B189="","",'FROTA OPER.'!B191)</f>
        <v/>
      </c>
      <c r="E189" s="22" t="str">
        <f t="shared" si="15"/>
        <v/>
      </c>
      <c r="F189" s="36" t="str">
        <f t="shared" si="16"/>
        <v/>
      </c>
      <c r="G189" s="23" t="str">
        <f>IF($B189="","",IF(G$4="NÃO",0,IF(VLOOKUP($B189,'FROTA OPER.'!$N$6:$AC$306,15,0)=G$3,0.02,0)))</f>
        <v/>
      </c>
      <c r="H189" s="24" t="str">
        <f>IF($B189="","",IF(H$4="NÃO",0,IF(VLOOKUP($B189,'FROTA OPER.'!$N$6:$AC$306,15,0)=H$3,0.02,0)))</f>
        <v/>
      </c>
      <c r="I189" s="24" t="str">
        <f>IF($B189="","",IF(I$4="NÃO",0,IF(VLOOKUP($B189,'FROTA OPER.'!$N$6:$AC$306,15,0)=I$3,0.02,0)))</f>
        <v/>
      </c>
      <c r="J189" s="24" t="str">
        <f>IF($B189="","",IF(J$4="NÃO",0,IF(VLOOKUP($B189,'FROTA OPER.'!$N$6:$AC$306,15,0)=J$3,0.02,0)))</f>
        <v/>
      </c>
      <c r="K189" s="24" t="str">
        <f>IF($B189="","",IF(K$4="NÃO",0,IF(VLOOKUP($B189,'FROTA OPER.'!$N$6:$AC$306,15,0)=K$3,0.02,0)))</f>
        <v/>
      </c>
      <c r="L189" s="24" t="str">
        <f>IF($B189="","",IF(L$4="NÃO",0,IF(VLOOKUP($B189,'FROTA OPER.'!$N$6:$AC$306,15,0)=L$3,0.02,0)))</f>
        <v/>
      </c>
      <c r="M189" s="25" t="str">
        <f>IF($B189="","",IF(L$4="NÃO",0,IF(VLOOKUP($B189,'FROTA OPER.'!$N$6:$AC$306,15,0)=M$3,0.02,0)))</f>
        <v/>
      </c>
      <c r="N189" s="26" t="str">
        <f>IF($B189="","",IF(N$4="NÃO",0,IF(VLOOKUP($B189,'FROTA OPER.'!$N$6:$W$306,8,0)=N$3,0.01,0)))</f>
        <v/>
      </c>
      <c r="O189" s="27" t="str">
        <f>IF($B189="","",IF(O$4="NÃO",0,IF(VLOOKUP($B189,'FROTA OPER.'!$N$6:$W$306,8,0)=O$3,0.01,0)))</f>
        <v/>
      </c>
      <c r="P189" s="27" t="str">
        <f>IF($B189="","",IF(P$4="NÃO",0,IF(VLOOKUP($B189,'FROTA OPER.'!$N$6:$W$306,8,0)=P$3,0.01,0)))</f>
        <v/>
      </c>
      <c r="Q189" s="27" t="str">
        <f>IF($B189="","",IF(Q$4="NÃO",0,IF(VLOOKUP($B189,'FROTA OPER.'!$N$6:$W$306,8,0)=Q$3,0.01,0)))</f>
        <v/>
      </c>
      <c r="R189" s="27" t="str">
        <f>IF($B189="","",IF(R$4="NÃO",0,IF(VLOOKUP($B189,'FROTA OPER.'!$N$6:$W$306,8,0)=R$3,0.01,0)))</f>
        <v/>
      </c>
      <c r="S189" s="27" t="str">
        <f>IF($B189="","",IF(S$4="NÃO",0,IF(VLOOKUP($B189,'FROTA OPER.'!$N$6:$W$306,8,0)=S$3,0.01,0)))</f>
        <v/>
      </c>
      <c r="T189" s="28" t="str">
        <f>IF($B189="","",IF(T$4="NÃO",0,IF(VLOOKUP($B189,'FROTA OPER.'!$N$6:$W$306,8,0)=T$3,0.01,0)))</f>
        <v/>
      </c>
      <c r="U189" s="37" t="str">
        <f t="shared" si="13"/>
        <v/>
      </c>
      <c r="V189" s="20" t="str">
        <f t="shared" si="14"/>
        <v/>
      </c>
      <c r="W189" s="330"/>
    </row>
    <row r="190" spans="2:23" ht="15" customHeight="1" x14ac:dyDescent="0.25">
      <c r="B190" s="21" t="str">
        <f>IF('FROTA OPER.'!N192="","",'FROTA OPER.'!N192)</f>
        <v/>
      </c>
      <c r="C190" s="21" t="str">
        <f>IF(B190="","",'FROTA OPER.'!AJ192)</f>
        <v/>
      </c>
      <c r="D190" s="21" t="str">
        <f>IF(B190="","",'FROTA OPER.'!B192)</f>
        <v/>
      </c>
      <c r="E190" s="22" t="str">
        <f t="shared" si="15"/>
        <v/>
      </c>
      <c r="F190" s="36" t="str">
        <f t="shared" si="16"/>
        <v/>
      </c>
      <c r="G190" s="23" t="str">
        <f>IF($B190="","",IF(G$4="NÃO",0,IF(VLOOKUP($B190,'FROTA OPER.'!$N$6:$AC$306,15,0)=G$3,0.02,0)))</f>
        <v/>
      </c>
      <c r="H190" s="24" t="str">
        <f>IF($B190="","",IF(H$4="NÃO",0,IF(VLOOKUP($B190,'FROTA OPER.'!$N$6:$AC$306,15,0)=H$3,0.02,0)))</f>
        <v/>
      </c>
      <c r="I190" s="24" t="str">
        <f>IF($B190="","",IF(I$4="NÃO",0,IF(VLOOKUP($B190,'FROTA OPER.'!$N$6:$AC$306,15,0)=I$3,0.02,0)))</f>
        <v/>
      </c>
      <c r="J190" s="24" t="str">
        <f>IF($B190="","",IF(J$4="NÃO",0,IF(VLOOKUP($B190,'FROTA OPER.'!$N$6:$AC$306,15,0)=J$3,0.02,0)))</f>
        <v/>
      </c>
      <c r="K190" s="24" t="str">
        <f>IF($B190="","",IF(K$4="NÃO",0,IF(VLOOKUP($B190,'FROTA OPER.'!$N$6:$AC$306,15,0)=K$3,0.02,0)))</f>
        <v/>
      </c>
      <c r="L190" s="24" t="str">
        <f>IF($B190="","",IF(L$4="NÃO",0,IF(VLOOKUP($B190,'FROTA OPER.'!$N$6:$AC$306,15,0)=L$3,0.02,0)))</f>
        <v/>
      </c>
      <c r="M190" s="25" t="str">
        <f>IF($B190="","",IF(L$4="NÃO",0,IF(VLOOKUP($B190,'FROTA OPER.'!$N$6:$AC$306,15,0)=M$3,0.02,0)))</f>
        <v/>
      </c>
      <c r="N190" s="26" t="str">
        <f>IF($B190="","",IF(N$4="NÃO",0,IF(VLOOKUP($B190,'FROTA OPER.'!$N$6:$W$306,8,0)=N$3,0.01,0)))</f>
        <v/>
      </c>
      <c r="O190" s="27" t="str">
        <f>IF($B190="","",IF(O$4="NÃO",0,IF(VLOOKUP($B190,'FROTA OPER.'!$N$6:$W$306,8,0)=O$3,0.01,0)))</f>
        <v/>
      </c>
      <c r="P190" s="27" t="str">
        <f>IF($B190="","",IF(P$4="NÃO",0,IF(VLOOKUP($B190,'FROTA OPER.'!$N$6:$W$306,8,0)=P$3,0.01,0)))</f>
        <v/>
      </c>
      <c r="Q190" s="27" t="str">
        <f>IF($B190="","",IF(Q$4="NÃO",0,IF(VLOOKUP($B190,'FROTA OPER.'!$N$6:$W$306,8,0)=Q$3,0.01,0)))</f>
        <v/>
      </c>
      <c r="R190" s="27" t="str">
        <f>IF($B190="","",IF(R$4="NÃO",0,IF(VLOOKUP($B190,'FROTA OPER.'!$N$6:$W$306,8,0)=R$3,0.01,0)))</f>
        <v/>
      </c>
      <c r="S190" s="27" t="str">
        <f>IF($B190="","",IF(S$4="NÃO",0,IF(VLOOKUP($B190,'FROTA OPER.'!$N$6:$W$306,8,0)=S$3,0.01,0)))</f>
        <v/>
      </c>
      <c r="T190" s="28" t="str">
        <f>IF($B190="","",IF(T$4="NÃO",0,IF(VLOOKUP($B190,'FROTA OPER.'!$N$6:$W$306,8,0)=T$3,0.01,0)))</f>
        <v/>
      </c>
      <c r="U190" s="37" t="str">
        <f t="shared" si="13"/>
        <v/>
      </c>
      <c r="V190" s="20" t="str">
        <f t="shared" si="14"/>
        <v/>
      </c>
      <c r="W190" s="330"/>
    </row>
    <row r="191" spans="2:23" ht="15" customHeight="1" x14ac:dyDescent="0.25">
      <c r="B191" s="21" t="str">
        <f>IF('FROTA OPER.'!N193="","",'FROTA OPER.'!N193)</f>
        <v/>
      </c>
      <c r="C191" s="21" t="str">
        <f>IF(B191="","",'FROTA OPER.'!AJ193)</f>
        <v/>
      </c>
      <c r="D191" s="21" t="str">
        <f>IF(B191="","",'FROTA OPER.'!B193)</f>
        <v/>
      </c>
      <c r="E191" s="22" t="str">
        <f t="shared" si="15"/>
        <v/>
      </c>
      <c r="F191" s="36" t="str">
        <f t="shared" si="16"/>
        <v/>
      </c>
      <c r="G191" s="23" t="str">
        <f>IF($B191="","",IF(G$4="NÃO",0,IF(VLOOKUP($B191,'FROTA OPER.'!$N$6:$AC$306,15,0)=G$3,0.02,0)))</f>
        <v/>
      </c>
      <c r="H191" s="24" t="str">
        <f>IF($B191="","",IF(H$4="NÃO",0,IF(VLOOKUP($B191,'FROTA OPER.'!$N$6:$AC$306,15,0)=H$3,0.02,0)))</f>
        <v/>
      </c>
      <c r="I191" s="24" t="str">
        <f>IF($B191="","",IF(I$4="NÃO",0,IF(VLOOKUP($B191,'FROTA OPER.'!$N$6:$AC$306,15,0)=I$3,0.02,0)))</f>
        <v/>
      </c>
      <c r="J191" s="24" t="str">
        <f>IF($B191="","",IF(J$4="NÃO",0,IF(VLOOKUP($B191,'FROTA OPER.'!$N$6:$AC$306,15,0)=J$3,0.02,0)))</f>
        <v/>
      </c>
      <c r="K191" s="24" t="str">
        <f>IF($B191="","",IF(K$4="NÃO",0,IF(VLOOKUP($B191,'FROTA OPER.'!$N$6:$AC$306,15,0)=K$3,0.02,0)))</f>
        <v/>
      </c>
      <c r="L191" s="24" t="str">
        <f>IF($B191="","",IF(L$4="NÃO",0,IF(VLOOKUP($B191,'FROTA OPER.'!$N$6:$AC$306,15,0)=L$3,0.02,0)))</f>
        <v/>
      </c>
      <c r="M191" s="25" t="str">
        <f>IF($B191="","",IF(L$4="NÃO",0,IF(VLOOKUP($B191,'FROTA OPER.'!$N$6:$AC$306,15,0)=M$3,0.02,0)))</f>
        <v/>
      </c>
      <c r="N191" s="26" t="str">
        <f>IF($B191="","",IF(N$4="NÃO",0,IF(VLOOKUP($B191,'FROTA OPER.'!$N$6:$W$306,8,0)=N$3,0.01,0)))</f>
        <v/>
      </c>
      <c r="O191" s="27" t="str">
        <f>IF($B191="","",IF(O$4="NÃO",0,IF(VLOOKUP($B191,'FROTA OPER.'!$N$6:$W$306,8,0)=O$3,0.01,0)))</f>
        <v/>
      </c>
      <c r="P191" s="27" t="str">
        <f>IF($B191="","",IF(P$4="NÃO",0,IF(VLOOKUP($B191,'FROTA OPER.'!$N$6:$W$306,8,0)=P$3,0.01,0)))</f>
        <v/>
      </c>
      <c r="Q191" s="27" t="str">
        <f>IF($B191="","",IF(Q$4="NÃO",0,IF(VLOOKUP($B191,'FROTA OPER.'!$N$6:$W$306,8,0)=Q$3,0.01,0)))</f>
        <v/>
      </c>
      <c r="R191" s="27" t="str">
        <f>IF($B191="","",IF(R$4="NÃO",0,IF(VLOOKUP($B191,'FROTA OPER.'!$N$6:$W$306,8,0)=R$3,0.01,0)))</f>
        <v/>
      </c>
      <c r="S191" s="27" t="str">
        <f>IF($B191="","",IF(S$4="NÃO",0,IF(VLOOKUP($B191,'FROTA OPER.'!$N$6:$W$306,8,0)=S$3,0.01,0)))</f>
        <v/>
      </c>
      <c r="T191" s="28" t="str">
        <f>IF($B191="","",IF(T$4="NÃO",0,IF(VLOOKUP($B191,'FROTA OPER.'!$N$6:$W$306,8,0)=T$3,0.01,0)))</f>
        <v/>
      </c>
      <c r="U191" s="37" t="str">
        <f t="shared" si="13"/>
        <v/>
      </c>
      <c r="V191" s="20" t="str">
        <f t="shared" si="14"/>
        <v/>
      </c>
      <c r="W191" s="330"/>
    </row>
    <row r="192" spans="2:23" ht="15" customHeight="1" x14ac:dyDescent="0.25">
      <c r="B192" s="21" t="str">
        <f>IF('FROTA OPER.'!N194="","",'FROTA OPER.'!N194)</f>
        <v/>
      </c>
      <c r="C192" s="21" t="str">
        <f>IF(B192="","",'FROTA OPER.'!AJ194)</f>
        <v/>
      </c>
      <c r="D192" s="21" t="str">
        <f>IF(B192="","",'FROTA OPER.'!B194)</f>
        <v/>
      </c>
      <c r="E192" s="22" t="str">
        <f t="shared" si="15"/>
        <v/>
      </c>
      <c r="F192" s="36" t="str">
        <f t="shared" si="16"/>
        <v/>
      </c>
      <c r="G192" s="23" t="str">
        <f>IF($B192="","",IF(G$4="NÃO",0,IF(VLOOKUP($B192,'FROTA OPER.'!$N$6:$AC$306,15,0)=G$3,0.02,0)))</f>
        <v/>
      </c>
      <c r="H192" s="24" t="str">
        <f>IF($B192="","",IF(H$4="NÃO",0,IF(VLOOKUP($B192,'FROTA OPER.'!$N$6:$AC$306,15,0)=H$3,0.02,0)))</f>
        <v/>
      </c>
      <c r="I192" s="24" t="str">
        <f>IF($B192="","",IF(I$4="NÃO",0,IF(VLOOKUP($B192,'FROTA OPER.'!$N$6:$AC$306,15,0)=I$3,0.02,0)))</f>
        <v/>
      </c>
      <c r="J192" s="24" t="str">
        <f>IF($B192="","",IF(J$4="NÃO",0,IF(VLOOKUP($B192,'FROTA OPER.'!$N$6:$AC$306,15,0)=J$3,0.02,0)))</f>
        <v/>
      </c>
      <c r="K192" s="24" t="str">
        <f>IF($B192="","",IF(K$4="NÃO",0,IF(VLOOKUP($B192,'FROTA OPER.'!$N$6:$AC$306,15,0)=K$3,0.02,0)))</f>
        <v/>
      </c>
      <c r="L192" s="24" t="str">
        <f>IF($B192="","",IF(L$4="NÃO",0,IF(VLOOKUP($B192,'FROTA OPER.'!$N$6:$AC$306,15,0)=L$3,0.02,0)))</f>
        <v/>
      </c>
      <c r="M192" s="25" t="str">
        <f>IF($B192="","",IF(L$4="NÃO",0,IF(VLOOKUP($B192,'FROTA OPER.'!$N$6:$AC$306,15,0)=M$3,0.02,0)))</f>
        <v/>
      </c>
      <c r="N192" s="26" t="str">
        <f>IF($B192="","",IF(N$4="NÃO",0,IF(VLOOKUP($B192,'FROTA OPER.'!$N$6:$W$306,8,0)=N$3,0.01,0)))</f>
        <v/>
      </c>
      <c r="O192" s="27" t="str">
        <f>IF($B192="","",IF(O$4="NÃO",0,IF(VLOOKUP($B192,'FROTA OPER.'!$N$6:$W$306,8,0)=O$3,0.01,0)))</f>
        <v/>
      </c>
      <c r="P192" s="27" t="str">
        <f>IF($B192="","",IF(P$4="NÃO",0,IF(VLOOKUP($B192,'FROTA OPER.'!$N$6:$W$306,8,0)=P$3,0.01,0)))</f>
        <v/>
      </c>
      <c r="Q192" s="27" t="str">
        <f>IF($B192="","",IF(Q$4="NÃO",0,IF(VLOOKUP($B192,'FROTA OPER.'!$N$6:$W$306,8,0)=Q$3,0.01,0)))</f>
        <v/>
      </c>
      <c r="R192" s="27" t="str">
        <f>IF($B192="","",IF(R$4="NÃO",0,IF(VLOOKUP($B192,'FROTA OPER.'!$N$6:$W$306,8,0)=R$3,0.01,0)))</f>
        <v/>
      </c>
      <c r="S192" s="27" t="str">
        <f>IF($B192="","",IF(S$4="NÃO",0,IF(VLOOKUP($B192,'FROTA OPER.'!$N$6:$W$306,8,0)=S$3,0.01,0)))</f>
        <v/>
      </c>
      <c r="T192" s="28" t="str">
        <f>IF($B192="","",IF(T$4="NÃO",0,IF(VLOOKUP($B192,'FROTA OPER.'!$N$6:$W$306,8,0)=T$3,0.01,0)))</f>
        <v/>
      </c>
      <c r="U192" s="37" t="str">
        <f t="shared" si="13"/>
        <v/>
      </c>
      <c r="V192" s="20" t="str">
        <f t="shared" si="14"/>
        <v/>
      </c>
      <c r="W192" s="330"/>
    </row>
    <row r="193" spans="2:23" ht="15" customHeight="1" x14ac:dyDescent="0.25">
      <c r="B193" s="21" t="str">
        <f>IF('FROTA OPER.'!N195="","",'FROTA OPER.'!N195)</f>
        <v/>
      </c>
      <c r="C193" s="21" t="str">
        <f>IF(B193="","",'FROTA OPER.'!AJ195)</f>
        <v/>
      </c>
      <c r="D193" s="21" t="str">
        <f>IF(B193="","",'FROTA OPER.'!B195)</f>
        <v/>
      </c>
      <c r="E193" s="22" t="str">
        <f t="shared" si="15"/>
        <v/>
      </c>
      <c r="F193" s="36" t="str">
        <f t="shared" si="16"/>
        <v/>
      </c>
      <c r="G193" s="23" t="str">
        <f>IF($B193="","",IF(G$4="NÃO",0,IF(VLOOKUP($B193,'FROTA OPER.'!$N$6:$AC$306,15,0)=G$3,0.02,0)))</f>
        <v/>
      </c>
      <c r="H193" s="24" t="str">
        <f>IF($B193="","",IF(H$4="NÃO",0,IF(VLOOKUP($B193,'FROTA OPER.'!$N$6:$AC$306,15,0)=H$3,0.02,0)))</f>
        <v/>
      </c>
      <c r="I193" s="24" t="str">
        <f>IF($B193="","",IF(I$4="NÃO",0,IF(VLOOKUP($B193,'FROTA OPER.'!$N$6:$AC$306,15,0)=I$3,0.02,0)))</f>
        <v/>
      </c>
      <c r="J193" s="24" t="str">
        <f>IF($B193="","",IF(J$4="NÃO",0,IF(VLOOKUP($B193,'FROTA OPER.'!$N$6:$AC$306,15,0)=J$3,0.02,0)))</f>
        <v/>
      </c>
      <c r="K193" s="24" t="str">
        <f>IF($B193="","",IF(K$4="NÃO",0,IF(VLOOKUP($B193,'FROTA OPER.'!$N$6:$AC$306,15,0)=K$3,0.02,0)))</f>
        <v/>
      </c>
      <c r="L193" s="24" t="str">
        <f>IF($B193="","",IF(L$4="NÃO",0,IF(VLOOKUP($B193,'FROTA OPER.'!$N$6:$AC$306,15,0)=L$3,0.02,0)))</f>
        <v/>
      </c>
      <c r="M193" s="25" t="str">
        <f>IF($B193="","",IF(L$4="NÃO",0,IF(VLOOKUP($B193,'FROTA OPER.'!$N$6:$AC$306,15,0)=M$3,0.02,0)))</f>
        <v/>
      </c>
      <c r="N193" s="26" t="str">
        <f>IF($B193="","",IF(N$4="NÃO",0,IF(VLOOKUP($B193,'FROTA OPER.'!$N$6:$W$306,8,0)=N$3,0.01,0)))</f>
        <v/>
      </c>
      <c r="O193" s="27" t="str">
        <f>IF($B193="","",IF(O$4="NÃO",0,IF(VLOOKUP($B193,'FROTA OPER.'!$N$6:$W$306,8,0)=O$3,0.01,0)))</f>
        <v/>
      </c>
      <c r="P193" s="27" t="str">
        <f>IF($B193="","",IF(P$4="NÃO",0,IF(VLOOKUP($B193,'FROTA OPER.'!$N$6:$W$306,8,0)=P$3,0.01,0)))</f>
        <v/>
      </c>
      <c r="Q193" s="27" t="str">
        <f>IF($B193="","",IF(Q$4="NÃO",0,IF(VLOOKUP($B193,'FROTA OPER.'!$N$6:$W$306,8,0)=Q$3,0.01,0)))</f>
        <v/>
      </c>
      <c r="R193" s="27" t="str">
        <f>IF($B193="","",IF(R$4="NÃO",0,IF(VLOOKUP($B193,'FROTA OPER.'!$N$6:$W$306,8,0)=R$3,0.01,0)))</f>
        <v/>
      </c>
      <c r="S193" s="27" t="str">
        <f>IF($B193="","",IF(S$4="NÃO",0,IF(VLOOKUP($B193,'FROTA OPER.'!$N$6:$W$306,8,0)=S$3,0.01,0)))</f>
        <v/>
      </c>
      <c r="T193" s="28" t="str">
        <f>IF($B193="","",IF(T$4="NÃO",0,IF(VLOOKUP($B193,'FROTA OPER.'!$N$6:$W$306,8,0)=T$3,0.01,0)))</f>
        <v/>
      </c>
      <c r="U193" s="37" t="str">
        <f t="shared" si="13"/>
        <v/>
      </c>
      <c r="V193" s="20" t="str">
        <f t="shared" si="14"/>
        <v/>
      </c>
      <c r="W193" s="330"/>
    </row>
    <row r="194" spans="2:23" ht="15" customHeight="1" x14ac:dyDescent="0.25">
      <c r="B194" s="21" t="str">
        <f>IF('FROTA OPER.'!N196="","",'FROTA OPER.'!N196)</f>
        <v/>
      </c>
      <c r="C194" s="21" t="str">
        <f>IF(B194="","",'FROTA OPER.'!AJ196)</f>
        <v/>
      </c>
      <c r="D194" s="21" t="str">
        <f>IF(B194="","",'FROTA OPER.'!B196)</f>
        <v/>
      </c>
      <c r="E194" s="22" t="str">
        <f t="shared" si="15"/>
        <v/>
      </c>
      <c r="F194" s="36" t="str">
        <f t="shared" si="16"/>
        <v/>
      </c>
      <c r="G194" s="23" t="str">
        <f>IF($B194="","",IF(G$4="NÃO",0,IF(VLOOKUP($B194,'FROTA OPER.'!$N$6:$AC$306,15,0)=G$3,0.02,0)))</f>
        <v/>
      </c>
      <c r="H194" s="24" t="str">
        <f>IF($B194="","",IF(H$4="NÃO",0,IF(VLOOKUP($B194,'FROTA OPER.'!$N$6:$AC$306,15,0)=H$3,0.02,0)))</f>
        <v/>
      </c>
      <c r="I194" s="24" t="str">
        <f>IF($B194="","",IF(I$4="NÃO",0,IF(VLOOKUP($B194,'FROTA OPER.'!$N$6:$AC$306,15,0)=I$3,0.02,0)))</f>
        <v/>
      </c>
      <c r="J194" s="24" t="str">
        <f>IF($B194="","",IF(J$4="NÃO",0,IF(VLOOKUP($B194,'FROTA OPER.'!$N$6:$AC$306,15,0)=J$3,0.02,0)))</f>
        <v/>
      </c>
      <c r="K194" s="24" t="str">
        <f>IF($B194="","",IF(K$4="NÃO",0,IF(VLOOKUP($B194,'FROTA OPER.'!$N$6:$AC$306,15,0)=K$3,0.02,0)))</f>
        <v/>
      </c>
      <c r="L194" s="24" t="str">
        <f>IF($B194="","",IF(L$4="NÃO",0,IF(VLOOKUP($B194,'FROTA OPER.'!$N$6:$AC$306,15,0)=L$3,0.02,0)))</f>
        <v/>
      </c>
      <c r="M194" s="25" t="str">
        <f>IF($B194="","",IF(L$4="NÃO",0,IF(VLOOKUP($B194,'FROTA OPER.'!$N$6:$AC$306,15,0)=M$3,0.02,0)))</f>
        <v/>
      </c>
      <c r="N194" s="26" t="str">
        <f>IF($B194="","",IF(N$4="NÃO",0,IF(VLOOKUP($B194,'FROTA OPER.'!$N$6:$W$306,8,0)=N$3,0.01,0)))</f>
        <v/>
      </c>
      <c r="O194" s="27" t="str">
        <f>IF($B194="","",IF(O$4="NÃO",0,IF(VLOOKUP($B194,'FROTA OPER.'!$N$6:$W$306,8,0)=O$3,0.01,0)))</f>
        <v/>
      </c>
      <c r="P194" s="27" t="str">
        <f>IF($B194="","",IF(P$4="NÃO",0,IF(VLOOKUP($B194,'FROTA OPER.'!$N$6:$W$306,8,0)=P$3,0.01,0)))</f>
        <v/>
      </c>
      <c r="Q194" s="27" t="str">
        <f>IF($B194="","",IF(Q$4="NÃO",0,IF(VLOOKUP($B194,'FROTA OPER.'!$N$6:$W$306,8,0)=Q$3,0.01,0)))</f>
        <v/>
      </c>
      <c r="R194" s="27" t="str">
        <f>IF($B194="","",IF(R$4="NÃO",0,IF(VLOOKUP($B194,'FROTA OPER.'!$N$6:$W$306,8,0)=R$3,0.01,0)))</f>
        <v/>
      </c>
      <c r="S194" s="27" t="str">
        <f>IF($B194="","",IF(S$4="NÃO",0,IF(VLOOKUP($B194,'FROTA OPER.'!$N$6:$W$306,8,0)=S$3,0.01,0)))</f>
        <v/>
      </c>
      <c r="T194" s="28" t="str">
        <f>IF($B194="","",IF(T$4="NÃO",0,IF(VLOOKUP($B194,'FROTA OPER.'!$N$6:$W$306,8,0)=T$3,0.01,0)))</f>
        <v/>
      </c>
      <c r="U194" s="37" t="str">
        <f t="shared" si="13"/>
        <v/>
      </c>
      <c r="V194" s="20" t="str">
        <f t="shared" si="14"/>
        <v/>
      </c>
      <c r="W194" s="330"/>
    </row>
    <row r="195" spans="2:23" ht="15" customHeight="1" x14ac:dyDescent="0.25">
      <c r="B195" s="21" t="str">
        <f>IF('FROTA OPER.'!N197="","",'FROTA OPER.'!N197)</f>
        <v/>
      </c>
      <c r="C195" s="21" t="str">
        <f>IF(B195="","",'FROTA OPER.'!AJ197)</f>
        <v/>
      </c>
      <c r="D195" s="21" t="str">
        <f>IF(B195="","",'FROTA OPER.'!B197)</f>
        <v/>
      </c>
      <c r="E195" s="22" t="str">
        <f t="shared" si="15"/>
        <v/>
      </c>
      <c r="F195" s="36" t="str">
        <f t="shared" si="16"/>
        <v/>
      </c>
      <c r="G195" s="23" t="str">
        <f>IF($B195="","",IF(G$4="NÃO",0,IF(VLOOKUP($B195,'FROTA OPER.'!$N$6:$AC$306,15,0)=G$3,0.02,0)))</f>
        <v/>
      </c>
      <c r="H195" s="24" t="str">
        <f>IF($B195="","",IF(H$4="NÃO",0,IF(VLOOKUP($B195,'FROTA OPER.'!$N$6:$AC$306,15,0)=H$3,0.02,0)))</f>
        <v/>
      </c>
      <c r="I195" s="24" t="str">
        <f>IF($B195="","",IF(I$4="NÃO",0,IF(VLOOKUP($B195,'FROTA OPER.'!$N$6:$AC$306,15,0)=I$3,0.02,0)))</f>
        <v/>
      </c>
      <c r="J195" s="24" t="str">
        <f>IF($B195="","",IF(J$4="NÃO",0,IF(VLOOKUP($B195,'FROTA OPER.'!$N$6:$AC$306,15,0)=J$3,0.02,0)))</f>
        <v/>
      </c>
      <c r="K195" s="24" t="str">
        <f>IF($B195="","",IF(K$4="NÃO",0,IF(VLOOKUP($B195,'FROTA OPER.'!$N$6:$AC$306,15,0)=K$3,0.02,0)))</f>
        <v/>
      </c>
      <c r="L195" s="24" t="str">
        <f>IF($B195="","",IF(L$4="NÃO",0,IF(VLOOKUP($B195,'FROTA OPER.'!$N$6:$AC$306,15,0)=L$3,0.02,0)))</f>
        <v/>
      </c>
      <c r="M195" s="25" t="str">
        <f>IF($B195="","",IF(L$4="NÃO",0,IF(VLOOKUP($B195,'FROTA OPER.'!$N$6:$AC$306,15,0)=M$3,0.02,0)))</f>
        <v/>
      </c>
      <c r="N195" s="26" t="str">
        <f>IF($B195="","",IF(N$4="NÃO",0,IF(VLOOKUP($B195,'FROTA OPER.'!$N$6:$W$306,8,0)=N$3,0.01,0)))</f>
        <v/>
      </c>
      <c r="O195" s="27" t="str">
        <f>IF($B195="","",IF(O$4="NÃO",0,IF(VLOOKUP($B195,'FROTA OPER.'!$N$6:$W$306,8,0)=O$3,0.01,0)))</f>
        <v/>
      </c>
      <c r="P195" s="27" t="str">
        <f>IF($B195="","",IF(P$4="NÃO",0,IF(VLOOKUP($B195,'FROTA OPER.'!$N$6:$W$306,8,0)=P$3,0.01,0)))</f>
        <v/>
      </c>
      <c r="Q195" s="27" t="str">
        <f>IF($B195="","",IF(Q$4="NÃO",0,IF(VLOOKUP($B195,'FROTA OPER.'!$N$6:$W$306,8,0)=Q$3,0.01,0)))</f>
        <v/>
      </c>
      <c r="R195" s="27" t="str">
        <f>IF($B195="","",IF(R$4="NÃO",0,IF(VLOOKUP($B195,'FROTA OPER.'!$N$6:$W$306,8,0)=R$3,0.01,0)))</f>
        <v/>
      </c>
      <c r="S195" s="27" t="str">
        <f>IF($B195="","",IF(S$4="NÃO",0,IF(VLOOKUP($B195,'FROTA OPER.'!$N$6:$W$306,8,0)=S$3,0.01,0)))</f>
        <v/>
      </c>
      <c r="T195" s="28" t="str">
        <f>IF($B195="","",IF(T$4="NÃO",0,IF(VLOOKUP($B195,'FROTA OPER.'!$N$6:$W$306,8,0)=T$3,0.01,0)))</f>
        <v/>
      </c>
      <c r="U195" s="37" t="str">
        <f t="shared" si="13"/>
        <v/>
      </c>
      <c r="V195" s="20" t="str">
        <f t="shared" si="14"/>
        <v/>
      </c>
      <c r="W195" s="330"/>
    </row>
    <row r="196" spans="2:23" ht="15" customHeight="1" x14ac:dyDescent="0.25">
      <c r="B196" s="21" t="str">
        <f>IF('FROTA OPER.'!N198="","",'FROTA OPER.'!N198)</f>
        <v/>
      </c>
      <c r="C196" s="21" t="str">
        <f>IF(B196="","",'FROTA OPER.'!AJ198)</f>
        <v/>
      </c>
      <c r="D196" s="21" t="str">
        <f>IF(B196="","",'FROTA OPER.'!B198)</f>
        <v/>
      </c>
      <c r="E196" s="22" t="str">
        <f t="shared" si="15"/>
        <v/>
      </c>
      <c r="F196" s="36" t="str">
        <f t="shared" si="16"/>
        <v/>
      </c>
      <c r="G196" s="23" t="str">
        <f>IF($B196="","",IF(G$4="NÃO",0,IF(VLOOKUP($B196,'FROTA OPER.'!$N$6:$AC$306,15,0)=G$3,0.02,0)))</f>
        <v/>
      </c>
      <c r="H196" s="24" t="str">
        <f>IF($B196="","",IF(H$4="NÃO",0,IF(VLOOKUP($B196,'FROTA OPER.'!$N$6:$AC$306,15,0)=H$3,0.02,0)))</f>
        <v/>
      </c>
      <c r="I196" s="24" t="str">
        <f>IF($B196="","",IF(I$4="NÃO",0,IF(VLOOKUP($B196,'FROTA OPER.'!$N$6:$AC$306,15,0)=I$3,0.02,0)))</f>
        <v/>
      </c>
      <c r="J196" s="24" t="str">
        <f>IF($B196="","",IF(J$4="NÃO",0,IF(VLOOKUP($B196,'FROTA OPER.'!$N$6:$AC$306,15,0)=J$3,0.02,0)))</f>
        <v/>
      </c>
      <c r="K196" s="24" t="str">
        <f>IF($B196="","",IF(K$4="NÃO",0,IF(VLOOKUP($B196,'FROTA OPER.'!$N$6:$AC$306,15,0)=K$3,0.02,0)))</f>
        <v/>
      </c>
      <c r="L196" s="24" t="str">
        <f>IF($B196="","",IF(L$4="NÃO",0,IF(VLOOKUP($B196,'FROTA OPER.'!$N$6:$AC$306,15,0)=L$3,0.02,0)))</f>
        <v/>
      </c>
      <c r="M196" s="25" t="str">
        <f>IF($B196="","",IF(L$4="NÃO",0,IF(VLOOKUP($B196,'FROTA OPER.'!$N$6:$AC$306,15,0)=M$3,0.02,0)))</f>
        <v/>
      </c>
      <c r="N196" s="26" t="str">
        <f>IF($B196="","",IF(N$4="NÃO",0,IF(VLOOKUP($B196,'FROTA OPER.'!$N$6:$W$306,8,0)=N$3,0.01,0)))</f>
        <v/>
      </c>
      <c r="O196" s="27" t="str">
        <f>IF($B196="","",IF(O$4="NÃO",0,IF(VLOOKUP($B196,'FROTA OPER.'!$N$6:$W$306,8,0)=O$3,0.01,0)))</f>
        <v/>
      </c>
      <c r="P196" s="27" t="str">
        <f>IF($B196="","",IF(P$4="NÃO",0,IF(VLOOKUP($B196,'FROTA OPER.'!$N$6:$W$306,8,0)=P$3,0.01,0)))</f>
        <v/>
      </c>
      <c r="Q196" s="27" t="str">
        <f>IF($B196="","",IF(Q$4="NÃO",0,IF(VLOOKUP($B196,'FROTA OPER.'!$N$6:$W$306,8,0)=Q$3,0.01,0)))</f>
        <v/>
      </c>
      <c r="R196" s="27" t="str">
        <f>IF($B196="","",IF(R$4="NÃO",0,IF(VLOOKUP($B196,'FROTA OPER.'!$N$6:$W$306,8,0)=R$3,0.01,0)))</f>
        <v/>
      </c>
      <c r="S196" s="27" t="str">
        <f>IF($B196="","",IF(S$4="NÃO",0,IF(VLOOKUP($B196,'FROTA OPER.'!$N$6:$W$306,8,0)=S$3,0.01,0)))</f>
        <v/>
      </c>
      <c r="T196" s="28" t="str">
        <f>IF($B196="","",IF(T$4="NÃO",0,IF(VLOOKUP($B196,'FROTA OPER.'!$N$6:$W$306,8,0)=T$3,0.01,0)))</f>
        <v/>
      </c>
      <c r="U196" s="37" t="str">
        <f t="shared" si="13"/>
        <v/>
      </c>
      <c r="V196" s="20" t="str">
        <f t="shared" si="14"/>
        <v/>
      </c>
      <c r="W196" s="330"/>
    </row>
    <row r="197" spans="2:23" ht="15" customHeight="1" x14ac:dyDescent="0.25">
      <c r="B197" s="21" t="str">
        <f>IF('FROTA OPER.'!N199="","",'FROTA OPER.'!N199)</f>
        <v/>
      </c>
      <c r="C197" s="21" t="str">
        <f>IF(B197="","",'FROTA OPER.'!AJ199)</f>
        <v/>
      </c>
      <c r="D197" s="21" t="str">
        <f>IF(B197="","",'FROTA OPER.'!B199)</f>
        <v/>
      </c>
      <c r="E197" s="22" t="str">
        <f t="shared" si="15"/>
        <v/>
      </c>
      <c r="F197" s="36" t="str">
        <f t="shared" si="16"/>
        <v/>
      </c>
      <c r="G197" s="23" t="str">
        <f>IF($B197="","",IF(G$4="NÃO",0,IF(VLOOKUP($B197,'FROTA OPER.'!$N$6:$AC$306,15,0)=G$3,0.02,0)))</f>
        <v/>
      </c>
      <c r="H197" s="24" t="str">
        <f>IF($B197="","",IF(H$4="NÃO",0,IF(VLOOKUP($B197,'FROTA OPER.'!$N$6:$AC$306,15,0)=H$3,0.02,0)))</f>
        <v/>
      </c>
      <c r="I197" s="24" t="str">
        <f>IF($B197="","",IF(I$4="NÃO",0,IF(VLOOKUP($B197,'FROTA OPER.'!$N$6:$AC$306,15,0)=I$3,0.02,0)))</f>
        <v/>
      </c>
      <c r="J197" s="24" t="str">
        <f>IF($B197="","",IF(J$4="NÃO",0,IF(VLOOKUP($B197,'FROTA OPER.'!$N$6:$AC$306,15,0)=J$3,0.02,0)))</f>
        <v/>
      </c>
      <c r="K197" s="24" t="str">
        <f>IF($B197="","",IF(K$4="NÃO",0,IF(VLOOKUP($B197,'FROTA OPER.'!$N$6:$AC$306,15,0)=K$3,0.02,0)))</f>
        <v/>
      </c>
      <c r="L197" s="24" t="str">
        <f>IF($B197="","",IF(L$4="NÃO",0,IF(VLOOKUP($B197,'FROTA OPER.'!$N$6:$AC$306,15,0)=L$3,0.02,0)))</f>
        <v/>
      </c>
      <c r="M197" s="25" t="str">
        <f>IF($B197="","",IF(L$4="NÃO",0,IF(VLOOKUP($B197,'FROTA OPER.'!$N$6:$AC$306,15,0)=M$3,0.02,0)))</f>
        <v/>
      </c>
      <c r="N197" s="26" t="str">
        <f>IF($B197="","",IF(N$4="NÃO",0,IF(VLOOKUP($B197,'FROTA OPER.'!$N$6:$W$306,8,0)=N$3,0.01,0)))</f>
        <v/>
      </c>
      <c r="O197" s="27" t="str">
        <f>IF($B197="","",IF(O$4="NÃO",0,IF(VLOOKUP($B197,'FROTA OPER.'!$N$6:$W$306,8,0)=O$3,0.01,0)))</f>
        <v/>
      </c>
      <c r="P197" s="27" t="str">
        <f>IF($B197="","",IF(P$4="NÃO",0,IF(VLOOKUP($B197,'FROTA OPER.'!$N$6:$W$306,8,0)=P$3,0.01,0)))</f>
        <v/>
      </c>
      <c r="Q197" s="27" t="str">
        <f>IF($B197="","",IF(Q$4="NÃO",0,IF(VLOOKUP($B197,'FROTA OPER.'!$N$6:$W$306,8,0)=Q$3,0.01,0)))</f>
        <v/>
      </c>
      <c r="R197" s="27" t="str">
        <f>IF($B197="","",IF(R$4="NÃO",0,IF(VLOOKUP($B197,'FROTA OPER.'!$N$6:$W$306,8,0)=R$3,0.01,0)))</f>
        <v/>
      </c>
      <c r="S197" s="27" t="str">
        <f>IF($B197="","",IF(S$4="NÃO",0,IF(VLOOKUP($B197,'FROTA OPER.'!$N$6:$W$306,8,0)=S$3,0.01,0)))</f>
        <v/>
      </c>
      <c r="T197" s="28" t="str">
        <f>IF($B197="","",IF(T$4="NÃO",0,IF(VLOOKUP($B197,'FROTA OPER.'!$N$6:$W$306,8,0)=T$3,0.01,0)))</f>
        <v/>
      </c>
      <c r="U197" s="37" t="str">
        <f t="shared" ref="U197:U260" si="17">IF(B197="","",IF(F197="","",IF(F197-SUM(G197:T197)&lt;0,0,F197-SUM(G197:T197))))</f>
        <v/>
      </c>
      <c r="V197" s="20" t="str">
        <f t="shared" ref="V197:V260" si="18">IF($C197="","",VLOOKUP($C197,$X$2:$Y$36,2,0))</f>
        <v/>
      </c>
      <c r="W197" s="330"/>
    </row>
    <row r="198" spans="2:23" ht="15" customHeight="1" x14ac:dyDescent="0.25">
      <c r="B198" s="21" t="str">
        <f>IF('FROTA OPER.'!N200="","",'FROTA OPER.'!N200)</f>
        <v/>
      </c>
      <c r="C198" s="21" t="str">
        <f>IF(B198="","",'FROTA OPER.'!AJ200)</f>
        <v/>
      </c>
      <c r="D198" s="21" t="str">
        <f>IF(B198="","",'FROTA OPER.'!B200)</f>
        <v/>
      </c>
      <c r="E198" s="22" t="str">
        <f t="shared" ref="E198:E261" si="19">IF(B198="","",1)</f>
        <v/>
      </c>
      <c r="F198" s="36" t="str">
        <f t="shared" si="16"/>
        <v/>
      </c>
      <c r="G198" s="23" t="str">
        <f>IF($B198="","",IF(G$4="NÃO",0,IF(VLOOKUP($B198,'FROTA OPER.'!$N$6:$AC$306,15,0)=G$3,0.02,0)))</f>
        <v/>
      </c>
      <c r="H198" s="24" t="str">
        <f>IF($B198="","",IF(H$4="NÃO",0,IF(VLOOKUP($B198,'FROTA OPER.'!$N$6:$AC$306,15,0)=H$3,0.02,0)))</f>
        <v/>
      </c>
      <c r="I198" s="24" t="str">
        <f>IF($B198="","",IF(I$4="NÃO",0,IF(VLOOKUP($B198,'FROTA OPER.'!$N$6:$AC$306,15,0)=I$3,0.02,0)))</f>
        <v/>
      </c>
      <c r="J198" s="24" t="str">
        <f>IF($B198="","",IF(J$4="NÃO",0,IF(VLOOKUP($B198,'FROTA OPER.'!$N$6:$AC$306,15,0)=J$3,0.02,0)))</f>
        <v/>
      </c>
      <c r="K198" s="24" t="str">
        <f>IF($B198="","",IF(K$4="NÃO",0,IF(VLOOKUP($B198,'FROTA OPER.'!$N$6:$AC$306,15,0)=K$3,0.02,0)))</f>
        <v/>
      </c>
      <c r="L198" s="24" t="str">
        <f>IF($B198="","",IF(L$4="NÃO",0,IF(VLOOKUP($B198,'FROTA OPER.'!$N$6:$AC$306,15,0)=L$3,0.02,0)))</f>
        <v/>
      </c>
      <c r="M198" s="25" t="str">
        <f>IF($B198="","",IF(L$4="NÃO",0,IF(VLOOKUP($B198,'FROTA OPER.'!$N$6:$AC$306,15,0)=M$3,0.02,0)))</f>
        <v/>
      </c>
      <c r="N198" s="26" t="str">
        <f>IF($B198="","",IF(N$4="NÃO",0,IF(VLOOKUP($B198,'FROTA OPER.'!$N$6:$W$306,8,0)=N$3,0.01,0)))</f>
        <v/>
      </c>
      <c r="O198" s="27" t="str">
        <f>IF($B198="","",IF(O$4="NÃO",0,IF(VLOOKUP($B198,'FROTA OPER.'!$N$6:$W$306,8,0)=O$3,0.01,0)))</f>
        <v/>
      </c>
      <c r="P198" s="27" t="str">
        <f>IF($B198="","",IF(P$4="NÃO",0,IF(VLOOKUP($B198,'FROTA OPER.'!$N$6:$W$306,8,0)=P$3,0.01,0)))</f>
        <v/>
      </c>
      <c r="Q198" s="27" t="str">
        <f>IF($B198="","",IF(Q$4="NÃO",0,IF(VLOOKUP($B198,'FROTA OPER.'!$N$6:$W$306,8,0)=Q$3,0.01,0)))</f>
        <v/>
      </c>
      <c r="R198" s="27" t="str">
        <f>IF($B198="","",IF(R$4="NÃO",0,IF(VLOOKUP($B198,'FROTA OPER.'!$N$6:$W$306,8,0)=R$3,0.01,0)))</f>
        <v/>
      </c>
      <c r="S198" s="27" t="str">
        <f>IF($B198="","",IF(S$4="NÃO",0,IF(VLOOKUP($B198,'FROTA OPER.'!$N$6:$W$306,8,0)=S$3,0.01,0)))</f>
        <v/>
      </c>
      <c r="T198" s="28" t="str">
        <f>IF($B198="","",IF(T$4="NÃO",0,IF(VLOOKUP($B198,'FROTA OPER.'!$N$6:$W$306,8,0)=T$3,0.01,0)))</f>
        <v/>
      </c>
      <c r="U198" s="37" t="str">
        <f t="shared" si="17"/>
        <v/>
      </c>
      <c r="V198" s="20" t="str">
        <f t="shared" si="18"/>
        <v/>
      </c>
      <c r="W198" s="330"/>
    </row>
    <row r="199" spans="2:23" ht="15" customHeight="1" x14ac:dyDescent="0.25">
      <c r="B199" s="21" t="str">
        <f>IF('FROTA OPER.'!N201="","",'FROTA OPER.'!N201)</f>
        <v/>
      </c>
      <c r="C199" s="21" t="str">
        <f>IF(B199="","",'FROTA OPER.'!AJ201)</f>
        <v/>
      </c>
      <c r="D199" s="21" t="str">
        <f>IF(B199="","",'FROTA OPER.'!B201)</f>
        <v/>
      </c>
      <c r="E199" s="22" t="str">
        <f t="shared" si="19"/>
        <v/>
      </c>
      <c r="F199" s="36" t="str">
        <f t="shared" si="16"/>
        <v/>
      </c>
      <c r="G199" s="23" t="str">
        <f>IF($B199="","",IF(G$4="NÃO",0,IF(VLOOKUP($B199,'FROTA OPER.'!$N$6:$AC$306,15,0)=G$3,0.02,0)))</f>
        <v/>
      </c>
      <c r="H199" s="24" t="str">
        <f>IF($B199="","",IF(H$4="NÃO",0,IF(VLOOKUP($B199,'FROTA OPER.'!$N$6:$AC$306,15,0)=H$3,0.02,0)))</f>
        <v/>
      </c>
      <c r="I199" s="24" t="str">
        <f>IF($B199="","",IF(I$4="NÃO",0,IF(VLOOKUP($B199,'FROTA OPER.'!$N$6:$AC$306,15,0)=I$3,0.02,0)))</f>
        <v/>
      </c>
      <c r="J199" s="24" t="str">
        <f>IF($B199="","",IF(J$4="NÃO",0,IF(VLOOKUP($B199,'FROTA OPER.'!$N$6:$AC$306,15,0)=J$3,0.02,0)))</f>
        <v/>
      </c>
      <c r="K199" s="24" t="str">
        <f>IF($B199="","",IF(K$4="NÃO",0,IF(VLOOKUP($B199,'FROTA OPER.'!$N$6:$AC$306,15,0)=K$3,0.02,0)))</f>
        <v/>
      </c>
      <c r="L199" s="24" t="str">
        <f>IF($B199="","",IF(L$4="NÃO",0,IF(VLOOKUP($B199,'FROTA OPER.'!$N$6:$AC$306,15,0)=L$3,0.02,0)))</f>
        <v/>
      </c>
      <c r="M199" s="25" t="str">
        <f>IF($B199="","",IF(L$4="NÃO",0,IF(VLOOKUP($B199,'FROTA OPER.'!$N$6:$AC$306,15,0)=M$3,0.02,0)))</f>
        <v/>
      </c>
      <c r="N199" s="26" t="str">
        <f>IF($B199="","",IF(N$4="NÃO",0,IF(VLOOKUP($B199,'FROTA OPER.'!$N$6:$W$306,8,0)=N$3,0.01,0)))</f>
        <v/>
      </c>
      <c r="O199" s="27" t="str">
        <f>IF($B199="","",IF(O$4="NÃO",0,IF(VLOOKUP($B199,'FROTA OPER.'!$N$6:$W$306,8,0)=O$3,0.01,0)))</f>
        <v/>
      </c>
      <c r="P199" s="27" t="str">
        <f>IF($B199="","",IF(P$4="NÃO",0,IF(VLOOKUP($B199,'FROTA OPER.'!$N$6:$W$306,8,0)=P$3,0.01,0)))</f>
        <v/>
      </c>
      <c r="Q199" s="27" t="str">
        <f>IF($B199="","",IF(Q$4="NÃO",0,IF(VLOOKUP($B199,'FROTA OPER.'!$N$6:$W$306,8,0)=Q$3,0.01,0)))</f>
        <v/>
      </c>
      <c r="R199" s="27" t="str">
        <f>IF($B199="","",IF(R$4="NÃO",0,IF(VLOOKUP($B199,'FROTA OPER.'!$N$6:$W$306,8,0)=R$3,0.01,0)))</f>
        <v/>
      </c>
      <c r="S199" s="27" t="str">
        <f>IF($B199="","",IF(S$4="NÃO",0,IF(VLOOKUP($B199,'FROTA OPER.'!$N$6:$W$306,8,0)=S$3,0.01,0)))</f>
        <v/>
      </c>
      <c r="T199" s="28" t="str">
        <f>IF($B199="","",IF(T$4="NÃO",0,IF(VLOOKUP($B199,'FROTA OPER.'!$N$6:$W$306,8,0)=T$3,0.01,0)))</f>
        <v/>
      </c>
      <c r="U199" s="37" t="str">
        <f t="shared" si="17"/>
        <v/>
      </c>
      <c r="V199" s="20" t="str">
        <f t="shared" si="18"/>
        <v/>
      </c>
      <c r="W199" s="330"/>
    </row>
    <row r="200" spans="2:23" ht="15" customHeight="1" x14ac:dyDescent="0.25">
      <c r="B200" s="21" t="str">
        <f>IF('FROTA OPER.'!N202="","",'FROTA OPER.'!N202)</f>
        <v/>
      </c>
      <c r="C200" s="21" t="str">
        <f>IF(B200="","",'FROTA OPER.'!AJ202)</f>
        <v/>
      </c>
      <c r="D200" s="21" t="str">
        <f>IF(B200="","",'FROTA OPER.'!B202)</f>
        <v/>
      </c>
      <c r="E200" s="22" t="str">
        <f t="shared" si="19"/>
        <v/>
      </c>
      <c r="F200" s="36" t="str">
        <f t="shared" si="16"/>
        <v/>
      </c>
      <c r="G200" s="23" t="str">
        <f>IF($B200="","",IF(G$4="NÃO",0,IF(VLOOKUP($B200,'FROTA OPER.'!$N$6:$AC$306,15,0)=G$3,0.02,0)))</f>
        <v/>
      </c>
      <c r="H200" s="24" t="str">
        <f>IF($B200="","",IF(H$4="NÃO",0,IF(VLOOKUP($B200,'FROTA OPER.'!$N$6:$AC$306,15,0)=H$3,0.02,0)))</f>
        <v/>
      </c>
      <c r="I200" s="24" t="str">
        <f>IF($B200="","",IF(I$4="NÃO",0,IF(VLOOKUP($B200,'FROTA OPER.'!$N$6:$AC$306,15,0)=I$3,0.02,0)))</f>
        <v/>
      </c>
      <c r="J200" s="24" t="str">
        <f>IF($B200="","",IF(J$4="NÃO",0,IF(VLOOKUP($B200,'FROTA OPER.'!$N$6:$AC$306,15,0)=J$3,0.02,0)))</f>
        <v/>
      </c>
      <c r="K200" s="24" t="str">
        <f>IF($B200="","",IF(K$4="NÃO",0,IF(VLOOKUP($B200,'FROTA OPER.'!$N$6:$AC$306,15,0)=K$3,0.02,0)))</f>
        <v/>
      </c>
      <c r="L200" s="24" t="str">
        <f>IF($B200="","",IF(L$4="NÃO",0,IF(VLOOKUP($B200,'FROTA OPER.'!$N$6:$AC$306,15,0)=L$3,0.02,0)))</f>
        <v/>
      </c>
      <c r="M200" s="25" t="str">
        <f>IF($B200="","",IF(L$4="NÃO",0,IF(VLOOKUP($B200,'FROTA OPER.'!$N$6:$AC$306,15,0)=M$3,0.02,0)))</f>
        <v/>
      </c>
      <c r="N200" s="26" t="str">
        <f>IF($B200="","",IF(N$4="NÃO",0,IF(VLOOKUP($B200,'FROTA OPER.'!$N$6:$W$306,8,0)=N$3,0.01,0)))</f>
        <v/>
      </c>
      <c r="O200" s="27" t="str">
        <f>IF($B200="","",IF(O$4="NÃO",0,IF(VLOOKUP($B200,'FROTA OPER.'!$N$6:$W$306,8,0)=O$3,0.01,0)))</f>
        <v/>
      </c>
      <c r="P200" s="27" t="str">
        <f>IF($B200="","",IF(P$4="NÃO",0,IF(VLOOKUP($B200,'FROTA OPER.'!$N$6:$W$306,8,0)=P$3,0.01,0)))</f>
        <v/>
      </c>
      <c r="Q200" s="27" t="str">
        <f>IF($B200="","",IF(Q$4="NÃO",0,IF(VLOOKUP($B200,'FROTA OPER.'!$N$6:$W$306,8,0)=Q$3,0.01,0)))</f>
        <v/>
      </c>
      <c r="R200" s="27" t="str">
        <f>IF($B200="","",IF(R$4="NÃO",0,IF(VLOOKUP($B200,'FROTA OPER.'!$N$6:$W$306,8,0)=R$3,0.01,0)))</f>
        <v/>
      </c>
      <c r="S200" s="27" t="str">
        <f>IF($B200="","",IF(S$4="NÃO",0,IF(VLOOKUP($B200,'FROTA OPER.'!$N$6:$W$306,8,0)=S$3,0.01,0)))</f>
        <v/>
      </c>
      <c r="T200" s="28" t="str">
        <f>IF($B200="","",IF(T$4="NÃO",0,IF(VLOOKUP($B200,'FROTA OPER.'!$N$6:$W$306,8,0)=T$3,0.01,0)))</f>
        <v/>
      </c>
      <c r="U200" s="37" t="str">
        <f t="shared" si="17"/>
        <v/>
      </c>
      <c r="V200" s="20" t="str">
        <f t="shared" si="18"/>
        <v/>
      </c>
      <c r="W200" s="330"/>
    </row>
    <row r="201" spans="2:23" ht="15" customHeight="1" x14ac:dyDescent="0.25">
      <c r="B201" s="21" t="str">
        <f>IF('FROTA OPER.'!N203="","",'FROTA OPER.'!N203)</f>
        <v/>
      </c>
      <c r="C201" s="21" t="str">
        <f>IF(B201="","",'FROTA OPER.'!AJ203)</f>
        <v/>
      </c>
      <c r="D201" s="21" t="str">
        <f>IF(B201="","",'FROTA OPER.'!B203)</f>
        <v/>
      </c>
      <c r="E201" s="22" t="str">
        <f t="shared" si="19"/>
        <v/>
      </c>
      <c r="F201" s="36" t="str">
        <f t="shared" si="16"/>
        <v/>
      </c>
      <c r="G201" s="23" t="str">
        <f>IF($B201="","",IF(G$4="NÃO",0,IF(VLOOKUP($B201,'FROTA OPER.'!$N$6:$AC$306,15,0)=G$3,0.02,0)))</f>
        <v/>
      </c>
      <c r="H201" s="24" t="str">
        <f>IF($B201="","",IF(H$4="NÃO",0,IF(VLOOKUP($B201,'FROTA OPER.'!$N$6:$AC$306,15,0)=H$3,0.02,0)))</f>
        <v/>
      </c>
      <c r="I201" s="24" t="str">
        <f>IF($B201="","",IF(I$4="NÃO",0,IF(VLOOKUP($B201,'FROTA OPER.'!$N$6:$AC$306,15,0)=I$3,0.02,0)))</f>
        <v/>
      </c>
      <c r="J201" s="24" t="str">
        <f>IF($B201="","",IF(J$4="NÃO",0,IF(VLOOKUP($B201,'FROTA OPER.'!$N$6:$AC$306,15,0)=J$3,0.02,0)))</f>
        <v/>
      </c>
      <c r="K201" s="24" t="str">
        <f>IF($B201="","",IF(K$4="NÃO",0,IF(VLOOKUP($B201,'FROTA OPER.'!$N$6:$AC$306,15,0)=K$3,0.02,0)))</f>
        <v/>
      </c>
      <c r="L201" s="24" t="str">
        <f>IF($B201="","",IF(L$4="NÃO",0,IF(VLOOKUP($B201,'FROTA OPER.'!$N$6:$AC$306,15,0)=L$3,0.02,0)))</f>
        <v/>
      </c>
      <c r="M201" s="25" t="str">
        <f>IF($B201="","",IF(L$4="NÃO",0,IF(VLOOKUP($B201,'FROTA OPER.'!$N$6:$AC$306,15,0)=M$3,0.02,0)))</f>
        <v/>
      </c>
      <c r="N201" s="26" t="str">
        <f>IF($B201="","",IF(N$4="NÃO",0,IF(VLOOKUP($B201,'FROTA OPER.'!$N$6:$W$306,8,0)=N$3,0.01,0)))</f>
        <v/>
      </c>
      <c r="O201" s="27" t="str">
        <f>IF($B201="","",IF(O$4="NÃO",0,IF(VLOOKUP($B201,'FROTA OPER.'!$N$6:$W$306,8,0)=O$3,0.01,0)))</f>
        <v/>
      </c>
      <c r="P201" s="27" t="str">
        <f>IF($B201="","",IF(P$4="NÃO",0,IF(VLOOKUP($B201,'FROTA OPER.'!$N$6:$W$306,8,0)=P$3,0.01,0)))</f>
        <v/>
      </c>
      <c r="Q201" s="27" t="str">
        <f>IF($B201="","",IF(Q$4="NÃO",0,IF(VLOOKUP($B201,'FROTA OPER.'!$N$6:$W$306,8,0)=Q$3,0.01,0)))</f>
        <v/>
      </c>
      <c r="R201" s="27" t="str">
        <f>IF($B201="","",IF(R$4="NÃO",0,IF(VLOOKUP($B201,'FROTA OPER.'!$N$6:$W$306,8,0)=R$3,0.01,0)))</f>
        <v/>
      </c>
      <c r="S201" s="27" t="str">
        <f>IF($B201="","",IF(S$4="NÃO",0,IF(VLOOKUP($B201,'FROTA OPER.'!$N$6:$W$306,8,0)=S$3,0.01,0)))</f>
        <v/>
      </c>
      <c r="T201" s="28" t="str">
        <f>IF($B201="","",IF(T$4="NÃO",0,IF(VLOOKUP($B201,'FROTA OPER.'!$N$6:$W$306,8,0)=T$3,0.01,0)))</f>
        <v/>
      </c>
      <c r="U201" s="37" t="str">
        <f t="shared" si="17"/>
        <v/>
      </c>
      <c r="V201" s="20" t="str">
        <f t="shared" si="18"/>
        <v/>
      </c>
      <c r="W201" s="330"/>
    </row>
    <row r="202" spans="2:23" ht="15" customHeight="1" x14ac:dyDescent="0.25">
      <c r="B202" s="21" t="str">
        <f>IF('FROTA OPER.'!N204="","",'FROTA OPER.'!N204)</f>
        <v/>
      </c>
      <c r="C202" s="21" t="str">
        <f>IF(B202="","",'FROTA OPER.'!AJ204)</f>
        <v/>
      </c>
      <c r="D202" s="21" t="str">
        <f>IF(B202="","",'FROTA OPER.'!B204)</f>
        <v/>
      </c>
      <c r="E202" s="22" t="str">
        <f t="shared" si="19"/>
        <v/>
      </c>
      <c r="F202" s="36" t="str">
        <f t="shared" si="16"/>
        <v/>
      </c>
      <c r="G202" s="23" t="str">
        <f>IF($B202="","",IF(G$4="NÃO",0,IF(VLOOKUP($B202,'FROTA OPER.'!$N$6:$AC$306,15,0)=G$3,0.02,0)))</f>
        <v/>
      </c>
      <c r="H202" s="24" t="str">
        <f>IF($B202="","",IF(H$4="NÃO",0,IF(VLOOKUP($B202,'FROTA OPER.'!$N$6:$AC$306,15,0)=H$3,0.02,0)))</f>
        <v/>
      </c>
      <c r="I202" s="24" t="str">
        <f>IF($B202="","",IF(I$4="NÃO",0,IF(VLOOKUP($B202,'FROTA OPER.'!$N$6:$AC$306,15,0)=I$3,0.02,0)))</f>
        <v/>
      </c>
      <c r="J202" s="24" t="str">
        <f>IF($B202="","",IF(J$4="NÃO",0,IF(VLOOKUP($B202,'FROTA OPER.'!$N$6:$AC$306,15,0)=J$3,0.02,0)))</f>
        <v/>
      </c>
      <c r="K202" s="24" t="str">
        <f>IF($B202="","",IF(K$4="NÃO",0,IF(VLOOKUP($B202,'FROTA OPER.'!$N$6:$AC$306,15,0)=K$3,0.02,0)))</f>
        <v/>
      </c>
      <c r="L202" s="24" t="str">
        <f>IF($B202="","",IF(L$4="NÃO",0,IF(VLOOKUP($B202,'FROTA OPER.'!$N$6:$AC$306,15,0)=L$3,0.02,0)))</f>
        <v/>
      </c>
      <c r="M202" s="25" t="str">
        <f>IF($B202="","",IF(L$4="NÃO",0,IF(VLOOKUP($B202,'FROTA OPER.'!$N$6:$AC$306,15,0)=M$3,0.02,0)))</f>
        <v/>
      </c>
      <c r="N202" s="26" t="str">
        <f>IF($B202="","",IF(N$4="NÃO",0,IF(VLOOKUP($B202,'FROTA OPER.'!$N$6:$W$306,8,0)=N$3,0.01,0)))</f>
        <v/>
      </c>
      <c r="O202" s="27" t="str">
        <f>IF($B202="","",IF(O$4="NÃO",0,IF(VLOOKUP($B202,'FROTA OPER.'!$N$6:$W$306,8,0)=O$3,0.01,0)))</f>
        <v/>
      </c>
      <c r="P202" s="27" t="str">
        <f>IF($B202="","",IF(P$4="NÃO",0,IF(VLOOKUP($B202,'FROTA OPER.'!$N$6:$W$306,8,0)=P$3,0.01,0)))</f>
        <v/>
      </c>
      <c r="Q202" s="27" t="str">
        <f>IF($B202="","",IF(Q$4="NÃO",0,IF(VLOOKUP($B202,'FROTA OPER.'!$N$6:$W$306,8,0)=Q$3,0.01,0)))</f>
        <v/>
      </c>
      <c r="R202" s="27" t="str">
        <f>IF($B202="","",IF(R$4="NÃO",0,IF(VLOOKUP($B202,'FROTA OPER.'!$N$6:$W$306,8,0)=R$3,0.01,0)))</f>
        <v/>
      </c>
      <c r="S202" s="27" t="str">
        <f>IF($B202="","",IF(S$4="NÃO",0,IF(VLOOKUP($B202,'FROTA OPER.'!$N$6:$W$306,8,0)=S$3,0.01,0)))</f>
        <v/>
      </c>
      <c r="T202" s="28" t="str">
        <f>IF($B202="","",IF(T$4="NÃO",0,IF(VLOOKUP($B202,'FROTA OPER.'!$N$6:$W$306,8,0)=T$3,0.01,0)))</f>
        <v/>
      </c>
      <c r="U202" s="37" t="str">
        <f t="shared" si="17"/>
        <v/>
      </c>
      <c r="V202" s="20" t="str">
        <f t="shared" si="18"/>
        <v/>
      </c>
      <c r="W202" s="330"/>
    </row>
    <row r="203" spans="2:23" ht="15" customHeight="1" x14ac:dyDescent="0.25">
      <c r="B203" s="21" t="str">
        <f>IF('FROTA OPER.'!N205="","",'FROTA OPER.'!N205)</f>
        <v/>
      </c>
      <c r="C203" s="21" t="str">
        <f>IF(B203="","",'FROTA OPER.'!AJ205)</f>
        <v/>
      </c>
      <c r="D203" s="21" t="str">
        <f>IF(B203="","",'FROTA OPER.'!B205)</f>
        <v/>
      </c>
      <c r="E203" s="22" t="str">
        <f t="shared" si="19"/>
        <v/>
      </c>
      <c r="F203" s="36" t="str">
        <f t="shared" si="16"/>
        <v/>
      </c>
      <c r="G203" s="23" t="str">
        <f>IF($B203="","",IF(G$4="NÃO",0,IF(VLOOKUP($B203,'FROTA OPER.'!$N$6:$AC$306,15,0)=G$3,0.02,0)))</f>
        <v/>
      </c>
      <c r="H203" s="24" t="str">
        <f>IF($B203="","",IF(H$4="NÃO",0,IF(VLOOKUP($B203,'FROTA OPER.'!$N$6:$AC$306,15,0)=H$3,0.02,0)))</f>
        <v/>
      </c>
      <c r="I203" s="24" t="str">
        <f>IF($B203="","",IF(I$4="NÃO",0,IF(VLOOKUP($B203,'FROTA OPER.'!$N$6:$AC$306,15,0)=I$3,0.02,0)))</f>
        <v/>
      </c>
      <c r="J203" s="24" t="str">
        <f>IF($B203="","",IF(J$4="NÃO",0,IF(VLOOKUP($B203,'FROTA OPER.'!$N$6:$AC$306,15,0)=J$3,0.02,0)))</f>
        <v/>
      </c>
      <c r="K203" s="24" t="str">
        <f>IF($B203="","",IF(K$4="NÃO",0,IF(VLOOKUP($B203,'FROTA OPER.'!$N$6:$AC$306,15,0)=K$3,0.02,0)))</f>
        <v/>
      </c>
      <c r="L203" s="24" t="str">
        <f>IF($B203="","",IF(L$4="NÃO",0,IF(VLOOKUP($B203,'FROTA OPER.'!$N$6:$AC$306,15,0)=L$3,0.02,0)))</f>
        <v/>
      </c>
      <c r="M203" s="25" t="str">
        <f>IF($B203="","",IF(L$4="NÃO",0,IF(VLOOKUP($B203,'FROTA OPER.'!$N$6:$AC$306,15,0)=M$3,0.02,0)))</f>
        <v/>
      </c>
      <c r="N203" s="26" t="str">
        <f>IF($B203="","",IF(N$4="NÃO",0,IF(VLOOKUP($B203,'FROTA OPER.'!$N$6:$W$306,8,0)=N$3,0.01,0)))</f>
        <v/>
      </c>
      <c r="O203" s="27" t="str">
        <f>IF($B203="","",IF(O$4="NÃO",0,IF(VLOOKUP($B203,'FROTA OPER.'!$N$6:$W$306,8,0)=O$3,0.01,0)))</f>
        <v/>
      </c>
      <c r="P203" s="27" t="str">
        <f>IF($B203="","",IF(P$4="NÃO",0,IF(VLOOKUP($B203,'FROTA OPER.'!$N$6:$W$306,8,0)=P$3,0.01,0)))</f>
        <v/>
      </c>
      <c r="Q203" s="27" t="str">
        <f>IF($B203="","",IF(Q$4="NÃO",0,IF(VLOOKUP($B203,'FROTA OPER.'!$N$6:$W$306,8,0)=Q$3,0.01,0)))</f>
        <v/>
      </c>
      <c r="R203" s="27" t="str">
        <f>IF($B203="","",IF(R$4="NÃO",0,IF(VLOOKUP($B203,'FROTA OPER.'!$N$6:$W$306,8,0)=R$3,0.01,0)))</f>
        <v/>
      </c>
      <c r="S203" s="27" t="str">
        <f>IF($B203="","",IF(S$4="NÃO",0,IF(VLOOKUP($B203,'FROTA OPER.'!$N$6:$W$306,8,0)=S$3,0.01,0)))</f>
        <v/>
      </c>
      <c r="T203" s="28" t="str">
        <f>IF($B203="","",IF(T$4="NÃO",0,IF(VLOOKUP($B203,'FROTA OPER.'!$N$6:$W$306,8,0)=T$3,0.01,0)))</f>
        <v/>
      </c>
      <c r="U203" s="37" t="str">
        <f t="shared" si="17"/>
        <v/>
      </c>
      <c r="V203" s="20" t="str">
        <f t="shared" si="18"/>
        <v/>
      </c>
      <c r="W203" s="330"/>
    </row>
    <row r="204" spans="2:23" ht="15" customHeight="1" x14ac:dyDescent="0.25">
      <c r="B204" s="21" t="str">
        <f>IF('FROTA OPER.'!N206="","",'FROTA OPER.'!N206)</f>
        <v/>
      </c>
      <c r="C204" s="21" t="str">
        <f>IF(B204="","",'FROTA OPER.'!AJ206)</f>
        <v/>
      </c>
      <c r="D204" s="21" t="str">
        <f>IF(B204="","",'FROTA OPER.'!B206)</f>
        <v/>
      </c>
      <c r="E204" s="22" t="str">
        <f t="shared" si="19"/>
        <v/>
      </c>
      <c r="F204" s="36" t="str">
        <f t="shared" ref="F204:F267" si="20">IF(V204="",IF(W204="","",W204),V204)</f>
        <v/>
      </c>
      <c r="G204" s="23" t="str">
        <f>IF($B204="","",IF(G$4="NÃO",0,IF(VLOOKUP($B204,'FROTA OPER.'!$N$6:$AC$306,15,0)=G$3,0.02,0)))</f>
        <v/>
      </c>
      <c r="H204" s="24" t="str">
        <f>IF($B204="","",IF(H$4="NÃO",0,IF(VLOOKUP($B204,'FROTA OPER.'!$N$6:$AC$306,15,0)=H$3,0.02,0)))</f>
        <v/>
      </c>
      <c r="I204" s="24" t="str">
        <f>IF($B204="","",IF(I$4="NÃO",0,IF(VLOOKUP($B204,'FROTA OPER.'!$N$6:$AC$306,15,0)=I$3,0.02,0)))</f>
        <v/>
      </c>
      <c r="J204" s="24" t="str">
        <f>IF($B204="","",IF(J$4="NÃO",0,IF(VLOOKUP($B204,'FROTA OPER.'!$N$6:$AC$306,15,0)=J$3,0.02,0)))</f>
        <v/>
      </c>
      <c r="K204" s="24" t="str">
        <f>IF($B204="","",IF(K$4="NÃO",0,IF(VLOOKUP($B204,'FROTA OPER.'!$N$6:$AC$306,15,0)=K$3,0.02,0)))</f>
        <v/>
      </c>
      <c r="L204" s="24" t="str">
        <f>IF($B204="","",IF(L$4="NÃO",0,IF(VLOOKUP($B204,'FROTA OPER.'!$N$6:$AC$306,15,0)=L$3,0.02,0)))</f>
        <v/>
      </c>
      <c r="M204" s="25" t="str">
        <f>IF($B204="","",IF(L$4="NÃO",0,IF(VLOOKUP($B204,'FROTA OPER.'!$N$6:$AC$306,15,0)=M$3,0.02,0)))</f>
        <v/>
      </c>
      <c r="N204" s="26" t="str">
        <f>IF($B204="","",IF(N$4="NÃO",0,IF(VLOOKUP($B204,'FROTA OPER.'!$N$6:$W$306,8,0)=N$3,0.01,0)))</f>
        <v/>
      </c>
      <c r="O204" s="27" t="str">
        <f>IF($B204="","",IF(O$4="NÃO",0,IF(VLOOKUP($B204,'FROTA OPER.'!$N$6:$W$306,8,0)=O$3,0.01,0)))</f>
        <v/>
      </c>
      <c r="P204" s="27" t="str">
        <f>IF($B204="","",IF(P$4="NÃO",0,IF(VLOOKUP($B204,'FROTA OPER.'!$N$6:$W$306,8,0)=P$3,0.01,0)))</f>
        <v/>
      </c>
      <c r="Q204" s="27" t="str">
        <f>IF($B204="","",IF(Q$4="NÃO",0,IF(VLOOKUP($B204,'FROTA OPER.'!$N$6:$W$306,8,0)=Q$3,0.01,0)))</f>
        <v/>
      </c>
      <c r="R204" s="27" t="str">
        <f>IF($B204="","",IF(R$4="NÃO",0,IF(VLOOKUP($B204,'FROTA OPER.'!$N$6:$W$306,8,0)=R$3,0.01,0)))</f>
        <v/>
      </c>
      <c r="S204" s="27" t="str">
        <f>IF($B204="","",IF(S$4="NÃO",0,IF(VLOOKUP($B204,'FROTA OPER.'!$N$6:$W$306,8,0)=S$3,0.01,0)))</f>
        <v/>
      </c>
      <c r="T204" s="28" t="str">
        <f>IF($B204="","",IF(T$4="NÃO",0,IF(VLOOKUP($B204,'FROTA OPER.'!$N$6:$W$306,8,0)=T$3,0.01,0)))</f>
        <v/>
      </c>
      <c r="U204" s="37" t="str">
        <f t="shared" si="17"/>
        <v/>
      </c>
      <c r="V204" s="20" t="str">
        <f t="shared" si="18"/>
        <v/>
      </c>
      <c r="W204" s="330"/>
    </row>
    <row r="205" spans="2:23" ht="15" customHeight="1" x14ac:dyDescent="0.25">
      <c r="B205" s="21" t="str">
        <f>IF('FROTA OPER.'!N207="","",'FROTA OPER.'!N207)</f>
        <v/>
      </c>
      <c r="C205" s="21" t="str">
        <f>IF(B205="","",'FROTA OPER.'!AJ207)</f>
        <v/>
      </c>
      <c r="D205" s="21" t="str">
        <f>IF(B205="","",'FROTA OPER.'!B207)</f>
        <v/>
      </c>
      <c r="E205" s="22" t="str">
        <f t="shared" si="19"/>
        <v/>
      </c>
      <c r="F205" s="36" t="str">
        <f t="shared" si="20"/>
        <v/>
      </c>
      <c r="G205" s="23" t="str">
        <f>IF($B205="","",IF(G$4="NÃO",0,IF(VLOOKUP($B205,'FROTA OPER.'!$N$6:$AC$306,15,0)=G$3,0.02,0)))</f>
        <v/>
      </c>
      <c r="H205" s="24" t="str">
        <f>IF($B205="","",IF(H$4="NÃO",0,IF(VLOOKUP($B205,'FROTA OPER.'!$N$6:$AC$306,15,0)=H$3,0.02,0)))</f>
        <v/>
      </c>
      <c r="I205" s="24" t="str">
        <f>IF($B205="","",IF(I$4="NÃO",0,IF(VLOOKUP($B205,'FROTA OPER.'!$N$6:$AC$306,15,0)=I$3,0.02,0)))</f>
        <v/>
      </c>
      <c r="J205" s="24" t="str">
        <f>IF($B205="","",IF(J$4="NÃO",0,IF(VLOOKUP($B205,'FROTA OPER.'!$N$6:$AC$306,15,0)=J$3,0.02,0)))</f>
        <v/>
      </c>
      <c r="K205" s="24" t="str">
        <f>IF($B205="","",IF(K$4="NÃO",0,IF(VLOOKUP($B205,'FROTA OPER.'!$N$6:$AC$306,15,0)=K$3,0.02,0)))</f>
        <v/>
      </c>
      <c r="L205" s="24" t="str">
        <f>IF($B205="","",IF(L$4="NÃO",0,IF(VLOOKUP($B205,'FROTA OPER.'!$N$6:$AC$306,15,0)=L$3,0.02,0)))</f>
        <v/>
      </c>
      <c r="M205" s="25" t="str">
        <f>IF($B205="","",IF(L$4="NÃO",0,IF(VLOOKUP($B205,'FROTA OPER.'!$N$6:$AC$306,15,0)=M$3,0.02,0)))</f>
        <v/>
      </c>
      <c r="N205" s="26" t="str">
        <f>IF($B205="","",IF(N$4="NÃO",0,IF(VLOOKUP($B205,'FROTA OPER.'!$N$6:$W$306,8,0)=N$3,0.01,0)))</f>
        <v/>
      </c>
      <c r="O205" s="27" t="str">
        <f>IF($B205="","",IF(O$4="NÃO",0,IF(VLOOKUP($B205,'FROTA OPER.'!$N$6:$W$306,8,0)=O$3,0.01,0)))</f>
        <v/>
      </c>
      <c r="P205" s="27" t="str">
        <f>IF($B205="","",IF(P$4="NÃO",0,IF(VLOOKUP($B205,'FROTA OPER.'!$N$6:$W$306,8,0)=P$3,0.01,0)))</f>
        <v/>
      </c>
      <c r="Q205" s="27" t="str">
        <f>IF($B205="","",IF(Q$4="NÃO",0,IF(VLOOKUP($B205,'FROTA OPER.'!$N$6:$W$306,8,0)=Q$3,0.01,0)))</f>
        <v/>
      </c>
      <c r="R205" s="27" t="str">
        <f>IF($B205="","",IF(R$4="NÃO",0,IF(VLOOKUP($B205,'FROTA OPER.'!$N$6:$W$306,8,0)=R$3,0.01,0)))</f>
        <v/>
      </c>
      <c r="S205" s="27" t="str">
        <f>IF($B205="","",IF(S$4="NÃO",0,IF(VLOOKUP($B205,'FROTA OPER.'!$N$6:$W$306,8,0)=S$3,0.01,0)))</f>
        <v/>
      </c>
      <c r="T205" s="28" t="str">
        <f>IF($B205="","",IF(T$4="NÃO",0,IF(VLOOKUP($B205,'FROTA OPER.'!$N$6:$W$306,8,0)=T$3,0.01,0)))</f>
        <v/>
      </c>
      <c r="U205" s="37" t="str">
        <f t="shared" si="17"/>
        <v/>
      </c>
      <c r="V205" s="20" t="str">
        <f t="shared" si="18"/>
        <v/>
      </c>
      <c r="W205" s="330"/>
    </row>
    <row r="206" spans="2:23" ht="15" customHeight="1" x14ac:dyDescent="0.25">
      <c r="B206" s="21" t="str">
        <f>IF('FROTA OPER.'!N208="","",'FROTA OPER.'!N208)</f>
        <v/>
      </c>
      <c r="C206" s="21" t="str">
        <f>IF(B206="","",'FROTA OPER.'!AJ208)</f>
        <v/>
      </c>
      <c r="D206" s="21" t="str">
        <f>IF(B206="","",'FROTA OPER.'!B208)</f>
        <v/>
      </c>
      <c r="E206" s="22" t="str">
        <f t="shared" si="19"/>
        <v/>
      </c>
      <c r="F206" s="36" t="str">
        <f t="shared" si="20"/>
        <v/>
      </c>
      <c r="G206" s="23" t="str">
        <f>IF($B206="","",IF(G$4="NÃO",0,IF(VLOOKUP($B206,'FROTA OPER.'!$N$6:$AC$306,15,0)=G$3,0.02,0)))</f>
        <v/>
      </c>
      <c r="H206" s="24" t="str">
        <f>IF($B206="","",IF(H$4="NÃO",0,IF(VLOOKUP($B206,'FROTA OPER.'!$N$6:$AC$306,15,0)=H$3,0.02,0)))</f>
        <v/>
      </c>
      <c r="I206" s="24" t="str">
        <f>IF($B206="","",IF(I$4="NÃO",0,IF(VLOOKUP($B206,'FROTA OPER.'!$N$6:$AC$306,15,0)=I$3,0.02,0)))</f>
        <v/>
      </c>
      <c r="J206" s="24" t="str">
        <f>IF($B206="","",IF(J$4="NÃO",0,IF(VLOOKUP($B206,'FROTA OPER.'!$N$6:$AC$306,15,0)=J$3,0.02,0)))</f>
        <v/>
      </c>
      <c r="K206" s="24" t="str">
        <f>IF($B206="","",IF(K$4="NÃO",0,IF(VLOOKUP($B206,'FROTA OPER.'!$N$6:$AC$306,15,0)=K$3,0.02,0)))</f>
        <v/>
      </c>
      <c r="L206" s="24" t="str">
        <f>IF($B206="","",IF(L$4="NÃO",0,IF(VLOOKUP($B206,'FROTA OPER.'!$N$6:$AC$306,15,0)=L$3,0.02,0)))</f>
        <v/>
      </c>
      <c r="M206" s="25" t="str">
        <f>IF($B206="","",IF(L$4="NÃO",0,IF(VLOOKUP($B206,'FROTA OPER.'!$N$6:$AC$306,15,0)=M$3,0.02,0)))</f>
        <v/>
      </c>
      <c r="N206" s="26" t="str">
        <f>IF($B206="","",IF(N$4="NÃO",0,IF(VLOOKUP($B206,'FROTA OPER.'!$N$6:$W$306,8,0)=N$3,0.01,0)))</f>
        <v/>
      </c>
      <c r="O206" s="27" t="str">
        <f>IF($B206="","",IF(O$4="NÃO",0,IF(VLOOKUP($B206,'FROTA OPER.'!$N$6:$W$306,8,0)=O$3,0.01,0)))</f>
        <v/>
      </c>
      <c r="P206" s="27" t="str">
        <f>IF($B206="","",IF(P$4="NÃO",0,IF(VLOOKUP($B206,'FROTA OPER.'!$N$6:$W$306,8,0)=P$3,0.01,0)))</f>
        <v/>
      </c>
      <c r="Q206" s="27" t="str">
        <f>IF($B206="","",IF(Q$4="NÃO",0,IF(VLOOKUP($B206,'FROTA OPER.'!$N$6:$W$306,8,0)=Q$3,0.01,0)))</f>
        <v/>
      </c>
      <c r="R206" s="27" t="str">
        <f>IF($B206="","",IF(R$4="NÃO",0,IF(VLOOKUP($B206,'FROTA OPER.'!$N$6:$W$306,8,0)=R$3,0.01,0)))</f>
        <v/>
      </c>
      <c r="S206" s="27" t="str">
        <f>IF($B206="","",IF(S$4="NÃO",0,IF(VLOOKUP($B206,'FROTA OPER.'!$N$6:$W$306,8,0)=S$3,0.01,0)))</f>
        <v/>
      </c>
      <c r="T206" s="28" t="str">
        <f>IF($B206="","",IF(T$4="NÃO",0,IF(VLOOKUP($B206,'FROTA OPER.'!$N$6:$W$306,8,0)=T$3,0.01,0)))</f>
        <v/>
      </c>
      <c r="U206" s="37" t="str">
        <f t="shared" si="17"/>
        <v/>
      </c>
      <c r="V206" s="20" t="str">
        <f t="shared" si="18"/>
        <v/>
      </c>
      <c r="W206" s="330"/>
    </row>
    <row r="207" spans="2:23" ht="15" customHeight="1" x14ac:dyDescent="0.25">
      <c r="B207" s="21" t="str">
        <f>IF('FROTA OPER.'!N209="","",'FROTA OPER.'!N209)</f>
        <v/>
      </c>
      <c r="C207" s="21" t="str">
        <f>IF(B207="","",'FROTA OPER.'!AJ209)</f>
        <v/>
      </c>
      <c r="D207" s="21" t="str">
        <f>IF(B207="","",'FROTA OPER.'!B209)</f>
        <v/>
      </c>
      <c r="E207" s="22" t="str">
        <f t="shared" si="19"/>
        <v/>
      </c>
      <c r="F207" s="36" t="str">
        <f t="shared" si="20"/>
        <v/>
      </c>
      <c r="G207" s="23" t="str">
        <f>IF($B207="","",IF(G$4="NÃO",0,IF(VLOOKUP($B207,'FROTA OPER.'!$N$6:$AC$306,15,0)=G$3,0.02,0)))</f>
        <v/>
      </c>
      <c r="H207" s="24" t="str">
        <f>IF($B207="","",IF(H$4="NÃO",0,IF(VLOOKUP($B207,'FROTA OPER.'!$N$6:$AC$306,15,0)=H$3,0.02,0)))</f>
        <v/>
      </c>
      <c r="I207" s="24" t="str">
        <f>IF($B207="","",IF(I$4="NÃO",0,IF(VLOOKUP($B207,'FROTA OPER.'!$N$6:$AC$306,15,0)=I$3,0.02,0)))</f>
        <v/>
      </c>
      <c r="J207" s="24" t="str">
        <f>IF($B207="","",IF(J$4="NÃO",0,IF(VLOOKUP($B207,'FROTA OPER.'!$N$6:$AC$306,15,0)=J$3,0.02,0)))</f>
        <v/>
      </c>
      <c r="K207" s="24" t="str">
        <f>IF($B207="","",IF(K$4="NÃO",0,IF(VLOOKUP($B207,'FROTA OPER.'!$N$6:$AC$306,15,0)=K$3,0.02,0)))</f>
        <v/>
      </c>
      <c r="L207" s="24" t="str">
        <f>IF($B207="","",IF(L$4="NÃO",0,IF(VLOOKUP($B207,'FROTA OPER.'!$N$6:$AC$306,15,0)=L$3,0.02,0)))</f>
        <v/>
      </c>
      <c r="M207" s="25" t="str">
        <f>IF($B207="","",IF(L$4="NÃO",0,IF(VLOOKUP($B207,'FROTA OPER.'!$N$6:$AC$306,15,0)=M$3,0.02,0)))</f>
        <v/>
      </c>
      <c r="N207" s="26" t="str">
        <f>IF($B207="","",IF(N$4="NÃO",0,IF(VLOOKUP($B207,'FROTA OPER.'!$N$6:$W$306,8,0)=N$3,0.01,0)))</f>
        <v/>
      </c>
      <c r="O207" s="27" t="str">
        <f>IF($B207="","",IF(O$4="NÃO",0,IF(VLOOKUP($B207,'FROTA OPER.'!$N$6:$W$306,8,0)=O$3,0.01,0)))</f>
        <v/>
      </c>
      <c r="P207" s="27" t="str">
        <f>IF($B207="","",IF(P$4="NÃO",0,IF(VLOOKUP($B207,'FROTA OPER.'!$N$6:$W$306,8,0)=P$3,0.01,0)))</f>
        <v/>
      </c>
      <c r="Q207" s="27" t="str">
        <f>IF($B207="","",IF(Q$4="NÃO",0,IF(VLOOKUP($B207,'FROTA OPER.'!$N$6:$W$306,8,0)=Q$3,0.01,0)))</f>
        <v/>
      </c>
      <c r="R207" s="27" t="str">
        <f>IF($B207="","",IF(R$4="NÃO",0,IF(VLOOKUP($B207,'FROTA OPER.'!$N$6:$W$306,8,0)=R$3,0.01,0)))</f>
        <v/>
      </c>
      <c r="S207" s="27" t="str">
        <f>IF($B207="","",IF(S$4="NÃO",0,IF(VLOOKUP($B207,'FROTA OPER.'!$N$6:$W$306,8,0)=S$3,0.01,0)))</f>
        <v/>
      </c>
      <c r="T207" s="28" t="str">
        <f>IF($B207="","",IF(T$4="NÃO",0,IF(VLOOKUP($B207,'FROTA OPER.'!$N$6:$W$306,8,0)=T$3,0.01,0)))</f>
        <v/>
      </c>
      <c r="U207" s="37" t="str">
        <f t="shared" si="17"/>
        <v/>
      </c>
      <c r="V207" s="20" t="str">
        <f t="shared" si="18"/>
        <v/>
      </c>
      <c r="W207" s="330"/>
    </row>
    <row r="208" spans="2:23" ht="15" customHeight="1" x14ac:dyDescent="0.25">
      <c r="B208" s="21" t="str">
        <f>IF('FROTA OPER.'!N210="","",'FROTA OPER.'!N210)</f>
        <v/>
      </c>
      <c r="C208" s="21" t="str">
        <f>IF(B208="","",'FROTA OPER.'!AJ210)</f>
        <v/>
      </c>
      <c r="D208" s="21" t="str">
        <f>IF(B208="","",'FROTA OPER.'!B210)</f>
        <v/>
      </c>
      <c r="E208" s="22" t="str">
        <f t="shared" si="19"/>
        <v/>
      </c>
      <c r="F208" s="36" t="str">
        <f t="shared" si="20"/>
        <v/>
      </c>
      <c r="G208" s="23" t="str">
        <f>IF($B208="","",IF(G$4="NÃO",0,IF(VLOOKUP($B208,'FROTA OPER.'!$N$6:$AC$306,15,0)=G$3,0.02,0)))</f>
        <v/>
      </c>
      <c r="H208" s="24" t="str">
        <f>IF($B208="","",IF(H$4="NÃO",0,IF(VLOOKUP($B208,'FROTA OPER.'!$N$6:$AC$306,15,0)=H$3,0.02,0)))</f>
        <v/>
      </c>
      <c r="I208" s="24" t="str">
        <f>IF($B208="","",IF(I$4="NÃO",0,IF(VLOOKUP($B208,'FROTA OPER.'!$N$6:$AC$306,15,0)=I$3,0.02,0)))</f>
        <v/>
      </c>
      <c r="J208" s="24" t="str">
        <f>IF($B208="","",IF(J$4="NÃO",0,IF(VLOOKUP($B208,'FROTA OPER.'!$N$6:$AC$306,15,0)=J$3,0.02,0)))</f>
        <v/>
      </c>
      <c r="K208" s="24" t="str">
        <f>IF($B208="","",IF(K$4="NÃO",0,IF(VLOOKUP($B208,'FROTA OPER.'!$N$6:$AC$306,15,0)=K$3,0.02,0)))</f>
        <v/>
      </c>
      <c r="L208" s="24" t="str">
        <f>IF($B208="","",IF(L$4="NÃO",0,IF(VLOOKUP($B208,'FROTA OPER.'!$N$6:$AC$306,15,0)=L$3,0.02,0)))</f>
        <v/>
      </c>
      <c r="M208" s="25" t="str">
        <f>IF($B208="","",IF(L$4="NÃO",0,IF(VLOOKUP($B208,'FROTA OPER.'!$N$6:$AC$306,15,0)=M$3,0.02,0)))</f>
        <v/>
      </c>
      <c r="N208" s="26" t="str">
        <f>IF($B208="","",IF(N$4="NÃO",0,IF(VLOOKUP($B208,'FROTA OPER.'!$N$6:$W$306,8,0)=N$3,0.01,0)))</f>
        <v/>
      </c>
      <c r="O208" s="27" t="str">
        <f>IF($B208="","",IF(O$4="NÃO",0,IF(VLOOKUP($B208,'FROTA OPER.'!$N$6:$W$306,8,0)=O$3,0.01,0)))</f>
        <v/>
      </c>
      <c r="P208" s="27" t="str">
        <f>IF($B208="","",IF(P$4="NÃO",0,IF(VLOOKUP($B208,'FROTA OPER.'!$N$6:$W$306,8,0)=P$3,0.01,0)))</f>
        <v/>
      </c>
      <c r="Q208" s="27" t="str">
        <f>IF($B208="","",IF(Q$4="NÃO",0,IF(VLOOKUP($B208,'FROTA OPER.'!$N$6:$W$306,8,0)=Q$3,0.01,0)))</f>
        <v/>
      </c>
      <c r="R208" s="27" t="str">
        <f>IF($B208="","",IF(R$4="NÃO",0,IF(VLOOKUP($B208,'FROTA OPER.'!$N$6:$W$306,8,0)=R$3,0.01,0)))</f>
        <v/>
      </c>
      <c r="S208" s="27" t="str">
        <f>IF($B208="","",IF(S$4="NÃO",0,IF(VLOOKUP($B208,'FROTA OPER.'!$N$6:$W$306,8,0)=S$3,0.01,0)))</f>
        <v/>
      </c>
      <c r="T208" s="28" t="str">
        <f>IF($B208="","",IF(T$4="NÃO",0,IF(VLOOKUP($B208,'FROTA OPER.'!$N$6:$W$306,8,0)=T$3,0.01,0)))</f>
        <v/>
      </c>
      <c r="U208" s="37" t="str">
        <f t="shared" si="17"/>
        <v/>
      </c>
      <c r="V208" s="20" t="str">
        <f t="shared" si="18"/>
        <v/>
      </c>
      <c r="W208" s="330"/>
    </row>
    <row r="209" spans="2:23" ht="15" customHeight="1" x14ac:dyDescent="0.25">
      <c r="B209" s="21" t="str">
        <f>IF('FROTA OPER.'!N211="","",'FROTA OPER.'!N211)</f>
        <v/>
      </c>
      <c r="C209" s="21" t="str">
        <f>IF(B209="","",'FROTA OPER.'!AJ211)</f>
        <v/>
      </c>
      <c r="D209" s="21" t="str">
        <f>IF(B209="","",'FROTA OPER.'!B211)</f>
        <v/>
      </c>
      <c r="E209" s="22" t="str">
        <f t="shared" si="19"/>
        <v/>
      </c>
      <c r="F209" s="36" t="str">
        <f t="shared" si="20"/>
        <v/>
      </c>
      <c r="G209" s="23" t="str">
        <f>IF($B209="","",IF(G$4="NÃO",0,IF(VLOOKUP($B209,'FROTA OPER.'!$N$6:$AC$306,15,0)=G$3,0.02,0)))</f>
        <v/>
      </c>
      <c r="H209" s="24" t="str">
        <f>IF($B209="","",IF(H$4="NÃO",0,IF(VLOOKUP($B209,'FROTA OPER.'!$N$6:$AC$306,15,0)=H$3,0.02,0)))</f>
        <v/>
      </c>
      <c r="I209" s="24" t="str">
        <f>IF($B209="","",IF(I$4="NÃO",0,IF(VLOOKUP($B209,'FROTA OPER.'!$N$6:$AC$306,15,0)=I$3,0.02,0)))</f>
        <v/>
      </c>
      <c r="J209" s="24" t="str">
        <f>IF($B209="","",IF(J$4="NÃO",0,IF(VLOOKUP($B209,'FROTA OPER.'!$N$6:$AC$306,15,0)=J$3,0.02,0)))</f>
        <v/>
      </c>
      <c r="K209" s="24" t="str">
        <f>IF($B209="","",IF(K$4="NÃO",0,IF(VLOOKUP($B209,'FROTA OPER.'!$N$6:$AC$306,15,0)=K$3,0.02,0)))</f>
        <v/>
      </c>
      <c r="L209" s="24" t="str">
        <f>IF($B209="","",IF(L$4="NÃO",0,IF(VLOOKUP($B209,'FROTA OPER.'!$N$6:$AC$306,15,0)=L$3,0.02,0)))</f>
        <v/>
      </c>
      <c r="M209" s="25" t="str">
        <f>IF($B209="","",IF(L$4="NÃO",0,IF(VLOOKUP($B209,'FROTA OPER.'!$N$6:$AC$306,15,0)=M$3,0.02,0)))</f>
        <v/>
      </c>
      <c r="N209" s="26" t="str">
        <f>IF($B209="","",IF(N$4="NÃO",0,IF(VLOOKUP($B209,'FROTA OPER.'!$N$6:$W$306,8,0)=N$3,0.01,0)))</f>
        <v/>
      </c>
      <c r="O209" s="27" t="str">
        <f>IF($B209="","",IF(O$4="NÃO",0,IF(VLOOKUP($B209,'FROTA OPER.'!$N$6:$W$306,8,0)=O$3,0.01,0)))</f>
        <v/>
      </c>
      <c r="P209" s="27" t="str">
        <f>IF($B209="","",IF(P$4="NÃO",0,IF(VLOOKUP($B209,'FROTA OPER.'!$N$6:$W$306,8,0)=P$3,0.01,0)))</f>
        <v/>
      </c>
      <c r="Q209" s="27" t="str">
        <f>IF($B209="","",IF(Q$4="NÃO",0,IF(VLOOKUP($B209,'FROTA OPER.'!$N$6:$W$306,8,0)=Q$3,0.01,0)))</f>
        <v/>
      </c>
      <c r="R209" s="27" t="str">
        <f>IF($B209="","",IF(R$4="NÃO",0,IF(VLOOKUP($B209,'FROTA OPER.'!$N$6:$W$306,8,0)=R$3,0.01,0)))</f>
        <v/>
      </c>
      <c r="S209" s="27" t="str">
        <f>IF($B209="","",IF(S$4="NÃO",0,IF(VLOOKUP($B209,'FROTA OPER.'!$N$6:$W$306,8,0)=S$3,0.01,0)))</f>
        <v/>
      </c>
      <c r="T209" s="28" t="str">
        <f>IF($B209="","",IF(T$4="NÃO",0,IF(VLOOKUP($B209,'FROTA OPER.'!$N$6:$W$306,8,0)=T$3,0.01,0)))</f>
        <v/>
      </c>
      <c r="U209" s="37" t="str">
        <f t="shared" si="17"/>
        <v/>
      </c>
      <c r="V209" s="20" t="str">
        <f t="shared" si="18"/>
        <v/>
      </c>
      <c r="W209" s="330"/>
    </row>
    <row r="210" spans="2:23" ht="15" customHeight="1" x14ac:dyDescent="0.25">
      <c r="B210" s="21" t="str">
        <f>IF('FROTA OPER.'!N212="","",'FROTA OPER.'!N212)</f>
        <v/>
      </c>
      <c r="C210" s="21" t="str">
        <f>IF(B210="","",'FROTA OPER.'!AJ212)</f>
        <v/>
      </c>
      <c r="D210" s="21" t="str">
        <f>IF(B210="","",'FROTA OPER.'!B212)</f>
        <v/>
      </c>
      <c r="E210" s="22" t="str">
        <f t="shared" si="19"/>
        <v/>
      </c>
      <c r="F210" s="36" t="str">
        <f t="shared" si="20"/>
        <v/>
      </c>
      <c r="G210" s="23" t="str">
        <f>IF($B210="","",IF(G$4="NÃO",0,IF(VLOOKUP($B210,'FROTA OPER.'!$N$6:$AC$306,15,0)=G$3,0.02,0)))</f>
        <v/>
      </c>
      <c r="H210" s="24" t="str">
        <f>IF($B210="","",IF(H$4="NÃO",0,IF(VLOOKUP($B210,'FROTA OPER.'!$N$6:$AC$306,15,0)=H$3,0.02,0)))</f>
        <v/>
      </c>
      <c r="I210" s="24" t="str">
        <f>IF($B210="","",IF(I$4="NÃO",0,IF(VLOOKUP($B210,'FROTA OPER.'!$N$6:$AC$306,15,0)=I$3,0.02,0)))</f>
        <v/>
      </c>
      <c r="J210" s="24" t="str">
        <f>IF($B210="","",IF(J$4="NÃO",0,IF(VLOOKUP($B210,'FROTA OPER.'!$N$6:$AC$306,15,0)=J$3,0.02,0)))</f>
        <v/>
      </c>
      <c r="K210" s="24" t="str">
        <f>IF($B210="","",IF(K$4="NÃO",0,IF(VLOOKUP($B210,'FROTA OPER.'!$N$6:$AC$306,15,0)=K$3,0.02,0)))</f>
        <v/>
      </c>
      <c r="L210" s="24" t="str">
        <f>IF($B210="","",IF(L$4="NÃO",0,IF(VLOOKUP($B210,'FROTA OPER.'!$N$6:$AC$306,15,0)=L$3,0.02,0)))</f>
        <v/>
      </c>
      <c r="M210" s="25" t="str">
        <f>IF($B210="","",IF(L$4="NÃO",0,IF(VLOOKUP($B210,'FROTA OPER.'!$N$6:$AC$306,15,0)=M$3,0.02,0)))</f>
        <v/>
      </c>
      <c r="N210" s="26" t="str">
        <f>IF($B210="","",IF(N$4="NÃO",0,IF(VLOOKUP($B210,'FROTA OPER.'!$N$6:$W$306,8,0)=N$3,0.01,0)))</f>
        <v/>
      </c>
      <c r="O210" s="27" t="str">
        <f>IF($B210="","",IF(O$4="NÃO",0,IF(VLOOKUP($B210,'FROTA OPER.'!$N$6:$W$306,8,0)=O$3,0.01,0)))</f>
        <v/>
      </c>
      <c r="P210" s="27" t="str">
        <f>IF($B210="","",IF(P$4="NÃO",0,IF(VLOOKUP($B210,'FROTA OPER.'!$N$6:$W$306,8,0)=P$3,0.01,0)))</f>
        <v/>
      </c>
      <c r="Q210" s="27" t="str">
        <f>IF($B210="","",IF(Q$4="NÃO",0,IF(VLOOKUP($B210,'FROTA OPER.'!$N$6:$W$306,8,0)=Q$3,0.01,0)))</f>
        <v/>
      </c>
      <c r="R210" s="27" t="str">
        <f>IF($B210="","",IF(R$4="NÃO",0,IF(VLOOKUP($B210,'FROTA OPER.'!$N$6:$W$306,8,0)=R$3,0.01,0)))</f>
        <v/>
      </c>
      <c r="S210" s="27" t="str">
        <f>IF($B210="","",IF(S$4="NÃO",0,IF(VLOOKUP($B210,'FROTA OPER.'!$N$6:$W$306,8,0)=S$3,0.01,0)))</f>
        <v/>
      </c>
      <c r="T210" s="28" t="str">
        <f>IF($B210="","",IF(T$4="NÃO",0,IF(VLOOKUP($B210,'FROTA OPER.'!$N$6:$W$306,8,0)=T$3,0.01,0)))</f>
        <v/>
      </c>
      <c r="U210" s="37" t="str">
        <f t="shared" si="17"/>
        <v/>
      </c>
      <c r="V210" s="20" t="str">
        <f t="shared" si="18"/>
        <v/>
      </c>
      <c r="W210" s="330"/>
    </row>
    <row r="211" spans="2:23" ht="15" customHeight="1" x14ac:dyDescent="0.25">
      <c r="B211" s="21" t="str">
        <f>IF('FROTA OPER.'!N213="","",'FROTA OPER.'!N213)</f>
        <v/>
      </c>
      <c r="C211" s="21" t="str">
        <f>IF(B211="","",'FROTA OPER.'!AJ213)</f>
        <v/>
      </c>
      <c r="D211" s="21" t="str">
        <f>IF(B211="","",'FROTA OPER.'!B213)</f>
        <v/>
      </c>
      <c r="E211" s="22" t="str">
        <f t="shared" si="19"/>
        <v/>
      </c>
      <c r="F211" s="36" t="str">
        <f t="shared" si="20"/>
        <v/>
      </c>
      <c r="G211" s="23" t="str">
        <f>IF($B211="","",IF(G$4="NÃO",0,IF(VLOOKUP($B211,'FROTA OPER.'!$N$6:$AC$306,15,0)=G$3,0.02,0)))</f>
        <v/>
      </c>
      <c r="H211" s="24" t="str">
        <f>IF($B211="","",IF(H$4="NÃO",0,IF(VLOOKUP($B211,'FROTA OPER.'!$N$6:$AC$306,15,0)=H$3,0.02,0)))</f>
        <v/>
      </c>
      <c r="I211" s="24" t="str">
        <f>IF($B211="","",IF(I$4="NÃO",0,IF(VLOOKUP($B211,'FROTA OPER.'!$N$6:$AC$306,15,0)=I$3,0.02,0)))</f>
        <v/>
      </c>
      <c r="J211" s="24" t="str">
        <f>IF($B211="","",IF(J$4="NÃO",0,IF(VLOOKUP($B211,'FROTA OPER.'!$N$6:$AC$306,15,0)=J$3,0.02,0)))</f>
        <v/>
      </c>
      <c r="K211" s="24" t="str">
        <f>IF($B211="","",IF(K$4="NÃO",0,IF(VLOOKUP($B211,'FROTA OPER.'!$N$6:$AC$306,15,0)=K$3,0.02,0)))</f>
        <v/>
      </c>
      <c r="L211" s="24" t="str">
        <f>IF($B211="","",IF(L$4="NÃO",0,IF(VLOOKUP($B211,'FROTA OPER.'!$N$6:$AC$306,15,0)=L$3,0.02,0)))</f>
        <v/>
      </c>
      <c r="M211" s="25" t="str">
        <f>IF($B211="","",IF(L$4="NÃO",0,IF(VLOOKUP($B211,'FROTA OPER.'!$N$6:$AC$306,15,0)=M$3,0.02,0)))</f>
        <v/>
      </c>
      <c r="N211" s="26" t="str">
        <f>IF($B211="","",IF(N$4="NÃO",0,IF(VLOOKUP($B211,'FROTA OPER.'!$N$6:$W$306,8,0)=N$3,0.01,0)))</f>
        <v/>
      </c>
      <c r="O211" s="27" t="str">
        <f>IF($B211="","",IF(O$4="NÃO",0,IF(VLOOKUP($B211,'FROTA OPER.'!$N$6:$W$306,8,0)=O$3,0.01,0)))</f>
        <v/>
      </c>
      <c r="P211" s="27" t="str">
        <f>IF($B211="","",IF(P$4="NÃO",0,IF(VLOOKUP($B211,'FROTA OPER.'!$N$6:$W$306,8,0)=P$3,0.01,0)))</f>
        <v/>
      </c>
      <c r="Q211" s="27" t="str">
        <f>IF($B211="","",IF(Q$4="NÃO",0,IF(VLOOKUP($B211,'FROTA OPER.'!$N$6:$W$306,8,0)=Q$3,0.01,0)))</f>
        <v/>
      </c>
      <c r="R211" s="27" t="str">
        <f>IF($B211="","",IF(R$4="NÃO",0,IF(VLOOKUP($B211,'FROTA OPER.'!$N$6:$W$306,8,0)=R$3,0.01,0)))</f>
        <v/>
      </c>
      <c r="S211" s="27" t="str">
        <f>IF($B211="","",IF(S$4="NÃO",0,IF(VLOOKUP($B211,'FROTA OPER.'!$N$6:$W$306,8,0)=S$3,0.01,0)))</f>
        <v/>
      </c>
      <c r="T211" s="28" t="str">
        <f>IF($B211="","",IF(T$4="NÃO",0,IF(VLOOKUP($B211,'FROTA OPER.'!$N$6:$W$306,8,0)=T$3,0.01,0)))</f>
        <v/>
      </c>
      <c r="U211" s="37" t="str">
        <f t="shared" si="17"/>
        <v/>
      </c>
      <c r="V211" s="20" t="str">
        <f t="shared" si="18"/>
        <v/>
      </c>
      <c r="W211" s="330"/>
    </row>
    <row r="212" spans="2:23" ht="15" customHeight="1" x14ac:dyDescent="0.25">
      <c r="B212" s="21" t="str">
        <f>IF('FROTA OPER.'!N214="","",'FROTA OPER.'!N214)</f>
        <v/>
      </c>
      <c r="C212" s="21" t="str">
        <f>IF(B212="","",'FROTA OPER.'!AJ214)</f>
        <v/>
      </c>
      <c r="D212" s="21" t="str">
        <f>IF(B212="","",'FROTA OPER.'!B214)</f>
        <v/>
      </c>
      <c r="E212" s="22" t="str">
        <f t="shared" si="19"/>
        <v/>
      </c>
      <c r="F212" s="36" t="str">
        <f t="shared" si="20"/>
        <v/>
      </c>
      <c r="G212" s="23" t="str">
        <f>IF($B212="","",IF(G$4="NÃO",0,IF(VLOOKUP($B212,'FROTA OPER.'!$N$6:$AC$306,15,0)=G$3,0.02,0)))</f>
        <v/>
      </c>
      <c r="H212" s="24" t="str">
        <f>IF($B212="","",IF(H$4="NÃO",0,IF(VLOOKUP($B212,'FROTA OPER.'!$N$6:$AC$306,15,0)=H$3,0.02,0)))</f>
        <v/>
      </c>
      <c r="I212" s="24" t="str">
        <f>IF($B212="","",IF(I$4="NÃO",0,IF(VLOOKUP($B212,'FROTA OPER.'!$N$6:$AC$306,15,0)=I$3,0.02,0)))</f>
        <v/>
      </c>
      <c r="J212" s="24" t="str">
        <f>IF($B212="","",IF(J$4="NÃO",0,IF(VLOOKUP($B212,'FROTA OPER.'!$N$6:$AC$306,15,0)=J$3,0.02,0)))</f>
        <v/>
      </c>
      <c r="K212" s="24" t="str">
        <f>IF($B212="","",IF(K$4="NÃO",0,IF(VLOOKUP($B212,'FROTA OPER.'!$N$6:$AC$306,15,0)=K$3,0.02,0)))</f>
        <v/>
      </c>
      <c r="L212" s="24" t="str">
        <f>IF($B212="","",IF(L$4="NÃO",0,IF(VLOOKUP($B212,'FROTA OPER.'!$N$6:$AC$306,15,0)=L$3,0.02,0)))</f>
        <v/>
      </c>
      <c r="M212" s="25" t="str">
        <f>IF($B212="","",IF(L$4="NÃO",0,IF(VLOOKUP($B212,'FROTA OPER.'!$N$6:$AC$306,15,0)=M$3,0.02,0)))</f>
        <v/>
      </c>
      <c r="N212" s="26" t="str">
        <f>IF($B212="","",IF(N$4="NÃO",0,IF(VLOOKUP($B212,'FROTA OPER.'!$N$6:$W$306,8,0)=N$3,0.01,0)))</f>
        <v/>
      </c>
      <c r="O212" s="27" t="str">
        <f>IF($B212="","",IF(O$4="NÃO",0,IF(VLOOKUP($B212,'FROTA OPER.'!$N$6:$W$306,8,0)=O$3,0.01,0)))</f>
        <v/>
      </c>
      <c r="P212" s="27" t="str">
        <f>IF($B212="","",IF(P$4="NÃO",0,IF(VLOOKUP($B212,'FROTA OPER.'!$N$6:$W$306,8,0)=P$3,0.01,0)))</f>
        <v/>
      </c>
      <c r="Q212" s="27" t="str">
        <f>IF($B212="","",IF(Q$4="NÃO",0,IF(VLOOKUP($B212,'FROTA OPER.'!$N$6:$W$306,8,0)=Q$3,0.01,0)))</f>
        <v/>
      </c>
      <c r="R212" s="27" t="str">
        <f>IF($B212="","",IF(R$4="NÃO",0,IF(VLOOKUP($B212,'FROTA OPER.'!$N$6:$W$306,8,0)=R$3,0.01,0)))</f>
        <v/>
      </c>
      <c r="S212" s="27" t="str">
        <f>IF($B212="","",IF(S$4="NÃO",0,IF(VLOOKUP($B212,'FROTA OPER.'!$N$6:$W$306,8,0)=S$3,0.01,0)))</f>
        <v/>
      </c>
      <c r="T212" s="28" t="str">
        <f>IF($B212="","",IF(T$4="NÃO",0,IF(VLOOKUP($B212,'FROTA OPER.'!$N$6:$W$306,8,0)=T$3,0.01,0)))</f>
        <v/>
      </c>
      <c r="U212" s="37" t="str">
        <f t="shared" si="17"/>
        <v/>
      </c>
      <c r="V212" s="20" t="str">
        <f t="shared" si="18"/>
        <v/>
      </c>
      <c r="W212" s="330"/>
    </row>
    <row r="213" spans="2:23" ht="15" customHeight="1" x14ac:dyDescent="0.25">
      <c r="B213" s="21" t="str">
        <f>IF('FROTA OPER.'!N215="","",'FROTA OPER.'!N215)</f>
        <v/>
      </c>
      <c r="C213" s="21" t="str">
        <f>IF(B213="","",'FROTA OPER.'!AJ215)</f>
        <v/>
      </c>
      <c r="D213" s="21" t="str">
        <f>IF(B213="","",'FROTA OPER.'!B215)</f>
        <v/>
      </c>
      <c r="E213" s="22" t="str">
        <f t="shared" si="19"/>
        <v/>
      </c>
      <c r="F213" s="36" t="str">
        <f t="shared" si="20"/>
        <v/>
      </c>
      <c r="G213" s="23" t="str">
        <f>IF($B213="","",IF(G$4="NÃO",0,IF(VLOOKUP($B213,'FROTA OPER.'!$N$6:$AC$306,15,0)=G$3,0.02,0)))</f>
        <v/>
      </c>
      <c r="H213" s="24" t="str">
        <f>IF($B213="","",IF(H$4="NÃO",0,IF(VLOOKUP($B213,'FROTA OPER.'!$N$6:$AC$306,15,0)=H$3,0.02,0)))</f>
        <v/>
      </c>
      <c r="I213" s="24" t="str">
        <f>IF($B213="","",IF(I$4="NÃO",0,IF(VLOOKUP($B213,'FROTA OPER.'!$N$6:$AC$306,15,0)=I$3,0.02,0)))</f>
        <v/>
      </c>
      <c r="J213" s="24" t="str">
        <f>IF($B213="","",IF(J$4="NÃO",0,IF(VLOOKUP($B213,'FROTA OPER.'!$N$6:$AC$306,15,0)=J$3,0.02,0)))</f>
        <v/>
      </c>
      <c r="K213" s="24" t="str">
        <f>IF($B213="","",IF(K$4="NÃO",0,IF(VLOOKUP($B213,'FROTA OPER.'!$N$6:$AC$306,15,0)=K$3,0.02,0)))</f>
        <v/>
      </c>
      <c r="L213" s="24" t="str">
        <f>IF($B213="","",IF(L$4="NÃO",0,IF(VLOOKUP($B213,'FROTA OPER.'!$N$6:$AC$306,15,0)=L$3,0.02,0)))</f>
        <v/>
      </c>
      <c r="M213" s="25" t="str">
        <f>IF($B213="","",IF(L$4="NÃO",0,IF(VLOOKUP($B213,'FROTA OPER.'!$N$6:$AC$306,15,0)=M$3,0.02,0)))</f>
        <v/>
      </c>
      <c r="N213" s="26" t="str">
        <f>IF($B213="","",IF(N$4="NÃO",0,IF(VLOOKUP($B213,'FROTA OPER.'!$N$6:$W$306,8,0)=N$3,0.01,0)))</f>
        <v/>
      </c>
      <c r="O213" s="27" t="str">
        <f>IF($B213="","",IF(O$4="NÃO",0,IF(VLOOKUP($B213,'FROTA OPER.'!$N$6:$W$306,8,0)=O$3,0.01,0)))</f>
        <v/>
      </c>
      <c r="P213" s="27" t="str">
        <f>IF($B213="","",IF(P$4="NÃO",0,IF(VLOOKUP($B213,'FROTA OPER.'!$N$6:$W$306,8,0)=P$3,0.01,0)))</f>
        <v/>
      </c>
      <c r="Q213" s="27" t="str">
        <f>IF($B213="","",IF(Q$4="NÃO",0,IF(VLOOKUP($B213,'FROTA OPER.'!$N$6:$W$306,8,0)=Q$3,0.01,0)))</f>
        <v/>
      </c>
      <c r="R213" s="27" t="str">
        <f>IF($B213="","",IF(R$4="NÃO",0,IF(VLOOKUP($B213,'FROTA OPER.'!$N$6:$W$306,8,0)=R$3,0.01,0)))</f>
        <v/>
      </c>
      <c r="S213" s="27" t="str">
        <f>IF($B213="","",IF(S$4="NÃO",0,IF(VLOOKUP($B213,'FROTA OPER.'!$N$6:$W$306,8,0)=S$3,0.01,0)))</f>
        <v/>
      </c>
      <c r="T213" s="28" t="str">
        <f>IF($B213="","",IF(T$4="NÃO",0,IF(VLOOKUP($B213,'FROTA OPER.'!$N$6:$W$306,8,0)=T$3,0.01,0)))</f>
        <v/>
      </c>
      <c r="U213" s="37" t="str">
        <f t="shared" si="17"/>
        <v/>
      </c>
      <c r="V213" s="20" t="str">
        <f t="shared" si="18"/>
        <v/>
      </c>
      <c r="W213" s="330"/>
    </row>
    <row r="214" spans="2:23" ht="15" customHeight="1" x14ac:dyDescent="0.25">
      <c r="B214" s="21" t="str">
        <f>IF('FROTA OPER.'!N216="","",'FROTA OPER.'!N216)</f>
        <v/>
      </c>
      <c r="C214" s="21" t="str">
        <f>IF(B214="","",'FROTA OPER.'!AJ216)</f>
        <v/>
      </c>
      <c r="D214" s="21" t="str">
        <f>IF(B214="","",'FROTA OPER.'!B216)</f>
        <v/>
      </c>
      <c r="E214" s="22" t="str">
        <f t="shared" si="19"/>
        <v/>
      </c>
      <c r="F214" s="36" t="str">
        <f t="shared" si="20"/>
        <v/>
      </c>
      <c r="G214" s="23" t="str">
        <f>IF($B214="","",IF(G$4="NÃO",0,IF(VLOOKUP($B214,'FROTA OPER.'!$N$6:$AC$306,15,0)=G$3,0.02,0)))</f>
        <v/>
      </c>
      <c r="H214" s="24" t="str">
        <f>IF($B214="","",IF(H$4="NÃO",0,IF(VLOOKUP($B214,'FROTA OPER.'!$N$6:$AC$306,15,0)=H$3,0.02,0)))</f>
        <v/>
      </c>
      <c r="I214" s="24" t="str">
        <f>IF($B214="","",IF(I$4="NÃO",0,IF(VLOOKUP($B214,'FROTA OPER.'!$N$6:$AC$306,15,0)=I$3,0.02,0)))</f>
        <v/>
      </c>
      <c r="J214" s="24" t="str">
        <f>IF($B214="","",IF(J$4="NÃO",0,IF(VLOOKUP($B214,'FROTA OPER.'!$N$6:$AC$306,15,0)=J$3,0.02,0)))</f>
        <v/>
      </c>
      <c r="K214" s="24" t="str">
        <f>IF($B214="","",IF(K$4="NÃO",0,IF(VLOOKUP($B214,'FROTA OPER.'!$N$6:$AC$306,15,0)=K$3,0.02,0)))</f>
        <v/>
      </c>
      <c r="L214" s="24" t="str">
        <f>IF($B214="","",IF(L$4="NÃO",0,IF(VLOOKUP($B214,'FROTA OPER.'!$N$6:$AC$306,15,0)=L$3,0.02,0)))</f>
        <v/>
      </c>
      <c r="M214" s="25" t="str">
        <f>IF($B214="","",IF(L$4="NÃO",0,IF(VLOOKUP($B214,'FROTA OPER.'!$N$6:$AC$306,15,0)=M$3,0.02,0)))</f>
        <v/>
      </c>
      <c r="N214" s="26" t="str">
        <f>IF($B214="","",IF(N$4="NÃO",0,IF(VLOOKUP($B214,'FROTA OPER.'!$N$6:$W$306,8,0)=N$3,0.01,0)))</f>
        <v/>
      </c>
      <c r="O214" s="27" t="str">
        <f>IF($B214="","",IF(O$4="NÃO",0,IF(VLOOKUP($B214,'FROTA OPER.'!$N$6:$W$306,8,0)=O$3,0.01,0)))</f>
        <v/>
      </c>
      <c r="P214" s="27" t="str">
        <f>IF($B214="","",IF(P$4="NÃO",0,IF(VLOOKUP($B214,'FROTA OPER.'!$N$6:$W$306,8,0)=P$3,0.01,0)))</f>
        <v/>
      </c>
      <c r="Q214" s="27" t="str">
        <f>IF($B214="","",IF(Q$4="NÃO",0,IF(VLOOKUP($B214,'FROTA OPER.'!$N$6:$W$306,8,0)=Q$3,0.01,0)))</f>
        <v/>
      </c>
      <c r="R214" s="27" t="str">
        <f>IF($B214="","",IF(R$4="NÃO",0,IF(VLOOKUP($B214,'FROTA OPER.'!$N$6:$W$306,8,0)=R$3,0.01,0)))</f>
        <v/>
      </c>
      <c r="S214" s="27" t="str">
        <f>IF($B214="","",IF(S$4="NÃO",0,IF(VLOOKUP($B214,'FROTA OPER.'!$N$6:$W$306,8,0)=S$3,0.01,0)))</f>
        <v/>
      </c>
      <c r="T214" s="28" t="str">
        <f>IF($B214="","",IF(T$4="NÃO",0,IF(VLOOKUP($B214,'FROTA OPER.'!$N$6:$W$306,8,0)=T$3,0.01,0)))</f>
        <v/>
      </c>
      <c r="U214" s="37" t="str">
        <f t="shared" si="17"/>
        <v/>
      </c>
      <c r="V214" s="20" t="str">
        <f t="shared" si="18"/>
        <v/>
      </c>
      <c r="W214" s="330"/>
    </row>
    <row r="215" spans="2:23" ht="15" customHeight="1" x14ac:dyDescent="0.25">
      <c r="B215" s="21" t="str">
        <f>IF('FROTA OPER.'!N217="","",'FROTA OPER.'!N217)</f>
        <v/>
      </c>
      <c r="C215" s="21" t="str">
        <f>IF(B215="","",'FROTA OPER.'!AJ217)</f>
        <v/>
      </c>
      <c r="D215" s="21" t="str">
        <f>IF(B215="","",'FROTA OPER.'!B217)</f>
        <v/>
      </c>
      <c r="E215" s="22" t="str">
        <f t="shared" si="19"/>
        <v/>
      </c>
      <c r="F215" s="36" t="str">
        <f t="shared" si="20"/>
        <v/>
      </c>
      <c r="G215" s="23" t="str">
        <f>IF($B215="","",IF(G$4="NÃO",0,IF(VLOOKUP($B215,'FROTA OPER.'!$N$6:$AC$306,15,0)=G$3,0.02,0)))</f>
        <v/>
      </c>
      <c r="H215" s="24" t="str">
        <f>IF($B215="","",IF(H$4="NÃO",0,IF(VLOOKUP($B215,'FROTA OPER.'!$N$6:$AC$306,15,0)=H$3,0.02,0)))</f>
        <v/>
      </c>
      <c r="I215" s="24" t="str">
        <f>IF($B215="","",IF(I$4="NÃO",0,IF(VLOOKUP($B215,'FROTA OPER.'!$N$6:$AC$306,15,0)=I$3,0.02,0)))</f>
        <v/>
      </c>
      <c r="J215" s="24" t="str">
        <f>IF($B215="","",IF(J$4="NÃO",0,IF(VLOOKUP($B215,'FROTA OPER.'!$N$6:$AC$306,15,0)=J$3,0.02,0)))</f>
        <v/>
      </c>
      <c r="K215" s="24" t="str">
        <f>IF($B215="","",IF(K$4="NÃO",0,IF(VLOOKUP($B215,'FROTA OPER.'!$N$6:$AC$306,15,0)=K$3,0.02,0)))</f>
        <v/>
      </c>
      <c r="L215" s="24" t="str">
        <f>IF($B215="","",IF(L$4="NÃO",0,IF(VLOOKUP($B215,'FROTA OPER.'!$N$6:$AC$306,15,0)=L$3,0.02,0)))</f>
        <v/>
      </c>
      <c r="M215" s="25" t="str">
        <f>IF($B215="","",IF(L$4="NÃO",0,IF(VLOOKUP($B215,'FROTA OPER.'!$N$6:$AC$306,15,0)=M$3,0.02,0)))</f>
        <v/>
      </c>
      <c r="N215" s="26" t="str">
        <f>IF($B215="","",IF(N$4="NÃO",0,IF(VLOOKUP($B215,'FROTA OPER.'!$N$6:$W$306,8,0)=N$3,0.01,0)))</f>
        <v/>
      </c>
      <c r="O215" s="27" t="str">
        <f>IF($B215="","",IF(O$4="NÃO",0,IF(VLOOKUP($B215,'FROTA OPER.'!$N$6:$W$306,8,0)=O$3,0.01,0)))</f>
        <v/>
      </c>
      <c r="P215" s="27" t="str">
        <f>IF($B215="","",IF(P$4="NÃO",0,IF(VLOOKUP($B215,'FROTA OPER.'!$N$6:$W$306,8,0)=P$3,0.01,0)))</f>
        <v/>
      </c>
      <c r="Q215" s="27" t="str">
        <f>IF($B215="","",IF(Q$4="NÃO",0,IF(VLOOKUP($B215,'FROTA OPER.'!$N$6:$W$306,8,0)=Q$3,0.01,0)))</f>
        <v/>
      </c>
      <c r="R215" s="27" t="str">
        <f>IF($B215="","",IF(R$4="NÃO",0,IF(VLOOKUP($B215,'FROTA OPER.'!$N$6:$W$306,8,0)=R$3,0.01,0)))</f>
        <v/>
      </c>
      <c r="S215" s="27" t="str">
        <f>IF($B215="","",IF(S$4="NÃO",0,IF(VLOOKUP($B215,'FROTA OPER.'!$N$6:$W$306,8,0)=S$3,0.01,0)))</f>
        <v/>
      </c>
      <c r="T215" s="28" t="str">
        <f>IF($B215="","",IF(T$4="NÃO",0,IF(VLOOKUP($B215,'FROTA OPER.'!$N$6:$W$306,8,0)=T$3,0.01,0)))</f>
        <v/>
      </c>
      <c r="U215" s="37" t="str">
        <f t="shared" si="17"/>
        <v/>
      </c>
      <c r="V215" s="20" t="str">
        <f t="shared" si="18"/>
        <v/>
      </c>
      <c r="W215" s="330"/>
    </row>
    <row r="216" spans="2:23" ht="15" customHeight="1" x14ac:dyDescent="0.25">
      <c r="B216" s="21" t="str">
        <f>IF('FROTA OPER.'!N218="","",'FROTA OPER.'!N218)</f>
        <v/>
      </c>
      <c r="C216" s="21" t="str">
        <f>IF(B216="","",'FROTA OPER.'!AJ218)</f>
        <v/>
      </c>
      <c r="D216" s="21" t="str">
        <f>IF(B216="","",'FROTA OPER.'!B218)</f>
        <v/>
      </c>
      <c r="E216" s="22" t="str">
        <f t="shared" si="19"/>
        <v/>
      </c>
      <c r="F216" s="36" t="str">
        <f t="shared" si="20"/>
        <v/>
      </c>
      <c r="G216" s="23" t="str">
        <f>IF($B216="","",IF(G$4="NÃO",0,IF(VLOOKUP($B216,'FROTA OPER.'!$N$6:$AC$306,15,0)=G$3,0.02,0)))</f>
        <v/>
      </c>
      <c r="H216" s="24" t="str">
        <f>IF($B216="","",IF(H$4="NÃO",0,IF(VLOOKUP($B216,'FROTA OPER.'!$N$6:$AC$306,15,0)=H$3,0.02,0)))</f>
        <v/>
      </c>
      <c r="I216" s="24" t="str">
        <f>IF($B216="","",IF(I$4="NÃO",0,IF(VLOOKUP($B216,'FROTA OPER.'!$N$6:$AC$306,15,0)=I$3,0.02,0)))</f>
        <v/>
      </c>
      <c r="J216" s="24" t="str">
        <f>IF($B216="","",IF(J$4="NÃO",0,IF(VLOOKUP($B216,'FROTA OPER.'!$N$6:$AC$306,15,0)=J$3,0.02,0)))</f>
        <v/>
      </c>
      <c r="K216" s="24" t="str">
        <f>IF($B216="","",IF(K$4="NÃO",0,IF(VLOOKUP($B216,'FROTA OPER.'!$N$6:$AC$306,15,0)=K$3,0.02,0)))</f>
        <v/>
      </c>
      <c r="L216" s="24" t="str">
        <f>IF($B216="","",IF(L$4="NÃO",0,IF(VLOOKUP($B216,'FROTA OPER.'!$N$6:$AC$306,15,0)=L$3,0.02,0)))</f>
        <v/>
      </c>
      <c r="M216" s="25" t="str">
        <f>IF($B216="","",IF(L$4="NÃO",0,IF(VLOOKUP($B216,'FROTA OPER.'!$N$6:$AC$306,15,0)=M$3,0.02,0)))</f>
        <v/>
      </c>
      <c r="N216" s="26" t="str">
        <f>IF($B216="","",IF(N$4="NÃO",0,IF(VLOOKUP($B216,'FROTA OPER.'!$N$6:$W$306,8,0)=N$3,0.01,0)))</f>
        <v/>
      </c>
      <c r="O216" s="27" t="str">
        <f>IF($B216="","",IF(O$4="NÃO",0,IF(VLOOKUP($B216,'FROTA OPER.'!$N$6:$W$306,8,0)=O$3,0.01,0)))</f>
        <v/>
      </c>
      <c r="P216" s="27" t="str">
        <f>IF($B216="","",IF(P$4="NÃO",0,IF(VLOOKUP($B216,'FROTA OPER.'!$N$6:$W$306,8,0)=P$3,0.01,0)))</f>
        <v/>
      </c>
      <c r="Q216" s="27" t="str">
        <f>IF($B216="","",IF(Q$4="NÃO",0,IF(VLOOKUP($B216,'FROTA OPER.'!$N$6:$W$306,8,0)=Q$3,0.01,0)))</f>
        <v/>
      </c>
      <c r="R216" s="27" t="str">
        <f>IF($B216="","",IF(R$4="NÃO",0,IF(VLOOKUP($B216,'FROTA OPER.'!$N$6:$W$306,8,0)=R$3,0.01,0)))</f>
        <v/>
      </c>
      <c r="S216" s="27" t="str">
        <f>IF($B216="","",IF(S$4="NÃO",0,IF(VLOOKUP($B216,'FROTA OPER.'!$N$6:$W$306,8,0)=S$3,0.01,0)))</f>
        <v/>
      </c>
      <c r="T216" s="28" t="str">
        <f>IF($B216="","",IF(T$4="NÃO",0,IF(VLOOKUP($B216,'FROTA OPER.'!$N$6:$W$306,8,0)=T$3,0.01,0)))</f>
        <v/>
      </c>
      <c r="U216" s="37" t="str">
        <f t="shared" si="17"/>
        <v/>
      </c>
      <c r="V216" s="20" t="str">
        <f t="shared" si="18"/>
        <v/>
      </c>
      <c r="W216" s="330"/>
    </row>
    <row r="217" spans="2:23" ht="15" customHeight="1" x14ac:dyDescent="0.25">
      <c r="B217" s="21" t="str">
        <f>IF('FROTA OPER.'!N219="","",'FROTA OPER.'!N219)</f>
        <v/>
      </c>
      <c r="C217" s="21" t="str">
        <f>IF(B217="","",'FROTA OPER.'!AJ219)</f>
        <v/>
      </c>
      <c r="D217" s="21" t="str">
        <f>IF(B217="","",'FROTA OPER.'!B219)</f>
        <v/>
      </c>
      <c r="E217" s="22" t="str">
        <f t="shared" si="19"/>
        <v/>
      </c>
      <c r="F217" s="36" t="str">
        <f t="shared" si="20"/>
        <v/>
      </c>
      <c r="G217" s="23" t="str">
        <f>IF($B217="","",IF(G$4="NÃO",0,IF(VLOOKUP($B217,'FROTA OPER.'!$N$6:$AC$306,15,0)=G$3,0.02,0)))</f>
        <v/>
      </c>
      <c r="H217" s="24" t="str">
        <f>IF($B217="","",IF(H$4="NÃO",0,IF(VLOOKUP($B217,'FROTA OPER.'!$N$6:$AC$306,15,0)=H$3,0.02,0)))</f>
        <v/>
      </c>
      <c r="I217" s="24" t="str">
        <f>IF($B217="","",IF(I$4="NÃO",0,IF(VLOOKUP($B217,'FROTA OPER.'!$N$6:$AC$306,15,0)=I$3,0.02,0)))</f>
        <v/>
      </c>
      <c r="J217" s="24" t="str">
        <f>IF($B217="","",IF(J$4="NÃO",0,IF(VLOOKUP($B217,'FROTA OPER.'!$N$6:$AC$306,15,0)=J$3,0.02,0)))</f>
        <v/>
      </c>
      <c r="K217" s="24" t="str">
        <f>IF($B217="","",IF(K$4="NÃO",0,IF(VLOOKUP($B217,'FROTA OPER.'!$N$6:$AC$306,15,0)=K$3,0.02,0)))</f>
        <v/>
      </c>
      <c r="L217" s="24" t="str">
        <f>IF($B217="","",IF(L$4="NÃO",0,IF(VLOOKUP($B217,'FROTA OPER.'!$N$6:$AC$306,15,0)=L$3,0.02,0)))</f>
        <v/>
      </c>
      <c r="M217" s="25" t="str">
        <f>IF($B217="","",IF(L$4="NÃO",0,IF(VLOOKUP($B217,'FROTA OPER.'!$N$6:$AC$306,15,0)=M$3,0.02,0)))</f>
        <v/>
      </c>
      <c r="N217" s="26" t="str">
        <f>IF($B217="","",IF(N$4="NÃO",0,IF(VLOOKUP($B217,'FROTA OPER.'!$N$6:$W$306,8,0)=N$3,0.01,0)))</f>
        <v/>
      </c>
      <c r="O217" s="27" t="str">
        <f>IF($B217="","",IF(O$4="NÃO",0,IF(VLOOKUP($B217,'FROTA OPER.'!$N$6:$W$306,8,0)=O$3,0.01,0)))</f>
        <v/>
      </c>
      <c r="P217" s="27" t="str">
        <f>IF($B217="","",IF(P$4="NÃO",0,IF(VLOOKUP($B217,'FROTA OPER.'!$N$6:$W$306,8,0)=P$3,0.01,0)))</f>
        <v/>
      </c>
      <c r="Q217" s="27" t="str">
        <f>IF($B217="","",IF(Q$4="NÃO",0,IF(VLOOKUP($B217,'FROTA OPER.'!$N$6:$W$306,8,0)=Q$3,0.01,0)))</f>
        <v/>
      </c>
      <c r="R217" s="27" t="str">
        <f>IF($B217="","",IF(R$4="NÃO",0,IF(VLOOKUP($B217,'FROTA OPER.'!$N$6:$W$306,8,0)=R$3,0.01,0)))</f>
        <v/>
      </c>
      <c r="S217" s="27" t="str">
        <f>IF($B217="","",IF(S$4="NÃO",0,IF(VLOOKUP($B217,'FROTA OPER.'!$N$6:$W$306,8,0)=S$3,0.01,0)))</f>
        <v/>
      </c>
      <c r="T217" s="28" t="str">
        <f>IF($B217="","",IF(T$4="NÃO",0,IF(VLOOKUP($B217,'FROTA OPER.'!$N$6:$W$306,8,0)=T$3,0.01,0)))</f>
        <v/>
      </c>
      <c r="U217" s="37" t="str">
        <f t="shared" si="17"/>
        <v/>
      </c>
      <c r="V217" s="20" t="str">
        <f t="shared" si="18"/>
        <v/>
      </c>
      <c r="W217" s="330"/>
    </row>
    <row r="218" spans="2:23" ht="15" customHeight="1" x14ac:dyDescent="0.25">
      <c r="B218" s="21" t="str">
        <f>IF('FROTA OPER.'!N220="","",'FROTA OPER.'!N220)</f>
        <v/>
      </c>
      <c r="C218" s="21" t="str">
        <f>IF(B218="","",'FROTA OPER.'!AJ220)</f>
        <v/>
      </c>
      <c r="D218" s="21" t="str">
        <f>IF(B218="","",'FROTA OPER.'!B220)</f>
        <v/>
      </c>
      <c r="E218" s="22" t="str">
        <f t="shared" si="19"/>
        <v/>
      </c>
      <c r="F218" s="36" t="str">
        <f t="shared" si="20"/>
        <v/>
      </c>
      <c r="G218" s="23" t="str">
        <f>IF($B218="","",IF(G$4="NÃO",0,IF(VLOOKUP($B218,'FROTA OPER.'!$N$6:$AC$306,15,0)=G$3,0.02,0)))</f>
        <v/>
      </c>
      <c r="H218" s="24" t="str">
        <f>IF($B218="","",IF(H$4="NÃO",0,IF(VLOOKUP($B218,'FROTA OPER.'!$N$6:$AC$306,15,0)=H$3,0.02,0)))</f>
        <v/>
      </c>
      <c r="I218" s="24" t="str">
        <f>IF($B218="","",IF(I$4="NÃO",0,IF(VLOOKUP($B218,'FROTA OPER.'!$N$6:$AC$306,15,0)=I$3,0.02,0)))</f>
        <v/>
      </c>
      <c r="J218" s="24" t="str">
        <f>IF($B218="","",IF(J$4="NÃO",0,IF(VLOOKUP($B218,'FROTA OPER.'!$N$6:$AC$306,15,0)=J$3,0.02,0)))</f>
        <v/>
      </c>
      <c r="K218" s="24" t="str">
        <f>IF($B218="","",IF(K$4="NÃO",0,IF(VLOOKUP($B218,'FROTA OPER.'!$N$6:$AC$306,15,0)=K$3,0.02,0)))</f>
        <v/>
      </c>
      <c r="L218" s="24" t="str">
        <f>IF($B218="","",IF(L$4="NÃO",0,IF(VLOOKUP($B218,'FROTA OPER.'!$N$6:$AC$306,15,0)=L$3,0.02,0)))</f>
        <v/>
      </c>
      <c r="M218" s="25" t="str">
        <f>IF($B218="","",IF(L$4="NÃO",0,IF(VLOOKUP($B218,'FROTA OPER.'!$N$6:$AC$306,15,0)=M$3,0.02,0)))</f>
        <v/>
      </c>
      <c r="N218" s="26" t="str">
        <f>IF($B218="","",IF(N$4="NÃO",0,IF(VLOOKUP($B218,'FROTA OPER.'!$N$6:$W$306,8,0)=N$3,0.01,0)))</f>
        <v/>
      </c>
      <c r="O218" s="27" t="str">
        <f>IF($B218="","",IF(O$4="NÃO",0,IF(VLOOKUP($B218,'FROTA OPER.'!$N$6:$W$306,8,0)=O$3,0.01,0)))</f>
        <v/>
      </c>
      <c r="P218" s="27" t="str">
        <f>IF($B218="","",IF(P$4="NÃO",0,IF(VLOOKUP($B218,'FROTA OPER.'!$N$6:$W$306,8,0)=P$3,0.01,0)))</f>
        <v/>
      </c>
      <c r="Q218" s="27" t="str">
        <f>IF($B218="","",IF(Q$4="NÃO",0,IF(VLOOKUP($B218,'FROTA OPER.'!$N$6:$W$306,8,0)=Q$3,0.01,0)))</f>
        <v/>
      </c>
      <c r="R218" s="27" t="str">
        <f>IF($B218="","",IF(R$4="NÃO",0,IF(VLOOKUP($B218,'FROTA OPER.'!$N$6:$W$306,8,0)=R$3,0.01,0)))</f>
        <v/>
      </c>
      <c r="S218" s="27" t="str">
        <f>IF($B218="","",IF(S$4="NÃO",0,IF(VLOOKUP($B218,'FROTA OPER.'!$N$6:$W$306,8,0)=S$3,0.01,0)))</f>
        <v/>
      </c>
      <c r="T218" s="28" t="str">
        <f>IF($B218="","",IF(T$4="NÃO",0,IF(VLOOKUP($B218,'FROTA OPER.'!$N$6:$W$306,8,0)=T$3,0.01,0)))</f>
        <v/>
      </c>
      <c r="U218" s="37" t="str">
        <f t="shared" si="17"/>
        <v/>
      </c>
      <c r="V218" s="20" t="str">
        <f t="shared" si="18"/>
        <v/>
      </c>
      <c r="W218" s="330"/>
    </row>
    <row r="219" spans="2:23" ht="15" customHeight="1" x14ac:dyDescent="0.25">
      <c r="B219" s="21" t="str">
        <f>IF('FROTA OPER.'!N221="","",'FROTA OPER.'!N221)</f>
        <v/>
      </c>
      <c r="C219" s="21" t="str">
        <f>IF(B219="","",'FROTA OPER.'!AJ221)</f>
        <v/>
      </c>
      <c r="D219" s="21" t="str">
        <f>IF(B219="","",'FROTA OPER.'!B221)</f>
        <v/>
      </c>
      <c r="E219" s="22" t="str">
        <f t="shared" si="19"/>
        <v/>
      </c>
      <c r="F219" s="36" t="str">
        <f t="shared" si="20"/>
        <v/>
      </c>
      <c r="G219" s="23" t="str">
        <f>IF($B219="","",IF(G$4="NÃO",0,IF(VLOOKUP($B219,'FROTA OPER.'!$N$6:$AC$306,15,0)=G$3,0.02,0)))</f>
        <v/>
      </c>
      <c r="H219" s="24" t="str">
        <f>IF($B219="","",IF(H$4="NÃO",0,IF(VLOOKUP($B219,'FROTA OPER.'!$N$6:$AC$306,15,0)=H$3,0.02,0)))</f>
        <v/>
      </c>
      <c r="I219" s="24" t="str">
        <f>IF($B219="","",IF(I$4="NÃO",0,IF(VLOOKUP($B219,'FROTA OPER.'!$N$6:$AC$306,15,0)=I$3,0.02,0)))</f>
        <v/>
      </c>
      <c r="J219" s="24" t="str">
        <f>IF($B219="","",IF(J$4="NÃO",0,IF(VLOOKUP($B219,'FROTA OPER.'!$N$6:$AC$306,15,0)=J$3,0.02,0)))</f>
        <v/>
      </c>
      <c r="K219" s="24" t="str">
        <f>IF($B219="","",IF(K$4="NÃO",0,IF(VLOOKUP($B219,'FROTA OPER.'!$N$6:$AC$306,15,0)=K$3,0.02,0)))</f>
        <v/>
      </c>
      <c r="L219" s="24" t="str">
        <f>IF($B219="","",IF(L$4="NÃO",0,IF(VLOOKUP($B219,'FROTA OPER.'!$N$6:$AC$306,15,0)=L$3,0.02,0)))</f>
        <v/>
      </c>
      <c r="M219" s="25" t="str">
        <f>IF($B219="","",IF(L$4="NÃO",0,IF(VLOOKUP($B219,'FROTA OPER.'!$N$6:$AC$306,15,0)=M$3,0.02,0)))</f>
        <v/>
      </c>
      <c r="N219" s="26" t="str">
        <f>IF($B219="","",IF(N$4="NÃO",0,IF(VLOOKUP($B219,'FROTA OPER.'!$N$6:$W$306,8,0)=N$3,0.01,0)))</f>
        <v/>
      </c>
      <c r="O219" s="27" t="str">
        <f>IF($B219="","",IF(O$4="NÃO",0,IF(VLOOKUP($B219,'FROTA OPER.'!$N$6:$W$306,8,0)=O$3,0.01,0)))</f>
        <v/>
      </c>
      <c r="P219" s="27" t="str">
        <f>IF($B219="","",IF(P$4="NÃO",0,IF(VLOOKUP($B219,'FROTA OPER.'!$N$6:$W$306,8,0)=P$3,0.01,0)))</f>
        <v/>
      </c>
      <c r="Q219" s="27" t="str">
        <f>IF($B219="","",IF(Q$4="NÃO",0,IF(VLOOKUP($B219,'FROTA OPER.'!$N$6:$W$306,8,0)=Q$3,0.01,0)))</f>
        <v/>
      </c>
      <c r="R219" s="27" t="str">
        <f>IF($B219="","",IF(R$4="NÃO",0,IF(VLOOKUP($B219,'FROTA OPER.'!$N$6:$W$306,8,0)=R$3,0.01,0)))</f>
        <v/>
      </c>
      <c r="S219" s="27" t="str">
        <f>IF($B219="","",IF(S$4="NÃO",0,IF(VLOOKUP($B219,'FROTA OPER.'!$N$6:$W$306,8,0)=S$3,0.01,0)))</f>
        <v/>
      </c>
      <c r="T219" s="28" t="str">
        <f>IF($B219="","",IF(T$4="NÃO",0,IF(VLOOKUP($B219,'FROTA OPER.'!$N$6:$W$306,8,0)=T$3,0.01,0)))</f>
        <v/>
      </c>
      <c r="U219" s="37" t="str">
        <f t="shared" si="17"/>
        <v/>
      </c>
      <c r="V219" s="20" t="str">
        <f t="shared" si="18"/>
        <v/>
      </c>
      <c r="W219" s="330"/>
    </row>
    <row r="220" spans="2:23" ht="15" customHeight="1" x14ac:dyDescent="0.25">
      <c r="B220" s="21" t="str">
        <f>IF('FROTA OPER.'!N222="","",'FROTA OPER.'!N222)</f>
        <v/>
      </c>
      <c r="C220" s="21" t="str">
        <f>IF(B220="","",'FROTA OPER.'!AJ222)</f>
        <v/>
      </c>
      <c r="D220" s="21" t="str">
        <f>IF(B220="","",'FROTA OPER.'!B222)</f>
        <v/>
      </c>
      <c r="E220" s="22" t="str">
        <f t="shared" si="19"/>
        <v/>
      </c>
      <c r="F220" s="36" t="str">
        <f t="shared" si="20"/>
        <v/>
      </c>
      <c r="G220" s="23" t="str">
        <f>IF($B220="","",IF(G$4="NÃO",0,IF(VLOOKUP($B220,'FROTA OPER.'!$N$6:$AC$306,15,0)=G$3,0.02,0)))</f>
        <v/>
      </c>
      <c r="H220" s="24" t="str">
        <f>IF($B220="","",IF(H$4="NÃO",0,IF(VLOOKUP($B220,'FROTA OPER.'!$N$6:$AC$306,15,0)=H$3,0.02,0)))</f>
        <v/>
      </c>
      <c r="I220" s="24" t="str">
        <f>IF($B220="","",IF(I$4="NÃO",0,IF(VLOOKUP($B220,'FROTA OPER.'!$N$6:$AC$306,15,0)=I$3,0.02,0)))</f>
        <v/>
      </c>
      <c r="J220" s="24" t="str">
        <f>IF($B220="","",IF(J$4="NÃO",0,IF(VLOOKUP($B220,'FROTA OPER.'!$N$6:$AC$306,15,0)=J$3,0.02,0)))</f>
        <v/>
      </c>
      <c r="K220" s="24" t="str">
        <f>IF($B220="","",IF(K$4="NÃO",0,IF(VLOOKUP($B220,'FROTA OPER.'!$N$6:$AC$306,15,0)=K$3,0.02,0)))</f>
        <v/>
      </c>
      <c r="L220" s="24" t="str">
        <f>IF($B220="","",IF(L$4="NÃO",0,IF(VLOOKUP($B220,'FROTA OPER.'!$N$6:$AC$306,15,0)=L$3,0.02,0)))</f>
        <v/>
      </c>
      <c r="M220" s="25" t="str">
        <f>IF($B220="","",IF(L$4="NÃO",0,IF(VLOOKUP($B220,'FROTA OPER.'!$N$6:$AC$306,15,0)=M$3,0.02,0)))</f>
        <v/>
      </c>
      <c r="N220" s="26" t="str">
        <f>IF($B220="","",IF(N$4="NÃO",0,IF(VLOOKUP($B220,'FROTA OPER.'!$N$6:$W$306,8,0)=N$3,0.01,0)))</f>
        <v/>
      </c>
      <c r="O220" s="27" t="str">
        <f>IF($B220="","",IF(O$4="NÃO",0,IF(VLOOKUP($B220,'FROTA OPER.'!$N$6:$W$306,8,0)=O$3,0.01,0)))</f>
        <v/>
      </c>
      <c r="P220" s="27" t="str">
        <f>IF($B220="","",IF(P$4="NÃO",0,IF(VLOOKUP($B220,'FROTA OPER.'!$N$6:$W$306,8,0)=P$3,0.01,0)))</f>
        <v/>
      </c>
      <c r="Q220" s="27" t="str">
        <f>IF($B220="","",IF(Q$4="NÃO",0,IF(VLOOKUP($B220,'FROTA OPER.'!$N$6:$W$306,8,0)=Q$3,0.01,0)))</f>
        <v/>
      </c>
      <c r="R220" s="27" t="str">
        <f>IF($B220="","",IF(R$4="NÃO",0,IF(VLOOKUP($B220,'FROTA OPER.'!$N$6:$W$306,8,0)=R$3,0.01,0)))</f>
        <v/>
      </c>
      <c r="S220" s="27" t="str">
        <f>IF($B220="","",IF(S$4="NÃO",0,IF(VLOOKUP($B220,'FROTA OPER.'!$N$6:$W$306,8,0)=S$3,0.01,0)))</f>
        <v/>
      </c>
      <c r="T220" s="28" t="str">
        <f>IF($B220="","",IF(T$4="NÃO",0,IF(VLOOKUP($B220,'FROTA OPER.'!$N$6:$W$306,8,0)=T$3,0.01,0)))</f>
        <v/>
      </c>
      <c r="U220" s="37" t="str">
        <f t="shared" si="17"/>
        <v/>
      </c>
      <c r="V220" s="20" t="str">
        <f t="shared" si="18"/>
        <v/>
      </c>
      <c r="W220" s="330"/>
    </row>
    <row r="221" spans="2:23" ht="15" customHeight="1" x14ac:dyDescent="0.25">
      <c r="B221" s="21" t="str">
        <f>IF('FROTA OPER.'!N223="","",'FROTA OPER.'!N223)</f>
        <v/>
      </c>
      <c r="C221" s="21" t="str">
        <f>IF(B221="","",'FROTA OPER.'!AJ223)</f>
        <v/>
      </c>
      <c r="D221" s="21" t="str">
        <f>IF(B221="","",'FROTA OPER.'!B223)</f>
        <v/>
      </c>
      <c r="E221" s="22" t="str">
        <f t="shared" si="19"/>
        <v/>
      </c>
      <c r="F221" s="36" t="str">
        <f t="shared" si="20"/>
        <v/>
      </c>
      <c r="G221" s="23" t="str">
        <f>IF($B221="","",IF(G$4="NÃO",0,IF(VLOOKUP($B221,'FROTA OPER.'!$N$6:$AC$306,15,0)=G$3,0.02,0)))</f>
        <v/>
      </c>
      <c r="H221" s="24" t="str">
        <f>IF($B221="","",IF(H$4="NÃO",0,IF(VLOOKUP($B221,'FROTA OPER.'!$N$6:$AC$306,15,0)=H$3,0.02,0)))</f>
        <v/>
      </c>
      <c r="I221" s="24" t="str">
        <f>IF($B221="","",IF(I$4="NÃO",0,IF(VLOOKUP($B221,'FROTA OPER.'!$N$6:$AC$306,15,0)=I$3,0.02,0)))</f>
        <v/>
      </c>
      <c r="J221" s="24" t="str">
        <f>IF($B221="","",IF(J$4="NÃO",0,IF(VLOOKUP($B221,'FROTA OPER.'!$N$6:$AC$306,15,0)=J$3,0.02,0)))</f>
        <v/>
      </c>
      <c r="K221" s="24" t="str">
        <f>IF($B221="","",IF(K$4="NÃO",0,IF(VLOOKUP($B221,'FROTA OPER.'!$N$6:$AC$306,15,0)=K$3,0.02,0)))</f>
        <v/>
      </c>
      <c r="L221" s="24" t="str">
        <f>IF($B221="","",IF(L$4="NÃO",0,IF(VLOOKUP($B221,'FROTA OPER.'!$N$6:$AC$306,15,0)=L$3,0.02,0)))</f>
        <v/>
      </c>
      <c r="M221" s="25" t="str">
        <f>IF($B221="","",IF(L$4="NÃO",0,IF(VLOOKUP($B221,'FROTA OPER.'!$N$6:$AC$306,15,0)=M$3,0.02,0)))</f>
        <v/>
      </c>
      <c r="N221" s="26" t="str">
        <f>IF($B221="","",IF(N$4="NÃO",0,IF(VLOOKUP($B221,'FROTA OPER.'!$N$6:$W$306,8,0)=N$3,0.01,0)))</f>
        <v/>
      </c>
      <c r="O221" s="27" t="str">
        <f>IF($B221="","",IF(O$4="NÃO",0,IF(VLOOKUP($B221,'FROTA OPER.'!$N$6:$W$306,8,0)=O$3,0.01,0)))</f>
        <v/>
      </c>
      <c r="P221" s="27" t="str">
        <f>IF($B221="","",IF(P$4="NÃO",0,IF(VLOOKUP($B221,'FROTA OPER.'!$N$6:$W$306,8,0)=P$3,0.01,0)))</f>
        <v/>
      </c>
      <c r="Q221" s="27" t="str">
        <f>IF($B221="","",IF(Q$4="NÃO",0,IF(VLOOKUP($B221,'FROTA OPER.'!$N$6:$W$306,8,0)=Q$3,0.01,0)))</f>
        <v/>
      </c>
      <c r="R221" s="27" t="str">
        <f>IF($B221="","",IF(R$4="NÃO",0,IF(VLOOKUP($B221,'FROTA OPER.'!$N$6:$W$306,8,0)=R$3,0.01,0)))</f>
        <v/>
      </c>
      <c r="S221" s="27" t="str">
        <f>IF($B221="","",IF(S$4="NÃO",0,IF(VLOOKUP($B221,'FROTA OPER.'!$N$6:$W$306,8,0)=S$3,0.01,0)))</f>
        <v/>
      </c>
      <c r="T221" s="28" t="str">
        <f>IF($B221="","",IF(T$4="NÃO",0,IF(VLOOKUP($B221,'FROTA OPER.'!$N$6:$W$306,8,0)=T$3,0.01,0)))</f>
        <v/>
      </c>
      <c r="U221" s="37" t="str">
        <f t="shared" si="17"/>
        <v/>
      </c>
      <c r="V221" s="20" t="str">
        <f t="shared" si="18"/>
        <v/>
      </c>
      <c r="W221" s="330"/>
    </row>
    <row r="222" spans="2:23" ht="15" customHeight="1" x14ac:dyDescent="0.25">
      <c r="B222" s="21" t="str">
        <f>IF('FROTA OPER.'!N224="","",'FROTA OPER.'!N224)</f>
        <v/>
      </c>
      <c r="C222" s="21" t="str">
        <f>IF(B222="","",'FROTA OPER.'!AJ224)</f>
        <v/>
      </c>
      <c r="D222" s="21" t="str">
        <f>IF(B222="","",'FROTA OPER.'!B224)</f>
        <v/>
      </c>
      <c r="E222" s="22" t="str">
        <f t="shared" si="19"/>
        <v/>
      </c>
      <c r="F222" s="36" t="str">
        <f t="shared" si="20"/>
        <v/>
      </c>
      <c r="G222" s="23" t="str">
        <f>IF($B222="","",IF(G$4="NÃO",0,IF(VLOOKUP($B222,'FROTA OPER.'!$N$6:$AC$306,15,0)=G$3,0.02,0)))</f>
        <v/>
      </c>
      <c r="H222" s="24" t="str">
        <f>IF($B222="","",IF(H$4="NÃO",0,IF(VLOOKUP($B222,'FROTA OPER.'!$N$6:$AC$306,15,0)=H$3,0.02,0)))</f>
        <v/>
      </c>
      <c r="I222" s="24" t="str">
        <f>IF($B222="","",IF(I$4="NÃO",0,IF(VLOOKUP($B222,'FROTA OPER.'!$N$6:$AC$306,15,0)=I$3,0.02,0)))</f>
        <v/>
      </c>
      <c r="J222" s="24" t="str">
        <f>IF($B222="","",IF(J$4="NÃO",0,IF(VLOOKUP($B222,'FROTA OPER.'!$N$6:$AC$306,15,0)=J$3,0.02,0)))</f>
        <v/>
      </c>
      <c r="K222" s="24" t="str">
        <f>IF($B222="","",IF(K$4="NÃO",0,IF(VLOOKUP($B222,'FROTA OPER.'!$N$6:$AC$306,15,0)=K$3,0.02,0)))</f>
        <v/>
      </c>
      <c r="L222" s="24" t="str">
        <f>IF($B222="","",IF(L$4="NÃO",0,IF(VLOOKUP($B222,'FROTA OPER.'!$N$6:$AC$306,15,0)=L$3,0.02,0)))</f>
        <v/>
      </c>
      <c r="M222" s="25" t="str">
        <f>IF($B222="","",IF(L$4="NÃO",0,IF(VLOOKUP($B222,'FROTA OPER.'!$N$6:$AC$306,15,0)=M$3,0.02,0)))</f>
        <v/>
      </c>
      <c r="N222" s="26" t="str">
        <f>IF($B222="","",IF(N$4="NÃO",0,IF(VLOOKUP($B222,'FROTA OPER.'!$N$6:$W$306,8,0)=N$3,0.01,0)))</f>
        <v/>
      </c>
      <c r="O222" s="27" t="str">
        <f>IF($B222="","",IF(O$4="NÃO",0,IF(VLOOKUP($B222,'FROTA OPER.'!$N$6:$W$306,8,0)=O$3,0.01,0)))</f>
        <v/>
      </c>
      <c r="P222" s="27" t="str">
        <f>IF($B222="","",IF(P$4="NÃO",0,IF(VLOOKUP($B222,'FROTA OPER.'!$N$6:$W$306,8,0)=P$3,0.01,0)))</f>
        <v/>
      </c>
      <c r="Q222" s="27" t="str">
        <f>IF($B222="","",IF(Q$4="NÃO",0,IF(VLOOKUP($B222,'FROTA OPER.'!$N$6:$W$306,8,0)=Q$3,0.01,0)))</f>
        <v/>
      </c>
      <c r="R222" s="27" t="str">
        <f>IF($B222="","",IF(R$4="NÃO",0,IF(VLOOKUP($B222,'FROTA OPER.'!$N$6:$W$306,8,0)=R$3,0.01,0)))</f>
        <v/>
      </c>
      <c r="S222" s="27" t="str">
        <f>IF($B222="","",IF(S$4="NÃO",0,IF(VLOOKUP($B222,'FROTA OPER.'!$N$6:$W$306,8,0)=S$3,0.01,0)))</f>
        <v/>
      </c>
      <c r="T222" s="28" t="str">
        <f>IF($B222="","",IF(T$4="NÃO",0,IF(VLOOKUP($B222,'FROTA OPER.'!$N$6:$W$306,8,0)=T$3,0.01,0)))</f>
        <v/>
      </c>
      <c r="U222" s="37" t="str">
        <f t="shared" si="17"/>
        <v/>
      </c>
      <c r="V222" s="20" t="str">
        <f t="shared" si="18"/>
        <v/>
      </c>
      <c r="W222" s="330"/>
    </row>
    <row r="223" spans="2:23" ht="15" customHeight="1" x14ac:dyDescent="0.25">
      <c r="B223" s="21" t="str">
        <f>IF('FROTA OPER.'!N225="","",'FROTA OPER.'!N225)</f>
        <v/>
      </c>
      <c r="C223" s="21" t="str">
        <f>IF(B223="","",'FROTA OPER.'!AJ225)</f>
        <v/>
      </c>
      <c r="D223" s="21" t="str">
        <f>IF(B223="","",'FROTA OPER.'!B225)</f>
        <v/>
      </c>
      <c r="E223" s="22" t="str">
        <f t="shared" si="19"/>
        <v/>
      </c>
      <c r="F223" s="36" t="str">
        <f t="shared" si="20"/>
        <v/>
      </c>
      <c r="G223" s="23" t="str">
        <f>IF($B223="","",IF(G$4="NÃO",0,IF(VLOOKUP($B223,'FROTA OPER.'!$N$6:$AC$306,15,0)=G$3,0.02,0)))</f>
        <v/>
      </c>
      <c r="H223" s="24" t="str">
        <f>IF($B223="","",IF(H$4="NÃO",0,IF(VLOOKUP($B223,'FROTA OPER.'!$N$6:$AC$306,15,0)=H$3,0.02,0)))</f>
        <v/>
      </c>
      <c r="I223" s="24" t="str">
        <f>IF($B223="","",IF(I$4="NÃO",0,IF(VLOOKUP($B223,'FROTA OPER.'!$N$6:$AC$306,15,0)=I$3,0.02,0)))</f>
        <v/>
      </c>
      <c r="J223" s="24" t="str">
        <f>IF($B223="","",IF(J$4="NÃO",0,IF(VLOOKUP($B223,'FROTA OPER.'!$N$6:$AC$306,15,0)=J$3,0.02,0)))</f>
        <v/>
      </c>
      <c r="K223" s="24" t="str">
        <f>IF($B223="","",IF(K$4="NÃO",0,IF(VLOOKUP($B223,'FROTA OPER.'!$N$6:$AC$306,15,0)=K$3,0.02,0)))</f>
        <v/>
      </c>
      <c r="L223" s="24" t="str">
        <f>IF($B223="","",IF(L$4="NÃO",0,IF(VLOOKUP($B223,'FROTA OPER.'!$N$6:$AC$306,15,0)=L$3,0.02,0)))</f>
        <v/>
      </c>
      <c r="M223" s="25" t="str">
        <f>IF($B223="","",IF(L$4="NÃO",0,IF(VLOOKUP($B223,'FROTA OPER.'!$N$6:$AC$306,15,0)=M$3,0.02,0)))</f>
        <v/>
      </c>
      <c r="N223" s="26" t="str">
        <f>IF($B223="","",IF(N$4="NÃO",0,IF(VLOOKUP($B223,'FROTA OPER.'!$N$6:$W$306,8,0)=N$3,0.01,0)))</f>
        <v/>
      </c>
      <c r="O223" s="27" t="str">
        <f>IF($B223="","",IF(O$4="NÃO",0,IF(VLOOKUP($B223,'FROTA OPER.'!$N$6:$W$306,8,0)=O$3,0.01,0)))</f>
        <v/>
      </c>
      <c r="P223" s="27" t="str">
        <f>IF($B223="","",IF(P$4="NÃO",0,IF(VLOOKUP($B223,'FROTA OPER.'!$N$6:$W$306,8,0)=P$3,0.01,0)))</f>
        <v/>
      </c>
      <c r="Q223" s="27" t="str">
        <f>IF($B223="","",IF(Q$4="NÃO",0,IF(VLOOKUP($B223,'FROTA OPER.'!$N$6:$W$306,8,0)=Q$3,0.01,0)))</f>
        <v/>
      </c>
      <c r="R223" s="27" t="str">
        <f>IF($B223="","",IF(R$4="NÃO",0,IF(VLOOKUP($B223,'FROTA OPER.'!$N$6:$W$306,8,0)=R$3,0.01,0)))</f>
        <v/>
      </c>
      <c r="S223" s="27" t="str">
        <f>IF($B223="","",IF(S$4="NÃO",0,IF(VLOOKUP($B223,'FROTA OPER.'!$N$6:$W$306,8,0)=S$3,0.01,0)))</f>
        <v/>
      </c>
      <c r="T223" s="28" t="str">
        <f>IF($B223="","",IF(T$4="NÃO",0,IF(VLOOKUP($B223,'FROTA OPER.'!$N$6:$W$306,8,0)=T$3,0.01,0)))</f>
        <v/>
      </c>
      <c r="U223" s="37" t="str">
        <f t="shared" si="17"/>
        <v/>
      </c>
      <c r="V223" s="20" t="str">
        <f t="shared" si="18"/>
        <v/>
      </c>
      <c r="W223" s="330"/>
    </row>
    <row r="224" spans="2:23" ht="15" customHeight="1" x14ac:dyDescent="0.25">
      <c r="B224" s="21" t="str">
        <f>IF('FROTA OPER.'!N226="","",'FROTA OPER.'!N226)</f>
        <v/>
      </c>
      <c r="C224" s="21" t="str">
        <f>IF(B224="","",'FROTA OPER.'!AJ226)</f>
        <v/>
      </c>
      <c r="D224" s="21" t="str">
        <f>IF(B224="","",'FROTA OPER.'!B226)</f>
        <v/>
      </c>
      <c r="E224" s="22" t="str">
        <f t="shared" si="19"/>
        <v/>
      </c>
      <c r="F224" s="36" t="str">
        <f t="shared" si="20"/>
        <v/>
      </c>
      <c r="G224" s="23" t="str">
        <f>IF($B224="","",IF(G$4="NÃO",0,IF(VLOOKUP($B224,'FROTA OPER.'!$N$6:$AC$306,15,0)=G$3,0.02,0)))</f>
        <v/>
      </c>
      <c r="H224" s="24" t="str">
        <f>IF($B224="","",IF(H$4="NÃO",0,IF(VLOOKUP($B224,'FROTA OPER.'!$N$6:$AC$306,15,0)=H$3,0.02,0)))</f>
        <v/>
      </c>
      <c r="I224" s="24" t="str">
        <f>IF($B224="","",IF(I$4="NÃO",0,IF(VLOOKUP($B224,'FROTA OPER.'!$N$6:$AC$306,15,0)=I$3,0.02,0)))</f>
        <v/>
      </c>
      <c r="J224" s="24" t="str">
        <f>IF($B224="","",IF(J$4="NÃO",0,IF(VLOOKUP($B224,'FROTA OPER.'!$N$6:$AC$306,15,0)=J$3,0.02,0)))</f>
        <v/>
      </c>
      <c r="K224" s="24" t="str">
        <f>IF($B224="","",IF(K$4="NÃO",0,IF(VLOOKUP($B224,'FROTA OPER.'!$N$6:$AC$306,15,0)=K$3,0.02,0)))</f>
        <v/>
      </c>
      <c r="L224" s="24" t="str">
        <f>IF($B224="","",IF(L$4="NÃO",0,IF(VLOOKUP($B224,'FROTA OPER.'!$N$6:$AC$306,15,0)=L$3,0.02,0)))</f>
        <v/>
      </c>
      <c r="M224" s="25" t="str">
        <f>IF($B224="","",IF(L$4="NÃO",0,IF(VLOOKUP($B224,'FROTA OPER.'!$N$6:$AC$306,15,0)=M$3,0.02,0)))</f>
        <v/>
      </c>
      <c r="N224" s="26" t="str">
        <f>IF($B224="","",IF(N$4="NÃO",0,IF(VLOOKUP($B224,'FROTA OPER.'!$N$6:$W$306,8,0)=N$3,0.01,0)))</f>
        <v/>
      </c>
      <c r="O224" s="27" t="str">
        <f>IF($B224="","",IF(O$4="NÃO",0,IF(VLOOKUP($B224,'FROTA OPER.'!$N$6:$W$306,8,0)=O$3,0.01,0)))</f>
        <v/>
      </c>
      <c r="P224" s="27" t="str">
        <f>IF($B224="","",IF(P$4="NÃO",0,IF(VLOOKUP($B224,'FROTA OPER.'!$N$6:$W$306,8,0)=P$3,0.01,0)))</f>
        <v/>
      </c>
      <c r="Q224" s="27" t="str">
        <f>IF($B224="","",IF(Q$4="NÃO",0,IF(VLOOKUP($B224,'FROTA OPER.'!$N$6:$W$306,8,0)=Q$3,0.01,0)))</f>
        <v/>
      </c>
      <c r="R224" s="27" t="str">
        <f>IF($B224="","",IF(R$4="NÃO",0,IF(VLOOKUP($B224,'FROTA OPER.'!$N$6:$W$306,8,0)=R$3,0.01,0)))</f>
        <v/>
      </c>
      <c r="S224" s="27" t="str">
        <f>IF($B224="","",IF(S$4="NÃO",0,IF(VLOOKUP($B224,'FROTA OPER.'!$N$6:$W$306,8,0)=S$3,0.01,0)))</f>
        <v/>
      </c>
      <c r="T224" s="28" t="str">
        <f>IF($B224="","",IF(T$4="NÃO",0,IF(VLOOKUP($B224,'FROTA OPER.'!$N$6:$W$306,8,0)=T$3,0.01,0)))</f>
        <v/>
      </c>
      <c r="U224" s="37" t="str">
        <f t="shared" si="17"/>
        <v/>
      </c>
      <c r="V224" s="20" t="str">
        <f t="shared" si="18"/>
        <v/>
      </c>
      <c r="W224" s="330"/>
    </row>
    <row r="225" spans="2:23" ht="15" customHeight="1" x14ac:dyDescent="0.25">
      <c r="B225" s="21" t="str">
        <f>IF('FROTA OPER.'!N227="","",'FROTA OPER.'!N227)</f>
        <v/>
      </c>
      <c r="C225" s="21" t="str">
        <f>IF(B225="","",'FROTA OPER.'!AJ227)</f>
        <v/>
      </c>
      <c r="D225" s="21" t="str">
        <f>IF(B225="","",'FROTA OPER.'!B227)</f>
        <v/>
      </c>
      <c r="E225" s="22" t="str">
        <f t="shared" si="19"/>
        <v/>
      </c>
      <c r="F225" s="36" t="str">
        <f t="shared" si="20"/>
        <v/>
      </c>
      <c r="G225" s="23" t="str">
        <f>IF($B225="","",IF(G$4="NÃO",0,IF(VLOOKUP($B225,'FROTA OPER.'!$N$6:$AC$306,15,0)=G$3,0.02,0)))</f>
        <v/>
      </c>
      <c r="H225" s="24" t="str">
        <f>IF($B225="","",IF(H$4="NÃO",0,IF(VLOOKUP($B225,'FROTA OPER.'!$N$6:$AC$306,15,0)=H$3,0.02,0)))</f>
        <v/>
      </c>
      <c r="I225" s="24" t="str">
        <f>IF($B225="","",IF(I$4="NÃO",0,IF(VLOOKUP($B225,'FROTA OPER.'!$N$6:$AC$306,15,0)=I$3,0.02,0)))</f>
        <v/>
      </c>
      <c r="J225" s="24" t="str">
        <f>IF($B225="","",IF(J$4="NÃO",0,IF(VLOOKUP($B225,'FROTA OPER.'!$N$6:$AC$306,15,0)=J$3,0.02,0)))</f>
        <v/>
      </c>
      <c r="K225" s="24" t="str">
        <f>IF($B225="","",IF(K$4="NÃO",0,IF(VLOOKUP($B225,'FROTA OPER.'!$N$6:$AC$306,15,0)=K$3,0.02,0)))</f>
        <v/>
      </c>
      <c r="L225" s="24" t="str">
        <f>IF($B225="","",IF(L$4="NÃO",0,IF(VLOOKUP($B225,'FROTA OPER.'!$N$6:$AC$306,15,0)=L$3,0.02,0)))</f>
        <v/>
      </c>
      <c r="M225" s="25" t="str">
        <f>IF($B225="","",IF(L$4="NÃO",0,IF(VLOOKUP($B225,'FROTA OPER.'!$N$6:$AC$306,15,0)=M$3,0.02,0)))</f>
        <v/>
      </c>
      <c r="N225" s="26" t="str">
        <f>IF($B225="","",IF(N$4="NÃO",0,IF(VLOOKUP($B225,'FROTA OPER.'!$N$6:$W$306,8,0)=N$3,0.01,0)))</f>
        <v/>
      </c>
      <c r="O225" s="27" t="str">
        <f>IF($B225="","",IF(O$4="NÃO",0,IF(VLOOKUP($B225,'FROTA OPER.'!$N$6:$W$306,8,0)=O$3,0.01,0)))</f>
        <v/>
      </c>
      <c r="P225" s="27" t="str">
        <f>IF($B225="","",IF(P$4="NÃO",0,IF(VLOOKUP($B225,'FROTA OPER.'!$N$6:$W$306,8,0)=P$3,0.01,0)))</f>
        <v/>
      </c>
      <c r="Q225" s="27" t="str">
        <f>IF($B225="","",IF(Q$4="NÃO",0,IF(VLOOKUP($B225,'FROTA OPER.'!$N$6:$W$306,8,0)=Q$3,0.01,0)))</f>
        <v/>
      </c>
      <c r="R225" s="27" t="str">
        <f>IF($B225="","",IF(R$4="NÃO",0,IF(VLOOKUP($B225,'FROTA OPER.'!$N$6:$W$306,8,0)=R$3,0.01,0)))</f>
        <v/>
      </c>
      <c r="S225" s="27" t="str">
        <f>IF($B225="","",IF(S$4="NÃO",0,IF(VLOOKUP($B225,'FROTA OPER.'!$N$6:$W$306,8,0)=S$3,0.01,0)))</f>
        <v/>
      </c>
      <c r="T225" s="28" t="str">
        <f>IF($B225="","",IF(T$4="NÃO",0,IF(VLOOKUP($B225,'FROTA OPER.'!$N$6:$W$306,8,0)=T$3,0.01,0)))</f>
        <v/>
      </c>
      <c r="U225" s="37" t="str">
        <f t="shared" si="17"/>
        <v/>
      </c>
      <c r="V225" s="20" t="str">
        <f t="shared" si="18"/>
        <v/>
      </c>
      <c r="W225" s="330"/>
    </row>
    <row r="226" spans="2:23" ht="15" customHeight="1" x14ac:dyDescent="0.25">
      <c r="B226" s="21" t="str">
        <f>IF('FROTA OPER.'!N228="","",'FROTA OPER.'!N228)</f>
        <v/>
      </c>
      <c r="C226" s="21" t="str">
        <f>IF(B226="","",'FROTA OPER.'!AJ228)</f>
        <v/>
      </c>
      <c r="D226" s="21" t="str">
        <f>IF(B226="","",'FROTA OPER.'!B228)</f>
        <v/>
      </c>
      <c r="E226" s="22" t="str">
        <f t="shared" si="19"/>
        <v/>
      </c>
      <c r="F226" s="36" t="str">
        <f t="shared" si="20"/>
        <v/>
      </c>
      <c r="G226" s="23" t="str">
        <f>IF($B226="","",IF(G$4="NÃO",0,IF(VLOOKUP($B226,'FROTA OPER.'!$N$6:$AC$306,15,0)=G$3,0.02,0)))</f>
        <v/>
      </c>
      <c r="H226" s="24" t="str">
        <f>IF($B226="","",IF(H$4="NÃO",0,IF(VLOOKUP($B226,'FROTA OPER.'!$N$6:$AC$306,15,0)=H$3,0.02,0)))</f>
        <v/>
      </c>
      <c r="I226" s="24" t="str">
        <f>IF($B226="","",IF(I$4="NÃO",0,IF(VLOOKUP($B226,'FROTA OPER.'!$N$6:$AC$306,15,0)=I$3,0.02,0)))</f>
        <v/>
      </c>
      <c r="J226" s="24" t="str">
        <f>IF($B226="","",IF(J$4="NÃO",0,IF(VLOOKUP($B226,'FROTA OPER.'!$N$6:$AC$306,15,0)=J$3,0.02,0)))</f>
        <v/>
      </c>
      <c r="K226" s="24" t="str">
        <f>IF($B226="","",IF(K$4="NÃO",0,IF(VLOOKUP($B226,'FROTA OPER.'!$N$6:$AC$306,15,0)=K$3,0.02,0)))</f>
        <v/>
      </c>
      <c r="L226" s="24" t="str">
        <f>IF($B226="","",IF(L$4="NÃO",0,IF(VLOOKUP($B226,'FROTA OPER.'!$N$6:$AC$306,15,0)=L$3,0.02,0)))</f>
        <v/>
      </c>
      <c r="M226" s="25" t="str">
        <f>IF($B226="","",IF(L$4="NÃO",0,IF(VLOOKUP($B226,'FROTA OPER.'!$N$6:$AC$306,15,0)=M$3,0.02,0)))</f>
        <v/>
      </c>
      <c r="N226" s="26" t="str">
        <f>IF($B226="","",IF(N$4="NÃO",0,IF(VLOOKUP($B226,'FROTA OPER.'!$N$6:$W$306,8,0)=N$3,0.01,0)))</f>
        <v/>
      </c>
      <c r="O226" s="27" t="str">
        <f>IF($B226="","",IF(O$4="NÃO",0,IF(VLOOKUP($B226,'FROTA OPER.'!$N$6:$W$306,8,0)=O$3,0.01,0)))</f>
        <v/>
      </c>
      <c r="P226" s="27" t="str">
        <f>IF($B226="","",IF(P$4="NÃO",0,IF(VLOOKUP($B226,'FROTA OPER.'!$N$6:$W$306,8,0)=P$3,0.01,0)))</f>
        <v/>
      </c>
      <c r="Q226" s="27" t="str">
        <f>IF($B226="","",IF(Q$4="NÃO",0,IF(VLOOKUP($B226,'FROTA OPER.'!$N$6:$W$306,8,0)=Q$3,0.01,0)))</f>
        <v/>
      </c>
      <c r="R226" s="27" t="str">
        <f>IF($B226="","",IF(R$4="NÃO",0,IF(VLOOKUP($B226,'FROTA OPER.'!$N$6:$W$306,8,0)=R$3,0.01,0)))</f>
        <v/>
      </c>
      <c r="S226" s="27" t="str">
        <f>IF($B226="","",IF(S$4="NÃO",0,IF(VLOOKUP($B226,'FROTA OPER.'!$N$6:$W$306,8,0)=S$3,0.01,0)))</f>
        <v/>
      </c>
      <c r="T226" s="28" t="str">
        <f>IF($B226="","",IF(T$4="NÃO",0,IF(VLOOKUP($B226,'FROTA OPER.'!$N$6:$W$306,8,0)=T$3,0.01,0)))</f>
        <v/>
      </c>
      <c r="U226" s="37" t="str">
        <f t="shared" si="17"/>
        <v/>
      </c>
      <c r="V226" s="20" t="str">
        <f t="shared" si="18"/>
        <v/>
      </c>
      <c r="W226" s="330"/>
    </row>
    <row r="227" spans="2:23" ht="15" customHeight="1" x14ac:dyDescent="0.25">
      <c r="B227" s="21" t="str">
        <f>IF('FROTA OPER.'!N229="","",'FROTA OPER.'!N229)</f>
        <v/>
      </c>
      <c r="C227" s="21" t="str">
        <f>IF(B227="","",'FROTA OPER.'!AJ229)</f>
        <v/>
      </c>
      <c r="D227" s="21" t="str">
        <f>IF(B227="","",'FROTA OPER.'!B229)</f>
        <v/>
      </c>
      <c r="E227" s="22" t="str">
        <f t="shared" si="19"/>
        <v/>
      </c>
      <c r="F227" s="36" t="str">
        <f t="shared" si="20"/>
        <v/>
      </c>
      <c r="G227" s="23" t="str">
        <f>IF($B227="","",IF(G$4="NÃO",0,IF(VLOOKUP($B227,'FROTA OPER.'!$N$6:$AC$306,15,0)=G$3,0.02,0)))</f>
        <v/>
      </c>
      <c r="H227" s="24" t="str">
        <f>IF($B227="","",IF(H$4="NÃO",0,IF(VLOOKUP($B227,'FROTA OPER.'!$N$6:$AC$306,15,0)=H$3,0.02,0)))</f>
        <v/>
      </c>
      <c r="I227" s="24" t="str">
        <f>IF($B227="","",IF(I$4="NÃO",0,IF(VLOOKUP($B227,'FROTA OPER.'!$N$6:$AC$306,15,0)=I$3,0.02,0)))</f>
        <v/>
      </c>
      <c r="J227" s="24" t="str">
        <f>IF($B227="","",IF(J$4="NÃO",0,IF(VLOOKUP($B227,'FROTA OPER.'!$N$6:$AC$306,15,0)=J$3,0.02,0)))</f>
        <v/>
      </c>
      <c r="K227" s="24" t="str">
        <f>IF($B227="","",IF(K$4="NÃO",0,IF(VLOOKUP($B227,'FROTA OPER.'!$N$6:$AC$306,15,0)=K$3,0.02,0)))</f>
        <v/>
      </c>
      <c r="L227" s="24" t="str">
        <f>IF($B227="","",IF(L$4="NÃO",0,IF(VLOOKUP($B227,'FROTA OPER.'!$N$6:$AC$306,15,0)=L$3,0.02,0)))</f>
        <v/>
      </c>
      <c r="M227" s="25" t="str">
        <f>IF($B227="","",IF(L$4="NÃO",0,IF(VLOOKUP($B227,'FROTA OPER.'!$N$6:$AC$306,15,0)=M$3,0.02,0)))</f>
        <v/>
      </c>
      <c r="N227" s="26" t="str">
        <f>IF($B227="","",IF(N$4="NÃO",0,IF(VLOOKUP($B227,'FROTA OPER.'!$N$6:$W$306,8,0)=N$3,0.01,0)))</f>
        <v/>
      </c>
      <c r="O227" s="27" t="str">
        <f>IF($B227="","",IF(O$4="NÃO",0,IF(VLOOKUP($B227,'FROTA OPER.'!$N$6:$W$306,8,0)=O$3,0.01,0)))</f>
        <v/>
      </c>
      <c r="P227" s="27" t="str">
        <f>IF($B227="","",IF(P$4="NÃO",0,IF(VLOOKUP($B227,'FROTA OPER.'!$N$6:$W$306,8,0)=P$3,0.01,0)))</f>
        <v/>
      </c>
      <c r="Q227" s="27" t="str">
        <f>IF($B227="","",IF(Q$4="NÃO",0,IF(VLOOKUP($B227,'FROTA OPER.'!$N$6:$W$306,8,0)=Q$3,0.01,0)))</f>
        <v/>
      </c>
      <c r="R227" s="27" t="str">
        <f>IF($B227="","",IF(R$4="NÃO",0,IF(VLOOKUP($B227,'FROTA OPER.'!$N$6:$W$306,8,0)=R$3,0.01,0)))</f>
        <v/>
      </c>
      <c r="S227" s="27" t="str">
        <f>IF($B227="","",IF(S$4="NÃO",0,IF(VLOOKUP($B227,'FROTA OPER.'!$N$6:$W$306,8,0)=S$3,0.01,0)))</f>
        <v/>
      </c>
      <c r="T227" s="28" t="str">
        <f>IF($B227="","",IF(T$4="NÃO",0,IF(VLOOKUP($B227,'FROTA OPER.'!$N$6:$W$306,8,0)=T$3,0.01,0)))</f>
        <v/>
      </c>
      <c r="U227" s="37" t="str">
        <f t="shared" si="17"/>
        <v/>
      </c>
      <c r="V227" s="20" t="str">
        <f t="shared" si="18"/>
        <v/>
      </c>
      <c r="W227" s="330"/>
    </row>
    <row r="228" spans="2:23" ht="15" customHeight="1" x14ac:dyDescent="0.25">
      <c r="B228" s="21" t="str">
        <f>IF('FROTA OPER.'!N230="","",'FROTA OPER.'!N230)</f>
        <v/>
      </c>
      <c r="C228" s="21" t="str">
        <f>IF(B228="","",'FROTA OPER.'!AJ230)</f>
        <v/>
      </c>
      <c r="D228" s="21" t="str">
        <f>IF(B228="","",'FROTA OPER.'!B230)</f>
        <v/>
      </c>
      <c r="E228" s="22" t="str">
        <f t="shared" si="19"/>
        <v/>
      </c>
      <c r="F228" s="36" t="str">
        <f t="shared" si="20"/>
        <v/>
      </c>
      <c r="G228" s="23" t="str">
        <f>IF($B228="","",IF(G$4="NÃO",0,IF(VLOOKUP($B228,'FROTA OPER.'!$N$6:$AC$306,15,0)=G$3,0.02,0)))</f>
        <v/>
      </c>
      <c r="H228" s="24" t="str">
        <f>IF($B228="","",IF(H$4="NÃO",0,IF(VLOOKUP($B228,'FROTA OPER.'!$N$6:$AC$306,15,0)=H$3,0.02,0)))</f>
        <v/>
      </c>
      <c r="I228" s="24" t="str">
        <f>IF($B228="","",IF(I$4="NÃO",0,IF(VLOOKUP($B228,'FROTA OPER.'!$N$6:$AC$306,15,0)=I$3,0.02,0)))</f>
        <v/>
      </c>
      <c r="J228" s="24" t="str">
        <f>IF($B228="","",IF(J$4="NÃO",0,IF(VLOOKUP($B228,'FROTA OPER.'!$N$6:$AC$306,15,0)=J$3,0.02,0)))</f>
        <v/>
      </c>
      <c r="K228" s="24" t="str">
        <f>IF($B228="","",IF(K$4="NÃO",0,IF(VLOOKUP($B228,'FROTA OPER.'!$N$6:$AC$306,15,0)=K$3,0.02,0)))</f>
        <v/>
      </c>
      <c r="L228" s="24" t="str">
        <f>IF($B228="","",IF(L$4="NÃO",0,IF(VLOOKUP($B228,'FROTA OPER.'!$N$6:$AC$306,15,0)=L$3,0.02,0)))</f>
        <v/>
      </c>
      <c r="M228" s="25" t="str">
        <f>IF($B228="","",IF(L$4="NÃO",0,IF(VLOOKUP($B228,'FROTA OPER.'!$N$6:$AC$306,15,0)=M$3,0.02,0)))</f>
        <v/>
      </c>
      <c r="N228" s="26" t="str">
        <f>IF($B228="","",IF(N$4="NÃO",0,IF(VLOOKUP($B228,'FROTA OPER.'!$N$6:$W$306,8,0)=N$3,0.01,0)))</f>
        <v/>
      </c>
      <c r="O228" s="27" t="str">
        <f>IF($B228="","",IF(O$4="NÃO",0,IF(VLOOKUP($B228,'FROTA OPER.'!$N$6:$W$306,8,0)=O$3,0.01,0)))</f>
        <v/>
      </c>
      <c r="P228" s="27" t="str">
        <f>IF($B228="","",IF(P$4="NÃO",0,IF(VLOOKUP($B228,'FROTA OPER.'!$N$6:$W$306,8,0)=P$3,0.01,0)))</f>
        <v/>
      </c>
      <c r="Q228" s="27" t="str">
        <f>IF($B228="","",IF(Q$4="NÃO",0,IF(VLOOKUP($B228,'FROTA OPER.'!$N$6:$W$306,8,0)=Q$3,0.01,0)))</f>
        <v/>
      </c>
      <c r="R228" s="27" t="str">
        <f>IF($B228="","",IF(R$4="NÃO",0,IF(VLOOKUP($B228,'FROTA OPER.'!$N$6:$W$306,8,0)=R$3,0.01,0)))</f>
        <v/>
      </c>
      <c r="S228" s="27" t="str">
        <f>IF($B228="","",IF(S$4="NÃO",0,IF(VLOOKUP($B228,'FROTA OPER.'!$N$6:$W$306,8,0)=S$3,0.01,0)))</f>
        <v/>
      </c>
      <c r="T228" s="28" t="str">
        <f>IF($B228="","",IF(T$4="NÃO",0,IF(VLOOKUP($B228,'FROTA OPER.'!$N$6:$W$306,8,0)=T$3,0.01,0)))</f>
        <v/>
      </c>
      <c r="U228" s="37" t="str">
        <f t="shared" si="17"/>
        <v/>
      </c>
      <c r="V228" s="20" t="str">
        <f t="shared" si="18"/>
        <v/>
      </c>
      <c r="W228" s="330"/>
    </row>
    <row r="229" spans="2:23" ht="15" customHeight="1" x14ac:dyDescent="0.25">
      <c r="B229" s="21" t="str">
        <f>IF('FROTA OPER.'!N231="","",'FROTA OPER.'!N231)</f>
        <v/>
      </c>
      <c r="C229" s="21" t="str">
        <f>IF(B229="","",'FROTA OPER.'!AJ231)</f>
        <v/>
      </c>
      <c r="D229" s="21" t="str">
        <f>IF(B229="","",'FROTA OPER.'!B231)</f>
        <v/>
      </c>
      <c r="E229" s="22" t="str">
        <f t="shared" si="19"/>
        <v/>
      </c>
      <c r="F229" s="36" t="str">
        <f t="shared" si="20"/>
        <v/>
      </c>
      <c r="G229" s="23" t="str">
        <f>IF($B229="","",IF(G$4="NÃO",0,IF(VLOOKUP($B229,'FROTA OPER.'!$N$6:$AC$306,15,0)=G$3,0.02,0)))</f>
        <v/>
      </c>
      <c r="H229" s="24" t="str">
        <f>IF($B229="","",IF(H$4="NÃO",0,IF(VLOOKUP($B229,'FROTA OPER.'!$N$6:$AC$306,15,0)=H$3,0.02,0)))</f>
        <v/>
      </c>
      <c r="I229" s="24" t="str">
        <f>IF($B229="","",IF(I$4="NÃO",0,IF(VLOOKUP($B229,'FROTA OPER.'!$N$6:$AC$306,15,0)=I$3,0.02,0)))</f>
        <v/>
      </c>
      <c r="J229" s="24" t="str">
        <f>IF($B229="","",IF(J$4="NÃO",0,IF(VLOOKUP($B229,'FROTA OPER.'!$N$6:$AC$306,15,0)=J$3,0.02,0)))</f>
        <v/>
      </c>
      <c r="K229" s="24" t="str">
        <f>IF($B229="","",IF(K$4="NÃO",0,IF(VLOOKUP($B229,'FROTA OPER.'!$N$6:$AC$306,15,0)=K$3,0.02,0)))</f>
        <v/>
      </c>
      <c r="L229" s="24" t="str">
        <f>IF($B229="","",IF(L$4="NÃO",0,IF(VLOOKUP($B229,'FROTA OPER.'!$N$6:$AC$306,15,0)=L$3,0.02,0)))</f>
        <v/>
      </c>
      <c r="M229" s="25" t="str">
        <f>IF($B229="","",IF(L$4="NÃO",0,IF(VLOOKUP($B229,'FROTA OPER.'!$N$6:$AC$306,15,0)=M$3,0.02,0)))</f>
        <v/>
      </c>
      <c r="N229" s="26" t="str">
        <f>IF($B229="","",IF(N$4="NÃO",0,IF(VLOOKUP($B229,'FROTA OPER.'!$N$6:$W$306,8,0)=N$3,0.01,0)))</f>
        <v/>
      </c>
      <c r="O229" s="27" t="str">
        <f>IF($B229="","",IF(O$4="NÃO",0,IF(VLOOKUP($B229,'FROTA OPER.'!$N$6:$W$306,8,0)=O$3,0.01,0)))</f>
        <v/>
      </c>
      <c r="P229" s="27" t="str">
        <f>IF($B229="","",IF(P$4="NÃO",0,IF(VLOOKUP($B229,'FROTA OPER.'!$N$6:$W$306,8,0)=P$3,0.01,0)))</f>
        <v/>
      </c>
      <c r="Q229" s="27" t="str">
        <f>IF($B229="","",IF(Q$4="NÃO",0,IF(VLOOKUP($B229,'FROTA OPER.'!$N$6:$W$306,8,0)=Q$3,0.01,0)))</f>
        <v/>
      </c>
      <c r="R229" s="27" t="str">
        <f>IF($B229="","",IF(R$4="NÃO",0,IF(VLOOKUP($B229,'FROTA OPER.'!$N$6:$W$306,8,0)=R$3,0.01,0)))</f>
        <v/>
      </c>
      <c r="S229" s="27" t="str">
        <f>IF($B229="","",IF(S$4="NÃO",0,IF(VLOOKUP($B229,'FROTA OPER.'!$N$6:$W$306,8,0)=S$3,0.01,0)))</f>
        <v/>
      </c>
      <c r="T229" s="28" t="str">
        <f>IF($B229="","",IF(T$4="NÃO",0,IF(VLOOKUP($B229,'FROTA OPER.'!$N$6:$W$306,8,0)=T$3,0.01,0)))</f>
        <v/>
      </c>
      <c r="U229" s="37" t="str">
        <f t="shared" si="17"/>
        <v/>
      </c>
      <c r="V229" s="20" t="str">
        <f t="shared" si="18"/>
        <v/>
      </c>
      <c r="W229" s="330"/>
    </row>
    <row r="230" spans="2:23" ht="15" customHeight="1" x14ac:dyDescent="0.25">
      <c r="B230" s="21" t="str">
        <f>IF('FROTA OPER.'!N232="","",'FROTA OPER.'!N232)</f>
        <v/>
      </c>
      <c r="C230" s="21" t="str">
        <f>IF(B230="","",'FROTA OPER.'!AJ232)</f>
        <v/>
      </c>
      <c r="D230" s="21" t="str">
        <f>IF(B230="","",'FROTA OPER.'!B232)</f>
        <v/>
      </c>
      <c r="E230" s="22" t="str">
        <f t="shared" si="19"/>
        <v/>
      </c>
      <c r="F230" s="36" t="str">
        <f t="shared" si="20"/>
        <v/>
      </c>
      <c r="G230" s="23" t="str">
        <f>IF($B230="","",IF(G$4="NÃO",0,IF(VLOOKUP($B230,'FROTA OPER.'!$N$6:$AC$306,15,0)=G$3,0.02,0)))</f>
        <v/>
      </c>
      <c r="H230" s="24" t="str">
        <f>IF($B230="","",IF(H$4="NÃO",0,IF(VLOOKUP($B230,'FROTA OPER.'!$N$6:$AC$306,15,0)=H$3,0.02,0)))</f>
        <v/>
      </c>
      <c r="I230" s="24" t="str">
        <f>IF($B230="","",IF(I$4="NÃO",0,IF(VLOOKUP($B230,'FROTA OPER.'!$N$6:$AC$306,15,0)=I$3,0.02,0)))</f>
        <v/>
      </c>
      <c r="J230" s="24" t="str">
        <f>IF($B230="","",IF(J$4="NÃO",0,IF(VLOOKUP($B230,'FROTA OPER.'!$N$6:$AC$306,15,0)=J$3,0.02,0)))</f>
        <v/>
      </c>
      <c r="K230" s="24" t="str">
        <f>IF($B230="","",IF(K$4="NÃO",0,IF(VLOOKUP($B230,'FROTA OPER.'!$N$6:$AC$306,15,0)=K$3,0.02,0)))</f>
        <v/>
      </c>
      <c r="L230" s="24" t="str">
        <f>IF($B230="","",IF(L$4="NÃO",0,IF(VLOOKUP($B230,'FROTA OPER.'!$N$6:$AC$306,15,0)=L$3,0.02,0)))</f>
        <v/>
      </c>
      <c r="M230" s="25" t="str">
        <f>IF($B230="","",IF(L$4="NÃO",0,IF(VLOOKUP($B230,'FROTA OPER.'!$N$6:$AC$306,15,0)=M$3,0.02,0)))</f>
        <v/>
      </c>
      <c r="N230" s="26" t="str">
        <f>IF($B230="","",IF(N$4="NÃO",0,IF(VLOOKUP($B230,'FROTA OPER.'!$N$6:$W$306,8,0)=N$3,0.01,0)))</f>
        <v/>
      </c>
      <c r="O230" s="27" t="str">
        <f>IF($B230="","",IF(O$4="NÃO",0,IF(VLOOKUP($B230,'FROTA OPER.'!$N$6:$W$306,8,0)=O$3,0.01,0)))</f>
        <v/>
      </c>
      <c r="P230" s="27" t="str">
        <f>IF($B230="","",IF(P$4="NÃO",0,IF(VLOOKUP($B230,'FROTA OPER.'!$N$6:$W$306,8,0)=P$3,0.01,0)))</f>
        <v/>
      </c>
      <c r="Q230" s="27" t="str">
        <f>IF($B230="","",IF(Q$4="NÃO",0,IF(VLOOKUP($B230,'FROTA OPER.'!$N$6:$W$306,8,0)=Q$3,0.01,0)))</f>
        <v/>
      </c>
      <c r="R230" s="27" t="str">
        <f>IF($B230="","",IF(R$4="NÃO",0,IF(VLOOKUP($B230,'FROTA OPER.'!$N$6:$W$306,8,0)=R$3,0.01,0)))</f>
        <v/>
      </c>
      <c r="S230" s="27" t="str">
        <f>IF($B230="","",IF(S$4="NÃO",0,IF(VLOOKUP($B230,'FROTA OPER.'!$N$6:$W$306,8,0)=S$3,0.01,0)))</f>
        <v/>
      </c>
      <c r="T230" s="28" t="str">
        <f>IF($B230="","",IF(T$4="NÃO",0,IF(VLOOKUP($B230,'FROTA OPER.'!$N$6:$W$306,8,0)=T$3,0.01,0)))</f>
        <v/>
      </c>
      <c r="U230" s="37" t="str">
        <f t="shared" si="17"/>
        <v/>
      </c>
      <c r="V230" s="20" t="str">
        <f t="shared" si="18"/>
        <v/>
      </c>
      <c r="W230" s="330"/>
    </row>
    <row r="231" spans="2:23" ht="15" customHeight="1" x14ac:dyDescent="0.25">
      <c r="B231" s="21" t="str">
        <f>IF('FROTA OPER.'!N233="","",'FROTA OPER.'!N233)</f>
        <v/>
      </c>
      <c r="C231" s="21" t="str">
        <f>IF(B231="","",'FROTA OPER.'!AJ233)</f>
        <v/>
      </c>
      <c r="D231" s="21" t="str">
        <f>IF(B231="","",'FROTA OPER.'!B233)</f>
        <v/>
      </c>
      <c r="E231" s="22" t="str">
        <f t="shared" si="19"/>
        <v/>
      </c>
      <c r="F231" s="36" t="str">
        <f t="shared" si="20"/>
        <v/>
      </c>
      <c r="G231" s="23" t="str">
        <f>IF($B231="","",IF(G$4="NÃO",0,IF(VLOOKUP($B231,'FROTA OPER.'!$N$6:$AC$306,15,0)=G$3,0.02,0)))</f>
        <v/>
      </c>
      <c r="H231" s="24" t="str">
        <f>IF($B231="","",IF(H$4="NÃO",0,IF(VLOOKUP($B231,'FROTA OPER.'!$N$6:$AC$306,15,0)=H$3,0.02,0)))</f>
        <v/>
      </c>
      <c r="I231" s="24" t="str">
        <f>IF($B231="","",IF(I$4="NÃO",0,IF(VLOOKUP($B231,'FROTA OPER.'!$N$6:$AC$306,15,0)=I$3,0.02,0)))</f>
        <v/>
      </c>
      <c r="J231" s="24" t="str">
        <f>IF($B231="","",IF(J$4="NÃO",0,IF(VLOOKUP($B231,'FROTA OPER.'!$N$6:$AC$306,15,0)=J$3,0.02,0)))</f>
        <v/>
      </c>
      <c r="K231" s="24" t="str">
        <f>IF($B231="","",IF(K$4="NÃO",0,IF(VLOOKUP($B231,'FROTA OPER.'!$N$6:$AC$306,15,0)=K$3,0.02,0)))</f>
        <v/>
      </c>
      <c r="L231" s="24" t="str">
        <f>IF($B231="","",IF(L$4="NÃO",0,IF(VLOOKUP($B231,'FROTA OPER.'!$N$6:$AC$306,15,0)=L$3,0.02,0)))</f>
        <v/>
      </c>
      <c r="M231" s="25" t="str">
        <f>IF($B231="","",IF(L$4="NÃO",0,IF(VLOOKUP($B231,'FROTA OPER.'!$N$6:$AC$306,15,0)=M$3,0.02,0)))</f>
        <v/>
      </c>
      <c r="N231" s="26" t="str">
        <f>IF($B231="","",IF(N$4="NÃO",0,IF(VLOOKUP($B231,'FROTA OPER.'!$N$6:$W$306,8,0)=N$3,0.01,0)))</f>
        <v/>
      </c>
      <c r="O231" s="27" t="str">
        <f>IF($B231="","",IF(O$4="NÃO",0,IF(VLOOKUP($B231,'FROTA OPER.'!$N$6:$W$306,8,0)=O$3,0.01,0)))</f>
        <v/>
      </c>
      <c r="P231" s="27" t="str">
        <f>IF($B231="","",IF(P$4="NÃO",0,IF(VLOOKUP($B231,'FROTA OPER.'!$N$6:$W$306,8,0)=P$3,0.01,0)))</f>
        <v/>
      </c>
      <c r="Q231" s="27" t="str">
        <f>IF($B231="","",IF(Q$4="NÃO",0,IF(VLOOKUP($B231,'FROTA OPER.'!$N$6:$W$306,8,0)=Q$3,0.01,0)))</f>
        <v/>
      </c>
      <c r="R231" s="27" t="str">
        <f>IF($B231="","",IF(R$4="NÃO",0,IF(VLOOKUP($B231,'FROTA OPER.'!$N$6:$W$306,8,0)=R$3,0.01,0)))</f>
        <v/>
      </c>
      <c r="S231" s="27" t="str">
        <f>IF($B231="","",IF(S$4="NÃO",0,IF(VLOOKUP($B231,'FROTA OPER.'!$N$6:$W$306,8,0)=S$3,0.01,0)))</f>
        <v/>
      </c>
      <c r="T231" s="28" t="str">
        <f>IF($B231="","",IF(T$4="NÃO",0,IF(VLOOKUP($B231,'FROTA OPER.'!$N$6:$W$306,8,0)=T$3,0.01,0)))</f>
        <v/>
      </c>
      <c r="U231" s="37" t="str">
        <f t="shared" si="17"/>
        <v/>
      </c>
      <c r="V231" s="20" t="str">
        <f t="shared" si="18"/>
        <v/>
      </c>
      <c r="W231" s="330"/>
    </row>
    <row r="232" spans="2:23" ht="15" customHeight="1" x14ac:dyDescent="0.25">
      <c r="B232" s="21" t="str">
        <f>IF('FROTA OPER.'!N234="","",'FROTA OPER.'!N234)</f>
        <v/>
      </c>
      <c r="C232" s="21" t="str">
        <f>IF(B232="","",'FROTA OPER.'!AJ234)</f>
        <v/>
      </c>
      <c r="D232" s="21" t="str">
        <f>IF(B232="","",'FROTA OPER.'!B234)</f>
        <v/>
      </c>
      <c r="E232" s="22" t="str">
        <f t="shared" si="19"/>
        <v/>
      </c>
      <c r="F232" s="36" t="str">
        <f t="shared" si="20"/>
        <v/>
      </c>
      <c r="G232" s="23" t="str">
        <f>IF($B232="","",IF(G$4="NÃO",0,IF(VLOOKUP($B232,'FROTA OPER.'!$N$6:$AC$306,15,0)=G$3,0.02,0)))</f>
        <v/>
      </c>
      <c r="H232" s="24" t="str">
        <f>IF($B232="","",IF(H$4="NÃO",0,IF(VLOOKUP($B232,'FROTA OPER.'!$N$6:$AC$306,15,0)=H$3,0.02,0)))</f>
        <v/>
      </c>
      <c r="I232" s="24" t="str">
        <f>IF($B232="","",IF(I$4="NÃO",0,IF(VLOOKUP($B232,'FROTA OPER.'!$N$6:$AC$306,15,0)=I$3,0.02,0)))</f>
        <v/>
      </c>
      <c r="J232" s="24" t="str">
        <f>IF($B232="","",IF(J$4="NÃO",0,IF(VLOOKUP($B232,'FROTA OPER.'!$N$6:$AC$306,15,0)=J$3,0.02,0)))</f>
        <v/>
      </c>
      <c r="K232" s="24" t="str">
        <f>IF($B232="","",IF(K$4="NÃO",0,IF(VLOOKUP($B232,'FROTA OPER.'!$N$6:$AC$306,15,0)=K$3,0.02,0)))</f>
        <v/>
      </c>
      <c r="L232" s="24" t="str">
        <f>IF($B232="","",IF(L$4="NÃO",0,IF(VLOOKUP($B232,'FROTA OPER.'!$N$6:$AC$306,15,0)=L$3,0.02,0)))</f>
        <v/>
      </c>
      <c r="M232" s="25" t="str">
        <f>IF($B232="","",IF(L$4="NÃO",0,IF(VLOOKUP($B232,'FROTA OPER.'!$N$6:$AC$306,15,0)=M$3,0.02,0)))</f>
        <v/>
      </c>
      <c r="N232" s="26" t="str">
        <f>IF($B232="","",IF(N$4="NÃO",0,IF(VLOOKUP($B232,'FROTA OPER.'!$N$6:$W$306,8,0)=N$3,0.01,0)))</f>
        <v/>
      </c>
      <c r="O232" s="27" t="str">
        <f>IF($B232="","",IF(O$4="NÃO",0,IF(VLOOKUP($B232,'FROTA OPER.'!$N$6:$W$306,8,0)=O$3,0.01,0)))</f>
        <v/>
      </c>
      <c r="P232" s="27" t="str">
        <f>IF($B232="","",IF(P$4="NÃO",0,IF(VLOOKUP($B232,'FROTA OPER.'!$N$6:$W$306,8,0)=P$3,0.01,0)))</f>
        <v/>
      </c>
      <c r="Q232" s="27" t="str">
        <f>IF($B232="","",IF(Q$4="NÃO",0,IF(VLOOKUP($B232,'FROTA OPER.'!$N$6:$W$306,8,0)=Q$3,0.01,0)))</f>
        <v/>
      </c>
      <c r="R232" s="27" t="str">
        <f>IF($B232="","",IF(R$4="NÃO",0,IF(VLOOKUP($B232,'FROTA OPER.'!$N$6:$W$306,8,0)=R$3,0.01,0)))</f>
        <v/>
      </c>
      <c r="S232" s="27" t="str">
        <f>IF($B232="","",IF(S$4="NÃO",0,IF(VLOOKUP($B232,'FROTA OPER.'!$N$6:$W$306,8,0)=S$3,0.01,0)))</f>
        <v/>
      </c>
      <c r="T232" s="28" t="str">
        <f>IF($B232="","",IF(T$4="NÃO",0,IF(VLOOKUP($B232,'FROTA OPER.'!$N$6:$W$306,8,0)=T$3,0.01,0)))</f>
        <v/>
      </c>
      <c r="U232" s="37" t="str">
        <f t="shared" si="17"/>
        <v/>
      </c>
      <c r="V232" s="20" t="str">
        <f t="shared" si="18"/>
        <v/>
      </c>
      <c r="W232" s="330"/>
    </row>
    <row r="233" spans="2:23" ht="15" customHeight="1" x14ac:dyDescent="0.25">
      <c r="B233" s="21" t="str">
        <f>IF('FROTA OPER.'!N235="","",'FROTA OPER.'!N235)</f>
        <v/>
      </c>
      <c r="C233" s="21" t="str">
        <f>IF(B233="","",'FROTA OPER.'!AJ235)</f>
        <v/>
      </c>
      <c r="D233" s="21" t="str">
        <f>IF(B233="","",'FROTA OPER.'!B235)</f>
        <v/>
      </c>
      <c r="E233" s="22" t="str">
        <f t="shared" si="19"/>
        <v/>
      </c>
      <c r="F233" s="36" t="str">
        <f t="shared" si="20"/>
        <v/>
      </c>
      <c r="G233" s="23" t="str">
        <f>IF($B233="","",IF(G$4="NÃO",0,IF(VLOOKUP($B233,'FROTA OPER.'!$N$6:$AC$306,15,0)=G$3,0.02,0)))</f>
        <v/>
      </c>
      <c r="H233" s="24" t="str">
        <f>IF($B233="","",IF(H$4="NÃO",0,IF(VLOOKUP($B233,'FROTA OPER.'!$N$6:$AC$306,15,0)=H$3,0.02,0)))</f>
        <v/>
      </c>
      <c r="I233" s="24" t="str">
        <f>IF($B233="","",IF(I$4="NÃO",0,IF(VLOOKUP($B233,'FROTA OPER.'!$N$6:$AC$306,15,0)=I$3,0.02,0)))</f>
        <v/>
      </c>
      <c r="J233" s="24" t="str">
        <f>IF($B233="","",IF(J$4="NÃO",0,IF(VLOOKUP($B233,'FROTA OPER.'!$N$6:$AC$306,15,0)=J$3,0.02,0)))</f>
        <v/>
      </c>
      <c r="K233" s="24" t="str">
        <f>IF($B233="","",IF(K$4="NÃO",0,IF(VLOOKUP($B233,'FROTA OPER.'!$N$6:$AC$306,15,0)=K$3,0.02,0)))</f>
        <v/>
      </c>
      <c r="L233" s="24" t="str">
        <f>IF($B233="","",IF(L$4="NÃO",0,IF(VLOOKUP($B233,'FROTA OPER.'!$N$6:$AC$306,15,0)=L$3,0.02,0)))</f>
        <v/>
      </c>
      <c r="M233" s="25" t="str">
        <f>IF($B233="","",IF(L$4="NÃO",0,IF(VLOOKUP($B233,'FROTA OPER.'!$N$6:$AC$306,15,0)=M$3,0.02,0)))</f>
        <v/>
      </c>
      <c r="N233" s="26" t="str">
        <f>IF($B233="","",IF(N$4="NÃO",0,IF(VLOOKUP($B233,'FROTA OPER.'!$N$6:$W$306,8,0)=N$3,0.01,0)))</f>
        <v/>
      </c>
      <c r="O233" s="27" t="str">
        <f>IF($B233="","",IF(O$4="NÃO",0,IF(VLOOKUP($B233,'FROTA OPER.'!$N$6:$W$306,8,0)=O$3,0.01,0)))</f>
        <v/>
      </c>
      <c r="P233" s="27" t="str">
        <f>IF($B233="","",IF(P$4="NÃO",0,IF(VLOOKUP($B233,'FROTA OPER.'!$N$6:$W$306,8,0)=P$3,0.01,0)))</f>
        <v/>
      </c>
      <c r="Q233" s="27" t="str">
        <f>IF($B233="","",IF(Q$4="NÃO",0,IF(VLOOKUP($B233,'FROTA OPER.'!$N$6:$W$306,8,0)=Q$3,0.01,0)))</f>
        <v/>
      </c>
      <c r="R233" s="27" t="str">
        <f>IF($B233="","",IF(R$4="NÃO",0,IF(VLOOKUP($B233,'FROTA OPER.'!$N$6:$W$306,8,0)=R$3,0.01,0)))</f>
        <v/>
      </c>
      <c r="S233" s="27" t="str">
        <f>IF($B233="","",IF(S$4="NÃO",0,IF(VLOOKUP($B233,'FROTA OPER.'!$N$6:$W$306,8,0)=S$3,0.01,0)))</f>
        <v/>
      </c>
      <c r="T233" s="28" t="str">
        <f>IF($B233="","",IF(T$4="NÃO",0,IF(VLOOKUP($B233,'FROTA OPER.'!$N$6:$W$306,8,0)=T$3,0.01,0)))</f>
        <v/>
      </c>
      <c r="U233" s="37" t="str">
        <f t="shared" si="17"/>
        <v/>
      </c>
      <c r="V233" s="20" t="str">
        <f t="shared" si="18"/>
        <v/>
      </c>
      <c r="W233" s="330"/>
    </row>
    <row r="234" spans="2:23" ht="15" customHeight="1" x14ac:dyDescent="0.25">
      <c r="B234" s="21" t="str">
        <f>IF('FROTA OPER.'!N236="","",'FROTA OPER.'!N236)</f>
        <v/>
      </c>
      <c r="C234" s="21" t="str">
        <f>IF(B234="","",'FROTA OPER.'!AJ236)</f>
        <v/>
      </c>
      <c r="D234" s="21" t="str">
        <f>IF(B234="","",'FROTA OPER.'!B236)</f>
        <v/>
      </c>
      <c r="E234" s="22" t="str">
        <f t="shared" si="19"/>
        <v/>
      </c>
      <c r="F234" s="36" t="str">
        <f t="shared" si="20"/>
        <v/>
      </c>
      <c r="G234" s="23" t="str">
        <f>IF($B234="","",IF(G$4="NÃO",0,IF(VLOOKUP($B234,'FROTA OPER.'!$N$6:$AC$306,15,0)=G$3,0.02,0)))</f>
        <v/>
      </c>
      <c r="H234" s="24" t="str">
        <f>IF($B234="","",IF(H$4="NÃO",0,IF(VLOOKUP($B234,'FROTA OPER.'!$N$6:$AC$306,15,0)=H$3,0.02,0)))</f>
        <v/>
      </c>
      <c r="I234" s="24" t="str">
        <f>IF($B234="","",IF(I$4="NÃO",0,IF(VLOOKUP($B234,'FROTA OPER.'!$N$6:$AC$306,15,0)=I$3,0.02,0)))</f>
        <v/>
      </c>
      <c r="J234" s="24" t="str">
        <f>IF($B234="","",IF(J$4="NÃO",0,IF(VLOOKUP($B234,'FROTA OPER.'!$N$6:$AC$306,15,0)=J$3,0.02,0)))</f>
        <v/>
      </c>
      <c r="K234" s="24" t="str">
        <f>IF($B234="","",IF(K$4="NÃO",0,IF(VLOOKUP($B234,'FROTA OPER.'!$N$6:$AC$306,15,0)=K$3,0.02,0)))</f>
        <v/>
      </c>
      <c r="L234" s="24" t="str">
        <f>IF($B234="","",IF(L$4="NÃO",0,IF(VLOOKUP($B234,'FROTA OPER.'!$N$6:$AC$306,15,0)=L$3,0.02,0)))</f>
        <v/>
      </c>
      <c r="M234" s="25" t="str">
        <f>IF($B234="","",IF(L$4="NÃO",0,IF(VLOOKUP($B234,'FROTA OPER.'!$N$6:$AC$306,15,0)=M$3,0.02,0)))</f>
        <v/>
      </c>
      <c r="N234" s="26" t="str">
        <f>IF($B234="","",IF(N$4="NÃO",0,IF(VLOOKUP($B234,'FROTA OPER.'!$N$6:$W$306,8,0)=N$3,0.01,0)))</f>
        <v/>
      </c>
      <c r="O234" s="27" t="str">
        <f>IF($B234="","",IF(O$4="NÃO",0,IF(VLOOKUP($B234,'FROTA OPER.'!$N$6:$W$306,8,0)=O$3,0.01,0)))</f>
        <v/>
      </c>
      <c r="P234" s="27" t="str">
        <f>IF($B234="","",IF(P$4="NÃO",0,IF(VLOOKUP($B234,'FROTA OPER.'!$N$6:$W$306,8,0)=P$3,0.01,0)))</f>
        <v/>
      </c>
      <c r="Q234" s="27" t="str">
        <f>IF($B234="","",IF(Q$4="NÃO",0,IF(VLOOKUP($B234,'FROTA OPER.'!$N$6:$W$306,8,0)=Q$3,0.01,0)))</f>
        <v/>
      </c>
      <c r="R234" s="27" t="str">
        <f>IF($B234="","",IF(R$4="NÃO",0,IF(VLOOKUP($B234,'FROTA OPER.'!$N$6:$W$306,8,0)=R$3,0.01,0)))</f>
        <v/>
      </c>
      <c r="S234" s="27" t="str">
        <f>IF($B234="","",IF(S$4="NÃO",0,IF(VLOOKUP($B234,'FROTA OPER.'!$N$6:$W$306,8,0)=S$3,0.01,0)))</f>
        <v/>
      </c>
      <c r="T234" s="28" t="str">
        <f>IF($B234="","",IF(T$4="NÃO",0,IF(VLOOKUP($B234,'FROTA OPER.'!$N$6:$W$306,8,0)=T$3,0.01,0)))</f>
        <v/>
      </c>
      <c r="U234" s="37" t="str">
        <f t="shared" si="17"/>
        <v/>
      </c>
      <c r="V234" s="20" t="str">
        <f t="shared" si="18"/>
        <v/>
      </c>
      <c r="W234" s="330"/>
    </row>
    <row r="235" spans="2:23" ht="15" customHeight="1" x14ac:dyDescent="0.25">
      <c r="B235" s="21" t="str">
        <f>IF('FROTA OPER.'!N237="","",'FROTA OPER.'!N237)</f>
        <v/>
      </c>
      <c r="C235" s="21" t="str">
        <f>IF(B235="","",'FROTA OPER.'!AJ237)</f>
        <v/>
      </c>
      <c r="D235" s="21" t="str">
        <f>IF(B235="","",'FROTA OPER.'!B237)</f>
        <v/>
      </c>
      <c r="E235" s="22" t="str">
        <f t="shared" si="19"/>
        <v/>
      </c>
      <c r="F235" s="36" t="str">
        <f t="shared" si="20"/>
        <v/>
      </c>
      <c r="G235" s="23" t="str">
        <f>IF($B235="","",IF(G$4="NÃO",0,IF(VLOOKUP($B235,'FROTA OPER.'!$N$6:$AC$306,15,0)=G$3,0.02,0)))</f>
        <v/>
      </c>
      <c r="H235" s="24" t="str">
        <f>IF($B235="","",IF(H$4="NÃO",0,IF(VLOOKUP($B235,'FROTA OPER.'!$N$6:$AC$306,15,0)=H$3,0.02,0)))</f>
        <v/>
      </c>
      <c r="I235" s="24" t="str">
        <f>IF($B235="","",IF(I$4="NÃO",0,IF(VLOOKUP($B235,'FROTA OPER.'!$N$6:$AC$306,15,0)=I$3,0.02,0)))</f>
        <v/>
      </c>
      <c r="J235" s="24" t="str">
        <f>IF($B235="","",IF(J$4="NÃO",0,IF(VLOOKUP($B235,'FROTA OPER.'!$N$6:$AC$306,15,0)=J$3,0.02,0)))</f>
        <v/>
      </c>
      <c r="K235" s="24" t="str">
        <f>IF($B235="","",IF(K$4="NÃO",0,IF(VLOOKUP($B235,'FROTA OPER.'!$N$6:$AC$306,15,0)=K$3,0.02,0)))</f>
        <v/>
      </c>
      <c r="L235" s="24" t="str">
        <f>IF($B235="","",IF(L$4="NÃO",0,IF(VLOOKUP($B235,'FROTA OPER.'!$N$6:$AC$306,15,0)=L$3,0.02,0)))</f>
        <v/>
      </c>
      <c r="M235" s="25" t="str">
        <f>IF($B235="","",IF(L$4="NÃO",0,IF(VLOOKUP($B235,'FROTA OPER.'!$N$6:$AC$306,15,0)=M$3,0.02,0)))</f>
        <v/>
      </c>
      <c r="N235" s="26" t="str">
        <f>IF($B235="","",IF(N$4="NÃO",0,IF(VLOOKUP($B235,'FROTA OPER.'!$N$6:$W$306,8,0)=N$3,0.01,0)))</f>
        <v/>
      </c>
      <c r="O235" s="27" t="str">
        <f>IF($B235="","",IF(O$4="NÃO",0,IF(VLOOKUP($B235,'FROTA OPER.'!$N$6:$W$306,8,0)=O$3,0.01,0)))</f>
        <v/>
      </c>
      <c r="P235" s="27" t="str">
        <f>IF($B235="","",IF(P$4="NÃO",0,IF(VLOOKUP($B235,'FROTA OPER.'!$N$6:$W$306,8,0)=P$3,0.01,0)))</f>
        <v/>
      </c>
      <c r="Q235" s="27" t="str">
        <f>IF($B235="","",IF(Q$4="NÃO",0,IF(VLOOKUP($B235,'FROTA OPER.'!$N$6:$W$306,8,0)=Q$3,0.01,0)))</f>
        <v/>
      </c>
      <c r="R235" s="27" t="str">
        <f>IF($B235="","",IF(R$4="NÃO",0,IF(VLOOKUP($B235,'FROTA OPER.'!$N$6:$W$306,8,0)=R$3,0.01,0)))</f>
        <v/>
      </c>
      <c r="S235" s="27" t="str">
        <f>IF($B235="","",IF(S$4="NÃO",0,IF(VLOOKUP($B235,'FROTA OPER.'!$N$6:$W$306,8,0)=S$3,0.01,0)))</f>
        <v/>
      </c>
      <c r="T235" s="28" t="str">
        <f>IF($B235="","",IF(T$4="NÃO",0,IF(VLOOKUP($B235,'FROTA OPER.'!$N$6:$W$306,8,0)=T$3,0.01,0)))</f>
        <v/>
      </c>
      <c r="U235" s="37" t="str">
        <f t="shared" si="17"/>
        <v/>
      </c>
      <c r="V235" s="20" t="str">
        <f t="shared" si="18"/>
        <v/>
      </c>
      <c r="W235" s="330"/>
    </row>
    <row r="236" spans="2:23" ht="15" customHeight="1" x14ac:dyDescent="0.25">
      <c r="B236" s="21" t="str">
        <f>IF('FROTA OPER.'!N238="","",'FROTA OPER.'!N238)</f>
        <v/>
      </c>
      <c r="C236" s="21" t="str">
        <f>IF(B236="","",'FROTA OPER.'!AJ238)</f>
        <v/>
      </c>
      <c r="D236" s="21" t="str">
        <f>IF(B236="","",'FROTA OPER.'!B238)</f>
        <v/>
      </c>
      <c r="E236" s="22" t="str">
        <f t="shared" si="19"/>
        <v/>
      </c>
      <c r="F236" s="36" t="str">
        <f t="shared" si="20"/>
        <v/>
      </c>
      <c r="G236" s="23" t="str">
        <f>IF($B236="","",IF(G$4="NÃO",0,IF(VLOOKUP($B236,'FROTA OPER.'!$N$6:$AC$306,15,0)=G$3,0.02,0)))</f>
        <v/>
      </c>
      <c r="H236" s="24" t="str">
        <f>IF($B236="","",IF(H$4="NÃO",0,IF(VLOOKUP($B236,'FROTA OPER.'!$N$6:$AC$306,15,0)=H$3,0.02,0)))</f>
        <v/>
      </c>
      <c r="I236" s="24" t="str">
        <f>IF($B236="","",IF(I$4="NÃO",0,IF(VLOOKUP($B236,'FROTA OPER.'!$N$6:$AC$306,15,0)=I$3,0.02,0)))</f>
        <v/>
      </c>
      <c r="J236" s="24" t="str">
        <f>IF($B236="","",IF(J$4="NÃO",0,IF(VLOOKUP($B236,'FROTA OPER.'!$N$6:$AC$306,15,0)=J$3,0.02,0)))</f>
        <v/>
      </c>
      <c r="K236" s="24" t="str">
        <f>IF($B236="","",IF(K$4="NÃO",0,IF(VLOOKUP($B236,'FROTA OPER.'!$N$6:$AC$306,15,0)=K$3,0.02,0)))</f>
        <v/>
      </c>
      <c r="L236" s="24" t="str">
        <f>IF($B236="","",IF(L$4="NÃO",0,IF(VLOOKUP($B236,'FROTA OPER.'!$N$6:$AC$306,15,0)=L$3,0.02,0)))</f>
        <v/>
      </c>
      <c r="M236" s="25" t="str">
        <f>IF($B236="","",IF(L$4="NÃO",0,IF(VLOOKUP($B236,'FROTA OPER.'!$N$6:$AC$306,15,0)=M$3,0.02,0)))</f>
        <v/>
      </c>
      <c r="N236" s="26" t="str">
        <f>IF($B236="","",IF(N$4="NÃO",0,IF(VLOOKUP($B236,'FROTA OPER.'!$N$6:$W$306,8,0)=N$3,0.01,0)))</f>
        <v/>
      </c>
      <c r="O236" s="27" t="str">
        <f>IF($B236="","",IF(O$4="NÃO",0,IF(VLOOKUP($B236,'FROTA OPER.'!$N$6:$W$306,8,0)=O$3,0.01,0)))</f>
        <v/>
      </c>
      <c r="P236" s="27" t="str">
        <f>IF($B236="","",IF(P$4="NÃO",0,IF(VLOOKUP($B236,'FROTA OPER.'!$N$6:$W$306,8,0)=P$3,0.01,0)))</f>
        <v/>
      </c>
      <c r="Q236" s="27" t="str">
        <f>IF($B236="","",IF(Q$4="NÃO",0,IF(VLOOKUP($B236,'FROTA OPER.'!$N$6:$W$306,8,0)=Q$3,0.01,0)))</f>
        <v/>
      </c>
      <c r="R236" s="27" t="str">
        <f>IF($B236="","",IF(R$4="NÃO",0,IF(VLOOKUP($B236,'FROTA OPER.'!$N$6:$W$306,8,0)=R$3,0.01,0)))</f>
        <v/>
      </c>
      <c r="S236" s="27" t="str">
        <f>IF($B236="","",IF(S$4="NÃO",0,IF(VLOOKUP($B236,'FROTA OPER.'!$N$6:$W$306,8,0)=S$3,0.01,0)))</f>
        <v/>
      </c>
      <c r="T236" s="28" t="str">
        <f>IF($B236="","",IF(T$4="NÃO",0,IF(VLOOKUP($B236,'FROTA OPER.'!$N$6:$W$306,8,0)=T$3,0.01,0)))</f>
        <v/>
      </c>
      <c r="U236" s="37" t="str">
        <f t="shared" si="17"/>
        <v/>
      </c>
      <c r="V236" s="20" t="str">
        <f t="shared" si="18"/>
        <v/>
      </c>
      <c r="W236" s="330"/>
    </row>
    <row r="237" spans="2:23" ht="15" customHeight="1" x14ac:dyDescent="0.25">
      <c r="B237" s="21" t="str">
        <f>IF('FROTA OPER.'!N239="","",'FROTA OPER.'!N239)</f>
        <v/>
      </c>
      <c r="C237" s="21" t="str">
        <f>IF(B237="","",'FROTA OPER.'!AJ239)</f>
        <v/>
      </c>
      <c r="D237" s="21" t="str">
        <f>IF(B237="","",'FROTA OPER.'!B239)</f>
        <v/>
      </c>
      <c r="E237" s="22" t="str">
        <f t="shared" si="19"/>
        <v/>
      </c>
      <c r="F237" s="36" t="str">
        <f t="shared" si="20"/>
        <v/>
      </c>
      <c r="G237" s="23" t="str">
        <f>IF($B237="","",IF(G$4="NÃO",0,IF(VLOOKUP($B237,'FROTA OPER.'!$N$6:$AC$306,15,0)=G$3,0.02,0)))</f>
        <v/>
      </c>
      <c r="H237" s="24" t="str">
        <f>IF($B237="","",IF(H$4="NÃO",0,IF(VLOOKUP($B237,'FROTA OPER.'!$N$6:$AC$306,15,0)=H$3,0.02,0)))</f>
        <v/>
      </c>
      <c r="I237" s="24" t="str">
        <f>IF($B237="","",IF(I$4="NÃO",0,IF(VLOOKUP($B237,'FROTA OPER.'!$N$6:$AC$306,15,0)=I$3,0.02,0)))</f>
        <v/>
      </c>
      <c r="J237" s="24" t="str">
        <f>IF($B237="","",IF(J$4="NÃO",0,IF(VLOOKUP($B237,'FROTA OPER.'!$N$6:$AC$306,15,0)=J$3,0.02,0)))</f>
        <v/>
      </c>
      <c r="K237" s="24" t="str">
        <f>IF($B237="","",IF(K$4="NÃO",0,IF(VLOOKUP($B237,'FROTA OPER.'!$N$6:$AC$306,15,0)=K$3,0.02,0)))</f>
        <v/>
      </c>
      <c r="L237" s="24" t="str">
        <f>IF($B237="","",IF(L$4="NÃO",0,IF(VLOOKUP($B237,'FROTA OPER.'!$N$6:$AC$306,15,0)=L$3,0.02,0)))</f>
        <v/>
      </c>
      <c r="M237" s="25" t="str">
        <f>IF($B237="","",IF(L$4="NÃO",0,IF(VLOOKUP($B237,'FROTA OPER.'!$N$6:$AC$306,15,0)=M$3,0.02,0)))</f>
        <v/>
      </c>
      <c r="N237" s="26" t="str">
        <f>IF($B237="","",IF(N$4="NÃO",0,IF(VLOOKUP($B237,'FROTA OPER.'!$N$6:$W$306,8,0)=N$3,0.01,0)))</f>
        <v/>
      </c>
      <c r="O237" s="27" t="str">
        <f>IF($B237="","",IF(O$4="NÃO",0,IF(VLOOKUP($B237,'FROTA OPER.'!$N$6:$W$306,8,0)=O$3,0.01,0)))</f>
        <v/>
      </c>
      <c r="P237" s="27" t="str">
        <f>IF($B237="","",IF(P$4="NÃO",0,IF(VLOOKUP($B237,'FROTA OPER.'!$N$6:$W$306,8,0)=P$3,0.01,0)))</f>
        <v/>
      </c>
      <c r="Q237" s="27" t="str">
        <f>IF($B237="","",IF(Q$4="NÃO",0,IF(VLOOKUP($B237,'FROTA OPER.'!$N$6:$W$306,8,0)=Q$3,0.01,0)))</f>
        <v/>
      </c>
      <c r="R237" s="27" t="str">
        <f>IF($B237="","",IF(R$4="NÃO",0,IF(VLOOKUP($B237,'FROTA OPER.'!$N$6:$W$306,8,0)=R$3,0.01,0)))</f>
        <v/>
      </c>
      <c r="S237" s="27" t="str">
        <f>IF($B237="","",IF(S$4="NÃO",0,IF(VLOOKUP($B237,'FROTA OPER.'!$N$6:$W$306,8,0)=S$3,0.01,0)))</f>
        <v/>
      </c>
      <c r="T237" s="28" t="str">
        <f>IF($B237="","",IF(T$4="NÃO",0,IF(VLOOKUP($B237,'FROTA OPER.'!$N$6:$W$306,8,0)=T$3,0.01,0)))</f>
        <v/>
      </c>
      <c r="U237" s="37" t="str">
        <f t="shared" si="17"/>
        <v/>
      </c>
      <c r="V237" s="20" t="str">
        <f t="shared" si="18"/>
        <v/>
      </c>
      <c r="W237" s="330"/>
    </row>
    <row r="238" spans="2:23" ht="15" customHeight="1" x14ac:dyDescent="0.25">
      <c r="B238" s="21" t="str">
        <f>IF('FROTA OPER.'!N240="","",'FROTA OPER.'!N240)</f>
        <v/>
      </c>
      <c r="C238" s="21" t="str">
        <f>IF(B238="","",'FROTA OPER.'!AJ240)</f>
        <v/>
      </c>
      <c r="D238" s="21" t="str">
        <f>IF(B238="","",'FROTA OPER.'!B240)</f>
        <v/>
      </c>
      <c r="E238" s="22" t="str">
        <f t="shared" si="19"/>
        <v/>
      </c>
      <c r="F238" s="36" t="str">
        <f t="shared" si="20"/>
        <v/>
      </c>
      <c r="G238" s="23" t="str">
        <f>IF($B238="","",IF(G$4="NÃO",0,IF(VLOOKUP($B238,'FROTA OPER.'!$N$6:$AC$306,15,0)=G$3,0.02,0)))</f>
        <v/>
      </c>
      <c r="H238" s="24" t="str">
        <f>IF($B238="","",IF(H$4="NÃO",0,IF(VLOOKUP($B238,'FROTA OPER.'!$N$6:$AC$306,15,0)=H$3,0.02,0)))</f>
        <v/>
      </c>
      <c r="I238" s="24" t="str">
        <f>IF($B238="","",IF(I$4="NÃO",0,IF(VLOOKUP($B238,'FROTA OPER.'!$N$6:$AC$306,15,0)=I$3,0.02,0)))</f>
        <v/>
      </c>
      <c r="J238" s="24" t="str">
        <f>IF($B238="","",IF(J$4="NÃO",0,IF(VLOOKUP($B238,'FROTA OPER.'!$N$6:$AC$306,15,0)=J$3,0.02,0)))</f>
        <v/>
      </c>
      <c r="K238" s="24" t="str">
        <f>IF($B238="","",IF(K$4="NÃO",0,IF(VLOOKUP($B238,'FROTA OPER.'!$N$6:$AC$306,15,0)=K$3,0.02,0)))</f>
        <v/>
      </c>
      <c r="L238" s="24" t="str">
        <f>IF($B238="","",IF(L$4="NÃO",0,IF(VLOOKUP($B238,'FROTA OPER.'!$N$6:$AC$306,15,0)=L$3,0.02,0)))</f>
        <v/>
      </c>
      <c r="M238" s="25" t="str">
        <f>IF($B238="","",IF(L$4="NÃO",0,IF(VLOOKUP($B238,'FROTA OPER.'!$N$6:$AC$306,15,0)=M$3,0.02,0)))</f>
        <v/>
      </c>
      <c r="N238" s="26" t="str">
        <f>IF($B238="","",IF(N$4="NÃO",0,IF(VLOOKUP($B238,'FROTA OPER.'!$N$6:$W$306,8,0)=N$3,0.01,0)))</f>
        <v/>
      </c>
      <c r="O238" s="27" t="str">
        <f>IF($B238="","",IF(O$4="NÃO",0,IF(VLOOKUP($B238,'FROTA OPER.'!$N$6:$W$306,8,0)=O$3,0.01,0)))</f>
        <v/>
      </c>
      <c r="P238" s="27" t="str">
        <f>IF($B238="","",IF(P$4="NÃO",0,IF(VLOOKUP($B238,'FROTA OPER.'!$N$6:$W$306,8,0)=P$3,0.01,0)))</f>
        <v/>
      </c>
      <c r="Q238" s="27" t="str">
        <f>IF($B238="","",IF(Q$4="NÃO",0,IF(VLOOKUP($B238,'FROTA OPER.'!$N$6:$W$306,8,0)=Q$3,0.01,0)))</f>
        <v/>
      </c>
      <c r="R238" s="27" t="str">
        <f>IF($B238="","",IF(R$4="NÃO",0,IF(VLOOKUP($B238,'FROTA OPER.'!$N$6:$W$306,8,0)=R$3,0.01,0)))</f>
        <v/>
      </c>
      <c r="S238" s="27" t="str">
        <f>IF($B238="","",IF(S$4="NÃO",0,IF(VLOOKUP($B238,'FROTA OPER.'!$N$6:$W$306,8,0)=S$3,0.01,0)))</f>
        <v/>
      </c>
      <c r="T238" s="28" t="str">
        <f>IF($B238="","",IF(T$4="NÃO",0,IF(VLOOKUP($B238,'FROTA OPER.'!$N$6:$W$306,8,0)=T$3,0.01,0)))</f>
        <v/>
      </c>
      <c r="U238" s="37" t="str">
        <f t="shared" si="17"/>
        <v/>
      </c>
      <c r="V238" s="20" t="str">
        <f t="shared" si="18"/>
        <v/>
      </c>
      <c r="W238" s="330"/>
    </row>
    <row r="239" spans="2:23" ht="15" customHeight="1" x14ac:dyDescent="0.25">
      <c r="B239" s="21" t="str">
        <f>IF('FROTA OPER.'!N241="","",'FROTA OPER.'!N241)</f>
        <v/>
      </c>
      <c r="C239" s="21" t="str">
        <f>IF(B239="","",'FROTA OPER.'!AJ241)</f>
        <v/>
      </c>
      <c r="D239" s="21" t="str">
        <f>IF(B239="","",'FROTA OPER.'!B241)</f>
        <v/>
      </c>
      <c r="E239" s="22" t="str">
        <f t="shared" si="19"/>
        <v/>
      </c>
      <c r="F239" s="36" t="str">
        <f t="shared" si="20"/>
        <v/>
      </c>
      <c r="G239" s="23" t="str">
        <f>IF($B239="","",IF(G$4="NÃO",0,IF(VLOOKUP($B239,'FROTA OPER.'!$N$6:$AC$306,15,0)=G$3,0.02,0)))</f>
        <v/>
      </c>
      <c r="H239" s="24" t="str">
        <f>IF($B239="","",IF(H$4="NÃO",0,IF(VLOOKUP($B239,'FROTA OPER.'!$N$6:$AC$306,15,0)=H$3,0.02,0)))</f>
        <v/>
      </c>
      <c r="I239" s="24" t="str">
        <f>IF($B239="","",IF(I$4="NÃO",0,IF(VLOOKUP($B239,'FROTA OPER.'!$N$6:$AC$306,15,0)=I$3,0.02,0)))</f>
        <v/>
      </c>
      <c r="J239" s="24" t="str">
        <f>IF($B239="","",IF(J$4="NÃO",0,IF(VLOOKUP($B239,'FROTA OPER.'!$N$6:$AC$306,15,0)=J$3,0.02,0)))</f>
        <v/>
      </c>
      <c r="K239" s="24" t="str">
        <f>IF($B239="","",IF(K$4="NÃO",0,IF(VLOOKUP($B239,'FROTA OPER.'!$N$6:$AC$306,15,0)=K$3,0.02,0)))</f>
        <v/>
      </c>
      <c r="L239" s="24" t="str">
        <f>IF($B239="","",IF(L$4="NÃO",0,IF(VLOOKUP($B239,'FROTA OPER.'!$N$6:$AC$306,15,0)=L$3,0.02,0)))</f>
        <v/>
      </c>
      <c r="M239" s="25" t="str">
        <f>IF($B239="","",IF(L$4="NÃO",0,IF(VLOOKUP($B239,'FROTA OPER.'!$N$6:$AC$306,15,0)=M$3,0.02,0)))</f>
        <v/>
      </c>
      <c r="N239" s="26" t="str">
        <f>IF($B239="","",IF(N$4="NÃO",0,IF(VLOOKUP($B239,'FROTA OPER.'!$N$6:$W$306,8,0)=N$3,0.01,0)))</f>
        <v/>
      </c>
      <c r="O239" s="27" t="str">
        <f>IF($B239="","",IF(O$4="NÃO",0,IF(VLOOKUP($B239,'FROTA OPER.'!$N$6:$W$306,8,0)=O$3,0.01,0)))</f>
        <v/>
      </c>
      <c r="P239" s="27" t="str">
        <f>IF($B239="","",IF(P$4="NÃO",0,IF(VLOOKUP($B239,'FROTA OPER.'!$N$6:$W$306,8,0)=P$3,0.01,0)))</f>
        <v/>
      </c>
      <c r="Q239" s="27" t="str">
        <f>IF($B239="","",IF(Q$4="NÃO",0,IF(VLOOKUP($B239,'FROTA OPER.'!$N$6:$W$306,8,0)=Q$3,0.01,0)))</f>
        <v/>
      </c>
      <c r="R239" s="27" t="str">
        <f>IF($B239="","",IF(R$4="NÃO",0,IF(VLOOKUP($B239,'FROTA OPER.'!$N$6:$W$306,8,0)=R$3,0.01,0)))</f>
        <v/>
      </c>
      <c r="S239" s="27" t="str">
        <f>IF($B239="","",IF(S$4="NÃO",0,IF(VLOOKUP($B239,'FROTA OPER.'!$N$6:$W$306,8,0)=S$3,0.01,0)))</f>
        <v/>
      </c>
      <c r="T239" s="28" t="str">
        <f>IF($B239="","",IF(T$4="NÃO",0,IF(VLOOKUP($B239,'FROTA OPER.'!$N$6:$W$306,8,0)=T$3,0.01,0)))</f>
        <v/>
      </c>
      <c r="U239" s="37" t="str">
        <f t="shared" si="17"/>
        <v/>
      </c>
      <c r="V239" s="20" t="str">
        <f t="shared" si="18"/>
        <v/>
      </c>
      <c r="W239" s="330"/>
    </row>
    <row r="240" spans="2:23" ht="15" customHeight="1" x14ac:dyDescent="0.25">
      <c r="B240" s="21" t="str">
        <f>IF('FROTA OPER.'!N242="","",'FROTA OPER.'!N242)</f>
        <v/>
      </c>
      <c r="C240" s="21" t="str">
        <f>IF(B240="","",'FROTA OPER.'!AJ242)</f>
        <v/>
      </c>
      <c r="D240" s="21" t="str">
        <f>IF(B240="","",'FROTA OPER.'!B242)</f>
        <v/>
      </c>
      <c r="E240" s="22" t="str">
        <f t="shared" si="19"/>
        <v/>
      </c>
      <c r="F240" s="36" t="str">
        <f t="shared" si="20"/>
        <v/>
      </c>
      <c r="G240" s="23" t="str">
        <f>IF($B240="","",IF(G$4="NÃO",0,IF(VLOOKUP($B240,'FROTA OPER.'!$N$6:$AC$306,15,0)=G$3,0.02,0)))</f>
        <v/>
      </c>
      <c r="H240" s="24" t="str">
        <f>IF($B240="","",IF(H$4="NÃO",0,IF(VLOOKUP($B240,'FROTA OPER.'!$N$6:$AC$306,15,0)=H$3,0.02,0)))</f>
        <v/>
      </c>
      <c r="I240" s="24" t="str">
        <f>IF($B240="","",IF(I$4="NÃO",0,IF(VLOOKUP($B240,'FROTA OPER.'!$N$6:$AC$306,15,0)=I$3,0.02,0)))</f>
        <v/>
      </c>
      <c r="J240" s="24" t="str">
        <f>IF($B240="","",IF(J$4="NÃO",0,IF(VLOOKUP($B240,'FROTA OPER.'!$N$6:$AC$306,15,0)=J$3,0.02,0)))</f>
        <v/>
      </c>
      <c r="K240" s="24" t="str">
        <f>IF($B240="","",IF(K$4="NÃO",0,IF(VLOOKUP($B240,'FROTA OPER.'!$N$6:$AC$306,15,0)=K$3,0.02,0)))</f>
        <v/>
      </c>
      <c r="L240" s="24" t="str">
        <f>IF($B240="","",IF(L$4="NÃO",0,IF(VLOOKUP($B240,'FROTA OPER.'!$N$6:$AC$306,15,0)=L$3,0.02,0)))</f>
        <v/>
      </c>
      <c r="M240" s="25" t="str">
        <f>IF($B240="","",IF(L$4="NÃO",0,IF(VLOOKUP($B240,'FROTA OPER.'!$N$6:$AC$306,15,0)=M$3,0.02,0)))</f>
        <v/>
      </c>
      <c r="N240" s="26" t="str">
        <f>IF($B240="","",IF(N$4="NÃO",0,IF(VLOOKUP($B240,'FROTA OPER.'!$N$6:$W$306,8,0)=N$3,0.01,0)))</f>
        <v/>
      </c>
      <c r="O240" s="27" t="str">
        <f>IF($B240="","",IF(O$4="NÃO",0,IF(VLOOKUP($B240,'FROTA OPER.'!$N$6:$W$306,8,0)=O$3,0.01,0)))</f>
        <v/>
      </c>
      <c r="P240" s="27" t="str">
        <f>IF($B240="","",IF(P$4="NÃO",0,IF(VLOOKUP($B240,'FROTA OPER.'!$N$6:$W$306,8,0)=P$3,0.01,0)))</f>
        <v/>
      </c>
      <c r="Q240" s="27" t="str">
        <f>IF($B240="","",IF(Q$4="NÃO",0,IF(VLOOKUP($B240,'FROTA OPER.'!$N$6:$W$306,8,0)=Q$3,0.01,0)))</f>
        <v/>
      </c>
      <c r="R240" s="27" t="str">
        <f>IF($B240="","",IF(R$4="NÃO",0,IF(VLOOKUP($B240,'FROTA OPER.'!$N$6:$W$306,8,0)=R$3,0.01,0)))</f>
        <v/>
      </c>
      <c r="S240" s="27" t="str">
        <f>IF($B240="","",IF(S$4="NÃO",0,IF(VLOOKUP($B240,'FROTA OPER.'!$N$6:$W$306,8,0)=S$3,0.01,0)))</f>
        <v/>
      </c>
      <c r="T240" s="28" t="str">
        <f>IF($B240="","",IF(T$4="NÃO",0,IF(VLOOKUP($B240,'FROTA OPER.'!$N$6:$W$306,8,0)=T$3,0.01,0)))</f>
        <v/>
      </c>
      <c r="U240" s="37" t="str">
        <f t="shared" si="17"/>
        <v/>
      </c>
      <c r="V240" s="20" t="str">
        <f t="shared" si="18"/>
        <v/>
      </c>
      <c r="W240" s="330"/>
    </row>
    <row r="241" spans="2:23" ht="15" customHeight="1" x14ac:dyDescent="0.25">
      <c r="B241" s="21" t="str">
        <f>IF('FROTA OPER.'!N243="","",'FROTA OPER.'!N243)</f>
        <v/>
      </c>
      <c r="C241" s="21" t="str">
        <f>IF(B241="","",'FROTA OPER.'!AJ243)</f>
        <v/>
      </c>
      <c r="D241" s="21" t="str">
        <f>IF(B241="","",'FROTA OPER.'!B243)</f>
        <v/>
      </c>
      <c r="E241" s="22" t="str">
        <f t="shared" si="19"/>
        <v/>
      </c>
      <c r="F241" s="36" t="str">
        <f t="shared" si="20"/>
        <v/>
      </c>
      <c r="G241" s="23" t="str">
        <f>IF($B241="","",IF(G$4="NÃO",0,IF(VLOOKUP($B241,'FROTA OPER.'!$N$6:$AC$306,15,0)=G$3,0.02,0)))</f>
        <v/>
      </c>
      <c r="H241" s="24" t="str">
        <f>IF($B241="","",IF(H$4="NÃO",0,IF(VLOOKUP($B241,'FROTA OPER.'!$N$6:$AC$306,15,0)=H$3,0.02,0)))</f>
        <v/>
      </c>
      <c r="I241" s="24" t="str">
        <f>IF($B241="","",IF(I$4="NÃO",0,IF(VLOOKUP($B241,'FROTA OPER.'!$N$6:$AC$306,15,0)=I$3,0.02,0)))</f>
        <v/>
      </c>
      <c r="J241" s="24" t="str">
        <f>IF($B241="","",IF(J$4="NÃO",0,IF(VLOOKUP($B241,'FROTA OPER.'!$N$6:$AC$306,15,0)=J$3,0.02,0)))</f>
        <v/>
      </c>
      <c r="K241" s="24" t="str">
        <f>IF($B241="","",IF(K$4="NÃO",0,IF(VLOOKUP($B241,'FROTA OPER.'!$N$6:$AC$306,15,0)=K$3,0.02,0)))</f>
        <v/>
      </c>
      <c r="L241" s="24" t="str">
        <f>IF($B241="","",IF(L$4="NÃO",0,IF(VLOOKUP($B241,'FROTA OPER.'!$N$6:$AC$306,15,0)=L$3,0.02,0)))</f>
        <v/>
      </c>
      <c r="M241" s="25" t="str">
        <f>IF($B241="","",IF(L$4="NÃO",0,IF(VLOOKUP($B241,'FROTA OPER.'!$N$6:$AC$306,15,0)=M$3,0.02,0)))</f>
        <v/>
      </c>
      <c r="N241" s="26" t="str">
        <f>IF($B241="","",IF(N$4="NÃO",0,IF(VLOOKUP($B241,'FROTA OPER.'!$N$6:$W$306,8,0)=N$3,0.01,0)))</f>
        <v/>
      </c>
      <c r="O241" s="27" t="str">
        <f>IF($B241="","",IF(O$4="NÃO",0,IF(VLOOKUP($B241,'FROTA OPER.'!$N$6:$W$306,8,0)=O$3,0.01,0)))</f>
        <v/>
      </c>
      <c r="P241" s="27" t="str">
        <f>IF($B241="","",IF(P$4="NÃO",0,IF(VLOOKUP($B241,'FROTA OPER.'!$N$6:$W$306,8,0)=P$3,0.01,0)))</f>
        <v/>
      </c>
      <c r="Q241" s="27" t="str">
        <f>IF($B241="","",IF(Q$4="NÃO",0,IF(VLOOKUP($B241,'FROTA OPER.'!$N$6:$W$306,8,0)=Q$3,0.01,0)))</f>
        <v/>
      </c>
      <c r="R241" s="27" t="str">
        <f>IF($B241="","",IF(R$4="NÃO",0,IF(VLOOKUP($B241,'FROTA OPER.'!$N$6:$W$306,8,0)=R$3,0.01,0)))</f>
        <v/>
      </c>
      <c r="S241" s="27" t="str">
        <f>IF($B241="","",IF(S$4="NÃO",0,IF(VLOOKUP($B241,'FROTA OPER.'!$N$6:$W$306,8,0)=S$3,0.01,0)))</f>
        <v/>
      </c>
      <c r="T241" s="28" t="str">
        <f>IF($B241="","",IF(T$4="NÃO",0,IF(VLOOKUP($B241,'FROTA OPER.'!$N$6:$W$306,8,0)=T$3,0.01,0)))</f>
        <v/>
      </c>
      <c r="U241" s="37" t="str">
        <f t="shared" si="17"/>
        <v/>
      </c>
      <c r="V241" s="20" t="str">
        <f t="shared" si="18"/>
        <v/>
      </c>
      <c r="W241" s="330"/>
    </row>
    <row r="242" spans="2:23" ht="15" customHeight="1" x14ac:dyDescent="0.25">
      <c r="B242" s="21" t="str">
        <f>IF('FROTA OPER.'!N244="","",'FROTA OPER.'!N244)</f>
        <v/>
      </c>
      <c r="C242" s="21" t="str">
        <f>IF(B242="","",'FROTA OPER.'!AJ244)</f>
        <v/>
      </c>
      <c r="D242" s="21" t="str">
        <f>IF(B242="","",'FROTA OPER.'!B244)</f>
        <v/>
      </c>
      <c r="E242" s="22" t="str">
        <f t="shared" si="19"/>
        <v/>
      </c>
      <c r="F242" s="36" t="str">
        <f t="shared" si="20"/>
        <v/>
      </c>
      <c r="G242" s="23" t="str">
        <f>IF($B242="","",IF(G$4="NÃO",0,IF(VLOOKUP($B242,'FROTA OPER.'!$N$6:$AC$306,15,0)=G$3,0.02,0)))</f>
        <v/>
      </c>
      <c r="H242" s="24" t="str">
        <f>IF($B242="","",IF(H$4="NÃO",0,IF(VLOOKUP($B242,'FROTA OPER.'!$N$6:$AC$306,15,0)=H$3,0.02,0)))</f>
        <v/>
      </c>
      <c r="I242" s="24" t="str">
        <f>IF($B242="","",IF(I$4="NÃO",0,IF(VLOOKUP($B242,'FROTA OPER.'!$N$6:$AC$306,15,0)=I$3,0.02,0)))</f>
        <v/>
      </c>
      <c r="J242" s="24" t="str">
        <f>IF($B242="","",IF(J$4="NÃO",0,IF(VLOOKUP($B242,'FROTA OPER.'!$N$6:$AC$306,15,0)=J$3,0.02,0)))</f>
        <v/>
      </c>
      <c r="K242" s="24" t="str">
        <f>IF($B242="","",IF(K$4="NÃO",0,IF(VLOOKUP($B242,'FROTA OPER.'!$N$6:$AC$306,15,0)=K$3,0.02,0)))</f>
        <v/>
      </c>
      <c r="L242" s="24" t="str">
        <f>IF($B242="","",IF(L$4="NÃO",0,IF(VLOOKUP($B242,'FROTA OPER.'!$N$6:$AC$306,15,0)=L$3,0.02,0)))</f>
        <v/>
      </c>
      <c r="M242" s="25" t="str">
        <f>IF($B242="","",IF(L$4="NÃO",0,IF(VLOOKUP($B242,'FROTA OPER.'!$N$6:$AC$306,15,0)=M$3,0.02,0)))</f>
        <v/>
      </c>
      <c r="N242" s="26" t="str">
        <f>IF($B242="","",IF(N$4="NÃO",0,IF(VLOOKUP($B242,'FROTA OPER.'!$N$6:$W$306,8,0)=N$3,0.01,0)))</f>
        <v/>
      </c>
      <c r="O242" s="27" t="str">
        <f>IF($B242="","",IF(O$4="NÃO",0,IF(VLOOKUP($B242,'FROTA OPER.'!$N$6:$W$306,8,0)=O$3,0.01,0)))</f>
        <v/>
      </c>
      <c r="P242" s="27" t="str">
        <f>IF($B242="","",IF(P$4="NÃO",0,IF(VLOOKUP($B242,'FROTA OPER.'!$N$6:$W$306,8,0)=P$3,0.01,0)))</f>
        <v/>
      </c>
      <c r="Q242" s="27" t="str">
        <f>IF($B242="","",IF(Q$4="NÃO",0,IF(VLOOKUP($B242,'FROTA OPER.'!$N$6:$W$306,8,0)=Q$3,0.01,0)))</f>
        <v/>
      </c>
      <c r="R242" s="27" t="str">
        <f>IF($B242="","",IF(R$4="NÃO",0,IF(VLOOKUP($B242,'FROTA OPER.'!$N$6:$W$306,8,0)=R$3,0.01,0)))</f>
        <v/>
      </c>
      <c r="S242" s="27" t="str">
        <f>IF($B242="","",IF(S$4="NÃO",0,IF(VLOOKUP($B242,'FROTA OPER.'!$N$6:$W$306,8,0)=S$3,0.01,0)))</f>
        <v/>
      </c>
      <c r="T242" s="28" t="str">
        <f>IF($B242="","",IF(T$4="NÃO",0,IF(VLOOKUP($B242,'FROTA OPER.'!$N$6:$W$306,8,0)=T$3,0.01,0)))</f>
        <v/>
      </c>
      <c r="U242" s="37" t="str">
        <f t="shared" si="17"/>
        <v/>
      </c>
      <c r="V242" s="20" t="str">
        <f t="shared" si="18"/>
        <v/>
      </c>
      <c r="W242" s="330"/>
    </row>
    <row r="243" spans="2:23" ht="15" customHeight="1" x14ac:dyDescent="0.25">
      <c r="B243" s="21" t="str">
        <f>IF('FROTA OPER.'!N245="","",'FROTA OPER.'!N245)</f>
        <v/>
      </c>
      <c r="C243" s="21" t="str">
        <f>IF(B243="","",'FROTA OPER.'!AJ245)</f>
        <v/>
      </c>
      <c r="D243" s="21" t="str">
        <f>IF(B243="","",'FROTA OPER.'!B245)</f>
        <v/>
      </c>
      <c r="E243" s="22" t="str">
        <f t="shared" si="19"/>
        <v/>
      </c>
      <c r="F243" s="36" t="str">
        <f t="shared" si="20"/>
        <v/>
      </c>
      <c r="G243" s="23" t="str">
        <f>IF($B243="","",IF(G$4="NÃO",0,IF(VLOOKUP($B243,'FROTA OPER.'!$N$6:$AC$306,15,0)=G$3,0.02,0)))</f>
        <v/>
      </c>
      <c r="H243" s="24" t="str">
        <f>IF($B243="","",IF(H$4="NÃO",0,IF(VLOOKUP($B243,'FROTA OPER.'!$N$6:$AC$306,15,0)=H$3,0.02,0)))</f>
        <v/>
      </c>
      <c r="I243" s="24" t="str">
        <f>IF($B243="","",IF(I$4="NÃO",0,IF(VLOOKUP($B243,'FROTA OPER.'!$N$6:$AC$306,15,0)=I$3,0.02,0)))</f>
        <v/>
      </c>
      <c r="J243" s="24" t="str">
        <f>IF($B243="","",IF(J$4="NÃO",0,IF(VLOOKUP($B243,'FROTA OPER.'!$N$6:$AC$306,15,0)=J$3,0.02,0)))</f>
        <v/>
      </c>
      <c r="K243" s="24" t="str">
        <f>IF($B243="","",IF(K$4="NÃO",0,IF(VLOOKUP($B243,'FROTA OPER.'!$N$6:$AC$306,15,0)=K$3,0.02,0)))</f>
        <v/>
      </c>
      <c r="L243" s="24" t="str">
        <f>IF($B243="","",IF(L$4="NÃO",0,IF(VLOOKUP($B243,'FROTA OPER.'!$N$6:$AC$306,15,0)=L$3,0.02,0)))</f>
        <v/>
      </c>
      <c r="M243" s="25" t="str">
        <f>IF($B243="","",IF(L$4="NÃO",0,IF(VLOOKUP($B243,'FROTA OPER.'!$N$6:$AC$306,15,0)=M$3,0.02,0)))</f>
        <v/>
      </c>
      <c r="N243" s="26" t="str">
        <f>IF($B243="","",IF(N$4="NÃO",0,IF(VLOOKUP($B243,'FROTA OPER.'!$N$6:$W$306,8,0)=N$3,0.01,0)))</f>
        <v/>
      </c>
      <c r="O243" s="27" t="str">
        <f>IF($B243="","",IF(O$4="NÃO",0,IF(VLOOKUP($B243,'FROTA OPER.'!$N$6:$W$306,8,0)=O$3,0.01,0)))</f>
        <v/>
      </c>
      <c r="P243" s="27" t="str">
        <f>IF($B243="","",IF(P$4="NÃO",0,IF(VLOOKUP($B243,'FROTA OPER.'!$N$6:$W$306,8,0)=P$3,0.01,0)))</f>
        <v/>
      </c>
      <c r="Q243" s="27" t="str">
        <f>IF($B243="","",IF(Q$4="NÃO",0,IF(VLOOKUP($B243,'FROTA OPER.'!$N$6:$W$306,8,0)=Q$3,0.01,0)))</f>
        <v/>
      </c>
      <c r="R243" s="27" t="str">
        <f>IF($B243="","",IF(R$4="NÃO",0,IF(VLOOKUP($B243,'FROTA OPER.'!$N$6:$W$306,8,0)=R$3,0.01,0)))</f>
        <v/>
      </c>
      <c r="S243" s="27" t="str">
        <f>IF($B243="","",IF(S$4="NÃO",0,IF(VLOOKUP($B243,'FROTA OPER.'!$N$6:$W$306,8,0)=S$3,0.01,0)))</f>
        <v/>
      </c>
      <c r="T243" s="28" t="str">
        <f>IF($B243="","",IF(T$4="NÃO",0,IF(VLOOKUP($B243,'FROTA OPER.'!$N$6:$W$306,8,0)=T$3,0.01,0)))</f>
        <v/>
      </c>
      <c r="U243" s="37" t="str">
        <f t="shared" si="17"/>
        <v/>
      </c>
      <c r="V243" s="20" t="str">
        <f t="shared" si="18"/>
        <v/>
      </c>
      <c r="W243" s="330"/>
    </row>
    <row r="244" spans="2:23" ht="15" customHeight="1" x14ac:dyDescent="0.25">
      <c r="B244" s="21" t="str">
        <f>IF('FROTA OPER.'!N246="","",'FROTA OPER.'!N246)</f>
        <v/>
      </c>
      <c r="C244" s="21" t="str">
        <f>IF(B244="","",'FROTA OPER.'!AJ246)</f>
        <v/>
      </c>
      <c r="D244" s="21" t="str">
        <f>IF(B244="","",'FROTA OPER.'!B246)</f>
        <v/>
      </c>
      <c r="E244" s="22" t="str">
        <f t="shared" si="19"/>
        <v/>
      </c>
      <c r="F244" s="36" t="str">
        <f t="shared" si="20"/>
        <v/>
      </c>
      <c r="G244" s="23" t="str">
        <f>IF($B244="","",IF(G$4="NÃO",0,IF(VLOOKUP($B244,'FROTA OPER.'!$N$6:$AC$306,15,0)=G$3,0.02,0)))</f>
        <v/>
      </c>
      <c r="H244" s="24" t="str">
        <f>IF($B244="","",IF(H$4="NÃO",0,IF(VLOOKUP($B244,'FROTA OPER.'!$N$6:$AC$306,15,0)=H$3,0.02,0)))</f>
        <v/>
      </c>
      <c r="I244" s="24" t="str">
        <f>IF($B244="","",IF(I$4="NÃO",0,IF(VLOOKUP($B244,'FROTA OPER.'!$N$6:$AC$306,15,0)=I$3,0.02,0)))</f>
        <v/>
      </c>
      <c r="J244" s="24" t="str">
        <f>IF($B244="","",IF(J$4="NÃO",0,IF(VLOOKUP($B244,'FROTA OPER.'!$N$6:$AC$306,15,0)=J$3,0.02,0)))</f>
        <v/>
      </c>
      <c r="K244" s="24" t="str">
        <f>IF($B244="","",IF(K$4="NÃO",0,IF(VLOOKUP($B244,'FROTA OPER.'!$N$6:$AC$306,15,0)=K$3,0.02,0)))</f>
        <v/>
      </c>
      <c r="L244" s="24" t="str">
        <f>IF($B244="","",IF(L$4="NÃO",0,IF(VLOOKUP($B244,'FROTA OPER.'!$N$6:$AC$306,15,0)=L$3,0.02,0)))</f>
        <v/>
      </c>
      <c r="M244" s="25" t="str">
        <f>IF($B244="","",IF(L$4="NÃO",0,IF(VLOOKUP($B244,'FROTA OPER.'!$N$6:$AC$306,15,0)=M$3,0.02,0)))</f>
        <v/>
      </c>
      <c r="N244" s="26" t="str">
        <f>IF($B244="","",IF(N$4="NÃO",0,IF(VLOOKUP($B244,'FROTA OPER.'!$N$6:$W$306,8,0)=N$3,0.01,0)))</f>
        <v/>
      </c>
      <c r="O244" s="27" t="str">
        <f>IF($B244="","",IF(O$4="NÃO",0,IF(VLOOKUP($B244,'FROTA OPER.'!$N$6:$W$306,8,0)=O$3,0.01,0)))</f>
        <v/>
      </c>
      <c r="P244" s="27" t="str">
        <f>IF($B244="","",IF(P$4="NÃO",0,IF(VLOOKUP($B244,'FROTA OPER.'!$N$6:$W$306,8,0)=P$3,0.01,0)))</f>
        <v/>
      </c>
      <c r="Q244" s="27" t="str">
        <f>IF($B244="","",IF(Q$4="NÃO",0,IF(VLOOKUP($B244,'FROTA OPER.'!$N$6:$W$306,8,0)=Q$3,0.01,0)))</f>
        <v/>
      </c>
      <c r="R244" s="27" t="str">
        <f>IF($B244="","",IF(R$4="NÃO",0,IF(VLOOKUP($B244,'FROTA OPER.'!$N$6:$W$306,8,0)=R$3,0.01,0)))</f>
        <v/>
      </c>
      <c r="S244" s="27" t="str">
        <f>IF($B244="","",IF(S$4="NÃO",0,IF(VLOOKUP($B244,'FROTA OPER.'!$N$6:$W$306,8,0)=S$3,0.01,0)))</f>
        <v/>
      </c>
      <c r="T244" s="28" t="str">
        <f>IF($B244="","",IF(T$4="NÃO",0,IF(VLOOKUP($B244,'FROTA OPER.'!$N$6:$W$306,8,0)=T$3,0.01,0)))</f>
        <v/>
      </c>
      <c r="U244" s="37" t="str">
        <f t="shared" si="17"/>
        <v/>
      </c>
      <c r="V244" s="20" t="str">
        <f t="shared" si="18"/>
        <v/>
      </c>
      <c r="W244" s="330"/>
    </row>
    <row r="245" spans="2:23" ht="15" customHeight="1" x14ac:dyDescent="0.25">
      <c r="B245" s="21" t="str">
        <f>IF('FROTA OPER.'!N247="","",'FROTA OPER.'!N247)</f>
        <v/>
      </c>
      <c r="C245" s="21" t="str">
        <f>IF(B245="","",'FROTA OPER.'!AJ247)</f>
        <v/>
      </c>
      <c r="D245" s="21" t="str">
        <f>IF(B245="","",'FROTA OPER.'!B247)</f>
        <v/>
      </c>
      <c r="E245" s="22" t="str">
        <f t="shared" si="19"/>
        <v/>
      </c>
      <c r="F245" s="36" t="str">
        <f t="shared" si="20"/>
        <v/>
      </c>
      <c r="G245" s="23" t="str">
        <f>IF($B245="","",IF(G$4="NÃO",0,IF(VLOOKUP($B245,'FROTA OPER.'!$N$6:$AC$306,15,0)=G$3,0.02,0)))</f>
        <v/>
      </c>
      <c r="H245" s="24" t="str">
        <f>IF($B245="","",IF(H$4="NÃO",0,IF(VLOOKUP($B245,'FROTA OPER.'!$N$6:$AC$306,15,0)=H$3,0.02,0)))</f>
        <v/>
      </c>
      <c r="I245" s="24" t="str">
        <f>IF($B245="","",IF(I$4="NÃO",0,IF(VLOOKUP($B245,'FROTA OPER.'!$N$6:$AC$306,15,0)=I$3,0.02,0)))</f>
        <v/>
      </c>
      <c r="J245" s="24" t="str">
        <f>IF($B245="","",IF(J$4="NÃO",0,IF(VLOOKUP($B245,'FROTA OPER.'!$N$6:$AC$306,15,0)=J$3,0.02,0)))</f>
        <v/>
      </c>
      <c r="K245" s="24" t="str">
        <f>IF($B245="","",IF(K$4="NÃO",0,IF(VLOOKUP($B245,'FROTA OPER.'!$N$6:$AC$306,15,0)=K$3,0.02,0)))</f>
        <v/>
      </c>
      <c r="L245" s="24" t="str">
        <f>IF($B245="","",IF(L$4="NÃO",0,IF(VLOOKUP($B245,'FROTA OPER.'!$N$6:$AC$306,15,0)=L$3,0.02,0)))</f>
        <v/>
      </c>
      <c r="M245" s="25" t="str">
        <f>IF($B245="","",IF(L$4="NÃO",0,IF(VLOOKUP($B245,'FROTA OPER.'!$N$6:$AC$306,15,0)=M$3,0.02,0)))</f>
        <v/>
      </c>
      <c r="N245" s="26" t="str">
        <f>IF($B245="","",IF(N$4="NÃO",0,IF(VLOOKUP($B245,'FROTA OPER.'!$N$6:$W$306,8,0)=N$3,0.01,0)))</f>
        <v/>
      </c>
      <c r="O245" s="27" t="str">
        <f>IF($B245="","",IF(O$4="NÃO",0,IF(VLOOKUP($B245,'FROTA OPER.'!$N$6:$W$306,8,0)=O$3,0.01,0)))</f>
        <v/>
      </c>
      <c r="P245" s="27" t="str">
        <f>IF($B245="","",IF(P$4="NÃO",0,IF(VLOOKUP($B245,'FROTA OPER.'!$N$6:$W$306,8,0)=P$3,0.01,0)))</f>
        <v/>
      </c>
      <c r="Q245" s="27" t="str">
        <f>IF($B245="","",IF(Q$4="NÃO",0,IF(VLOOKUP($B245,'FROTA OPER.'!$N$6:$W$306,8,0)=Q$3,0.01,0)))</f>
        <v/>
      </c>
      <c r="R245" s="27" t="str">
        <f>IF($B245="","",IF(R$4="NÃO",0,IF(VLOOKUP($B245,'FROTA OPER.'!$N$6:$W$306,8,0)=R$3,0.01,0)))</f>
        <v/>
      </c>
      <c r="S245" s="27" t="str">
        <f>IF($B245="","",IF(S$4="NÃO",0,IF(VLOOKUP($B245,'FROTA OPER.'!$N$6:$W$306,8,0)=S$3,0.01,0)))</f>
        <v/>
      </c>
      <c r="T245" s="28" t="str">
        <f>IF($B245="","",IF(T$4="NÃO",0,IF(VLOOKUP($B245,'FROTA OPER.'!$N$6:$W$306,8,0)=T$3,0.01,0)))</f>
        <v/>
      </c>
      <c r="U245" s="37" t="str">
        <f t="shared" si="17"/>
        <v/>
      </c>
      <c r="V245" s="20" t="str">
        <f t="shared" si="18"/>
        <v/>
      </c>
      <c r="W245" s="330"/>
    </row>
    <row r="246" spans="2:23" ht="15" customHeight="1" x14ac:dyDescent="0.25">
      <c r="B246" s="21" t="str">
        <f>IF('FROTA OPER.'!N248="","",'FROTA OPER.'!N248)</f>
        <v/>
      </c>
      <c r="C246" s="21" t="str">
        <f>IF(B246="","",'FROTA OPER.'!AJ248)</f>
        <v/>
      </c>
      <c r="D246" s="21" t="str">
        <f>IF(B246="","",'FROTA OPER.'!B248)</f>
        <v/>
      </c>
      <c r="E246" s="22" t="str">
        <f t="shared" si="19"/>
        <v/>
      </c>
      <c r="F246" s="36" t="str">
        <f t="shared" si="20"/>
        <v/>
      </c>
      <c r="G246" s="23" t="str">
        <f>IF($B246="","",IF(G$4="NÃO",0,IF(VLOOKUP($B246,'FROTA OPER.'!$N$6:$AC$306,15,0)=G$3,0.02,0)))</f>
        <v/>
      </c>
      <c r="H246" s="24" t="str">
        <f>IF($B246="","",IF(H$4="NÃO",0,IF(VLOOKUP($B246,'FROTA OPER.'!$N$6:$AC$306,15,0)=H$3,0.02,0)))</f>
        <v/>
      </c>
      <c r="I246" s="24" t="str">
        <f>IF($B246="","",IF(I$4="NÃO",0,IF(VLOOKUP($B246,'FROTA OPER.'!$N$6:$AC$306,15,0)=I$3,0.02,0)))</f>
        <v/>
      </c>
      <c r="J246" s="24" t="str">
        <f>IF($B246="","",IF(J$4="NÃO",0,IF(VLOOKUP($B246,'FROTA OPER.'!$N$6:$AC$306,15,0)=J$3,0.02,0)))</f>
        <v/>
      </c>
      <c r="K246" s="24" t="str">
        <f>IF($B246="","",IF(K$4="NÃO",0,IF(VLOOKUP($B246,'FROTA OPER.'!$N$6:$AC$306,15,0)=K$3,0.02,0)))</f>
        <v/>
      </c>
      <c r="L246" s="24" t="str">
        <f>IF($B246="","",IF(L$4="NÃO",0,IF(VLOOKUP($B246,'FROTA OPER.'!$N$6:$AC$306,15,0)=L$3,0.02,0)))</f>
        <v/>
      </c>
      <c r="M246" s="25" t="str">
        <f>IF($B246="","",IF(L$4="NÃO",0,IF(VLOOKUP($B246,'FROTA OPER.'!$N$6:$AC$306,15,0)=M$3,0.02,0)))</f>
        <v/>
      </c>
      <c r="N246" s="26" t="str">
        <f>IF($B246="","",IF(N$4="NÃO",0,IF(VLOOKUP($B246,'FROTA OPER.'!$N$6:$W$306,8,0)=N$3,0.01,0)))</f>
        <v/>
      </c>
      <c r="O246" s="27" t="str">
        <f>IF($B246="","",IF(O$4="NÃO",0,IF(VLOOKUP($B246,'FROTA OPER.'!$N$6:$W$306,8,0)=O$3,0.01,0)))</f>
        <v/>
      </c>
      <c r="P246" s="27" t="str">
        <f>IF($B246="","",IF(P$4="NÃO",0,IF(VLOOKUP($B246,'FROTA OPER.'!$N$6:$W$306,8,0)=P$3,0.01,0)))</f>
        <v/>
      </c>
      <c r="Q246" s="27" t="str">
        <f>IF($B246="","",IF(Q$4="NÃO",0,IF(VLOOKUP($B246,'FROTA OPER.'!$N$6:$W$306,8,0)=Q$3,0.01,0)))</f>
        <v/>
      </c>
      <c r="R246" s="27" t="str">
        <f>IF($B246="","",IF(R$4="NÃO",0,IF(VLOOKUP($B246,'FROTA OPER.'!$N$6:$W$306,8,0)=R$3,0.01,0)))</f>
        <v/>
      </c>
      <c r="S246" s="27" t="str">
        <f>IF($B246="","",IF(S$4="NÃO",0,IF(VLOOKUP($B246,'FROTA OPER.'!$N$6:$W$306,8,0)=S$3,0.01,0)))</f>
        <v/>
      </c>
      <c r="T246" s="28" t="str">
        <f>IF($B246="","",IF(T$4="NÃO",0,IF(VLOOKUP($B246,'FROTA OPER.'!$N$6:$W$306,8,0)=T$3,0.01,0)))</f>
        <v/>
      </c>
      <c r="U246" s="37" t="str">
        <f t="shared" si="17"/>
        <v/>
      </c>
      <c r="V246" s="20" t="str">
        <f t="shared" si="18"/>
        <v/>
      </c>
      <c r="W246" s="330"/>
    </row>
    <row r="247" spans="2:23" ht="15" customHeight="1" x14ac:dyDescent="0.25">
      <c r="B247" s="21" t="str">
        <f>IF('FROTA OPER.'!N249="","",'FROTA OPER.'!N249)</f>
        <v/>
      </c>
      <c r="C247" s="21" t="str">
        <f>IF(B247="","",'FROTA OPER.'!AJ249)</f>
        <v/>
      </c>
      <c r="D247" s="21" t="str">
        <f>IF(B247="","",'FROTA OPER.'!B249)</f>
        <v/>
      </c>
      <c r="E247" s="22" t="str">
        <f t="shared" si="19"/>
        <v/>
      </c>
      <c r="F247" s="36" t="str">
        <f t="shared" si="20"/>
        <v/>
      </c>
      <c r="G247" s="23" t="str">
        <f>IF($B247="","",IF(G$4="NÃO",0,IF(VLOOKUP($B247,'FROTA OPER.'!$N$6:$AC$306,15,0)=G$3,0.02,0)))</f>
        <v/>
      </c>
      <c r="H247" s="24" t="str">
        <f>IF($B247="","",IF(H$4="NÃO",0,IF(VLOOKUP($B247,'FROTA OPER.'!$N$6:$AC$306,15,0)=H$3,0.02,0)))</f>
        <v/>
      </c>
      <c r="I247" s="24" t="str">
        <f>IF($B247="","",IF(I$4="NÃO",0,IF(VLOOKUP($B247,'FROTA OPER.'!$N$6:$AC$306,15,0)=I$3,0.02,0)))</f>
        <v/>
      </c>
      <c r="J247" s="24" t="str">
        <f>IF($B247="","",IF(J$4="NÃO",0,IF(VLOOKUP($B247,'FROTA OPER.'!$N$6:$AC$306,15,0)=J$3,0.02,0)))</f>
        <v/>
      </c>
      <c r="K247" s="24" t="str">
        <f>IF($B247="","",IF(K$4="NÃO",0,IF(VLOOKUP($B247,'FROTA OPER.'!$N$6:$AC$306,15,0)=K$3,0.02,0)))</f>
        <v/>
      </c>
      <c r="L247" s="24" t="str">
        <f>IF($B247="","",IF(L$4="NÃO",0,IF(VLOOKUP($B247,'FROTA OPER.'!$N$6:$AC$306,15,0)=L$3,0.02,0)))</f>
        <v/>
      </c>
      <c r="M247" s="25" t="str">
        <f>IF($B247="","",IF(L$4="NÃO",0,IF(VLOOKUP($B247,'FROTA OPER.'!$N$6:$AC$306,15,0)=M$3,0.02,0)))</f>
        <v/>
      </c>
      <c r="N247" s="26" t="str">
        <f>IF($B247="","",IF(N$4="NÃO",0,IF(VLOOKUP($B247,'FROTA OPER.'!$N$6:$W$306,8,0)=N$3,0.01,0)))</f>
        <v/>
      </c>
      <c r="O247" s="27" t="str">
        <f>IF($B247="","",IF(O$4="NÃO",0,IF(VLOOKUP($B247,'FROTA OPER.'!$N$6:$W$306,8,0)=O$3,0.01,0)))</f>
        <v/>
      </c>
      <c r="P247" s="27" t="str">
        <f>IF($B247="","",IF(P$4="NÃO",0,IF(VLOOKUP($B247,'FROTA OPER.'!$N$6:$W$306,8,0)=P$3,0.01,0)))</f>
        <v/>
      </c>
      <c r="Q247" s="27" t="str">
        <f>IF($B247="","",IF(Q$4="NÃO",0,IF(VLOOKUP($B247,'FROTA OPER.'!$N$6:$W$306,8,0)=Q$3,0.01,0)))</f>
        <v/>
      </c>
      <c r="R247" s="27" t="str">
        <f>IF($B247="","",IF(R$4="NÃO",0,IF(VLOOKUP($B247,'FROTA OPER.'!$N$6:$W$306,8,0)=R$3,0.01,0)))</f>
        <v/>
      </c>
      <c r="S247" s="27" t="str">
        <f>IF($B247="","",IF(S$4="NÃO",0,IF(VLOOKUP($B247,'FROTA OPER.'!$N$6:$W$306,8,0)=S$3,0.01,0)))</f>
        <v/>
      </c>
      <c r="T247" s="28" t="str">
        <f>IF($B247="","",IF(T$4="NÃO",0,IF(VLOOKUP($B247,'FROTA OPER.'!$N$6:$W$306,8,0)=T$3,0.01,0)))</f>
        <v/>
      </c>
      <c r="U247" s="37" t="str">
        <f t="shared" si="17"/>
        <v/>
      </c>
      <c r="V247" s="20" t="str">
        <f t="shared" si="18"/>
        <v/>
      </c>
      <c r="W247" s="330"/>
    </row>
    <row r="248" spans="2:23" ht="15" customHeight="1" x14ac:dyDescent="0.25">
      <c r="B248" s="21" t="str">
        <f>IF('FROTA OPER.'!N250="","",'FROTA OPER.'!N250)</f>
        <v/>
      </c>
      <c r="C248" s="21" t="str">
        <f>IF(B248="","",'FROTA OPER.'!AJ250)</f>
        <v/>
      </c>
      <c r="D248" s="21" t="str">
        <f>IF(B248="","",'FROTA OPER.'!B250)</f>
        <v/>
      </c>
      <c r="E248" s="22" t="str">
        <f t="shared" si="19"/>
        <v/>
      </c>
      <c r="F248" s="36" t="str">
        <f t="shared" si="20"/>
        <v/>
      </c>
      <c r="G248" s="23" t="str">
        <f>IF($B248="","",IF(G$4="NÃO",0,IF(VLOOKUP($B248,'FROTA OPER.'!$N$6:$AC$306,15,0)=G$3,0.02,0)))</f>
        <v/>
      </c>
      <c r="H248" s="24" t="str">
        <f>IF($B248="","",IF(H$4="NÃO",0,IF(VLOOKUP($B248,'FROTA OPER.'!$N$6:$AC$306,15,0)=H$3,0.02,0)))</f>
        <v/>
      </c>
      <c r="I248" s="24" t="str">
        <f>IF($B248="","",IF(I$4="NÃO",0,IF(VLOOKUP($B248,'FROTA OPER.'!$N$6:$AC$306,15,0)=I$3,0.02,0)))</f>
        <v/>
      </c>
      <c r="J248" s="24" t="str">
        <f>IF($B248="","",IF(J$4="NÃO",0,IF(VLOOKUP($B248,'FROTA OPER.'!$N$6:$AC$306,15,0)=J$3,0.02,0)))</f>
        <v/>
      </c>
      <c r="K248" s="24" t="str">
        <f>IF($B248="","",IF(K$4="NÃO",0,IF(VLOOKUP($B248,'FROTA OPER.'!$N$6:$AC$306,15,0)=K$3,0.02,0)))</f>
        <v/>
      </c>
      <c r="L248" s="24" t="str">
        <f>IF($B248="","",IF(L$4="NÃO",0,IF(VLOOKUP($B248,'FROTA OPER.'!$N$6:$AC$306,15,0)=L$3,0.02,0)))</f>
        <v/>
      </c>
      <c r="M248" s="25" t="str">
        <f>IF($B248="","",IF(L$4="NÃO",0,IF(VLOOKUP($B248,'FROTA OPER.'!$N$6:$AC$306,15,0)=M$3,0.02,0)))</f>
        <v/>
      </c>
      <c r="N248" s="26" t="str">
        <f>IF($B248="","",IF(N$4="NÃO",0,IF(VLOOKUP($B248,'FROTA OPER.'!$N$6:$W$306,8,0)=N$3,0.01,0)))</f>
        <v/>
      </c>
      <c r="O248" s="27" t="str">
        <f>IF($B248="","",IF(O$4="NÃO",0,IF(VLOOKUP($B248,'FROTA OPER.'!$N$6:$W$306,8,0)=O$3,0.01,0)))</f>
        <v/>
      </c>
      <c r="P248" s="27" t="str">
        <f>IF($B248="","",IF(P$4="NÃO",0,IF(VLOOKUP($B248,'FROTA OPER.'!$N$6:$W$306,8,0)=P$3,0.01,0)))</f>
        <v/>
      </c>
      <c r="Q248" s="27" t="str">
        <f>IF($B248="","",IF(Q$4="NÃO",0,IF(VLOOKUP($B248,'FROTA OPER.'!$N$6:$W$306,8,0)=Q$3,0.01,0)))</f>
        <v/>
      </c>
      <c r="R248" s="27" t="str">
        <f>IF($B248="","",IF(R$4="NÃO",0,IF(VLOOKUP($B248,'FROTA OPER.'!$N$6:$W$306,8,0)=R$3,0.01,0)))</f>
        <v/>
      </c>
      <c r="S248" s="27" t="str">
        <f>IF($B248="","",IF(S$4="NÃO",0,IF(VLOOKUP($B248,'FROTA OPER.'!$N$6:$W$306,8,0)=S$3,0.01,0)))</f>
        <v/>
      </c>
      <c r="T248" s="28" t="str">
        <f>IF($B248="","",IF(T$4="NÃO",0,IF(VLOOKUP($B248,'FROTA OPER.'!$N$6:$W$306,8,0)=T$3,0.01,0)))</f>
        <v/>
      </c>
      <c r="U248" s="37" t="str">
        <f t="shared" si="17"/>
        <v/>
      </c>
      <c r="V248" s="20" t="str">
        <f t="shared" si="18"/>
        <v/>
      </c>
      <c r="W248" s="330"/>
    </row>
    <row r="249" spans="2:23" ht="15" customHeight="1" x14ac:dyDescent="0.25">
      <c r="B249" s="21" t="str">
        <f>IF('FROTA OPER.'!N251="","",'FROTA OPER.'!N251)</f>
        <v/>
      </c>
      <c r="C249" s="21" t="str">
        <f>IF(B249="","",'FROTA OPER.'!AJ251)</f>
        <v/>
      </c>
      <c r="D249" s="21" t="str">
        <f>IF(B249="","",'FROTA OPER.'!B251)</f>
        <v/>
      </c>
      <c r="E249" s="22" t="str">
        <f t="shared" si="19"/>
        <v/>
      </c>
      <c r="F249" s="36" t="str">
        <f t="shared" si="20"/>
        <v/>
      </c>
      <c r="G249" s="23" t="str">
        <f>IF($B249="","",IF(G$4="NÃO",0,IF(VLOOKUP($B249,'FROTA OPER.'!$N$6:$AC$306,15,0)=G$3,0.02,0)))</f>
        <v/>
      </c>
      <c r="H249" s="24" t="str">
        <f>IF($B249="","",IF(H$4="NÃO",0,IF(VLOOKUP($B249,'FROTA OPER.'!$N$6:$AC$306,15,0)=H$3,0.02,0)))</f>
        <v/>
      </c>
      <c r="I249" s="24" t="str">
        <f>IF($B249="","",IF(I$4="NÃO",0,IF(VLOOKUP($B249,'FROTA OPER.'!$N$6:$AC$306,15,0)=I$3,0.02,0)))</f>
        <v/>
      </c>
      <c r="J249" s="24" t="str">
        <f>IF($B249="","",IF(J$4="NÃO",0,IF(VLOOKUP($B249,'FROTA OPER.'!$N$6:$AC$306,15,0)=J$3,0.02,0)))</f>
        <v/>
      </c>
      <c r="K249" s="24" t="str">
        <f>IF($B249="","",IF(K$4="NÃO",0,IF(VLOOKUP($B249,'FROTA OPER.'!$N$6:$AC$306,15,0)=K$3,0.02,0)))</f>
        <v/>
      </c>
      <c r="L249" s="24" t="str">
        <f>IF($B249="","",IF(L$4="NÃO",0,IF(VLOOKUP($B249,'FROTA OPER.'!$N$6:$AC$306,15,0)=L$3,0.02,0)))</f>
        <v/>
      </c>
      <c r="M249" s="25" t="str">
        <f>IF($B249="","",IF(L$4="NÃO",0,IF(VLOOKUP($B249,'FROTA OPER.'!$N$6:$AC$306,15,0)=M$3,0.02,0)))</f>
        <v/>
      </c>
      <c r="N249" s="26" t="str">
        <f>IF($B249="","",IF(N$4="NÃO",0,IF(VLOOKUP($B249,'FROTA OPER.'!$N$6:$W$306,8,0)=N$3,0.01,0)))</f>
        <v/>
      </c>
      <c r="O249" s="27" t="str">
        <f>IF($B249="","",IF(O$4="NÃO",0,IF(VLOOKUP($B249,'FROTA OPER.'!$N$6:$W$306,8,0)=O$3,0.01,0)))</f>
        <v/>
      </c>
      <c r="P249" s="27" t="str">
        <f>IF($B249="","",IF(P$4="NÃO",0,IF(VLOOKUP($B249,'FROTA OPER.'!$N$6:$W$306,8,0)=P$3,0.01,0)))</f>
        <v/>
      </c>
      <c r="Q249" s="27" t="str">
        <f>IF($B249="","",IF(Q$4="NÃO",0,IF(VLOOKUP($B249,'FROTA OPER.'!$N$6:$W$306,8,0)=Q$3,0.01,0)))</f>
        <v/>
      </c>
      <c r="R249" s="27" t="str">
        <f>IF($B249="","",IF(R$4="NÃO",0,IF(VLOOKUP($B249,'FROTA OPER.'!$N$6:$W$306,8,0)=R$3,0.01,0)))</f>
        <v/>
      </c>
      <c r="S249" s="27" t="str">
        <f>IF($B249="","",IF(S$4="NÃO",0,IF(VLOOKUP($B249,'FROTA OPER.'!$N$6:$W$306,8,0)=S$3,0.01,0)))</f>
        <v/>
      </c>
      <c r="T249" s="28" t="str">
        <f>IF($B249="","",IF(T$4="NÃO",0,IF(VLOOKUP($B249,'FROTA OPER.'!$N$6:$W$306,8,0)=T$3,0.01,0)))</f>
        <v/>
      </c>
      <c r="U249" s="37" t="str">
        <f t="shared" si="17"/>
        <v/>
      </c>
      <c r="V249" s="20" t="str">
        <f t="shared" si="18"/>
        <v/>
      </c>
      <c r="W249" s="330"/>
    </row>
    <row r="250" spans="2:23" ht="15" customHeight="1" x14ac:dyDescent="0.25">
      <c r="B250" s="21" t="str">
        <f>IF('FROTA OPER.'!N252="","",'FROTA OPER.'!N252)</f>
        <v/>
      </c>
      <c r="C250" s="21" t="str">
        <f>IF(B250="","",'FROTA OPER.'!AJ252)</f>
        <v/>
      </c>
      <c r="D250" s="21" t="str">
        <f>IF(B250="","",'FROTA OPER.'!B252)</f>
        <v/>
      </c>
      <c r="E250" s="22" t="str">
        <f t="shared" si="19"/>
        <v/>
      </c>
      <c r="F250" s="36" t="str">
        <f t="shared" si="20"/>
        <v/>
      </c>
      <c r="G250" s="23" t="str">
        <f>IF($B250="","",IF(G$4="NÃO",0,IF(VLOOKUP($B250,'FROTA OPER.'!$N$6:$AC$306,15,0)=G$3,0.02,0)))</f>
        <v/>
      </c>
      <c r="H250" s="24" t="str">
        <f>IF($B250="","",IF(H$4="NÃO",0,IF(VLOOKUP($B250,'FROTA OPER.'!$N$6:$AC$306,15,0)=H$3,0.02,0)))</f>
        <v/>
      </c>
      <c r="I250" s="24" t="str">
        <f>IF($B250="","",IF(I$4="NÃO",0,IF(VLOOKUP($B250,'FROTA OPER.'!$N$6:$AC$306,15,0)=I$3,0.02,0)))</f>
        <v/>
      </c>
      <c r="J250" s="24" t="str">
        <f>IF($B250="","",IF(J$4="NÃO",0,IF(VLOOKUP($B250,'FROTA OPER.'!$N$6:$AC$306,15,0)=J$3,0.02,0)))</f>
        <v/>
      </c>
      <c r="K250" s="24" t="str">
        <f>IF($B250="","",IF(K$4="NÃO",0,IF(VLOOKUP($B250,'FROTA OPER.'!$N$6:$AC$306,15,0)=K$3,0.02,0)))</f>
        <v/>
      </c>
      <c r="L250" s="24" t="str">
        <f>IF($B250="","",IF(L$4="NÃO",0,IF(VLOOKUP($B250,'FROTA OPER.'!$N$6:$AC$306,15,0)=L$3,0.02,0)))</f>
        <v/>
      </c>
      <c r="M250" s="25" t="str">
        <f>IF($B250="","",IF(L$4="NÃO",0,IF(VLOOKUP($B250,'FROTA OPER.'!$N$6:$AC$306,15,0)=M$3,0.02,0)))</f>
        <v/>
      </c>
      <c r="N250" s="26" t="str">
        <f>IF($B250="","",IF(N$4="NÃO",0,IF(VLOOKUP($B250,'FROTA OPER.'!$N$6:$W$306,8,0)=N$3,0.01,0)))</f>
        <v/>
      </c>
      <c r="O250" s="27" t="str">
        <f>IF($B250="","",IF(O$4="NÃO",0,IF(VLOOKUP($B250,'FROTA OPER.'!$N$6:$W$306,8,0)=O$3,0.01,0)))</f>
        <v/>
      </c>
      <c r="P250" s="27" t="str">
        <f>IF($B250="","",IF(P$4="NÃO",0,IF(VLOOKUP($B250,'FROTA OPER.'!$N$6:$W$306,8,0)=P$3,0.01,0)))</f>
        <v/>
      </c>
      <c r="Q250" s="27" t="str">
        <f>IF($B250="","",IF(Q$4="NÃO",0,IF(VLOOKUP($B250,'FROTA OPER.'!$N$6:$W$306,8,0)=Q$3,0.01,0)))</f>
        <v/>
      </c>
      <c r="R250" s="27" t="str">
        <f>IF($B250="","",IF(R$4="NÃO",0,IF(VLOOKUP($B250,'FROTA OPER.'!$N$6:$W$306,8,0)=R$3,0.01,0)))</f>
        <v/>
      </c>
      <c r="S250" s="27" t="str">
        <f>IF($B250="","",IF(S$4="NÃO",0,IF(VLOOKUP($B250,'FROTA OPER.'!$N$6:$W$306,8,0)=S$3,0.01,0)))</f>
        <v/>
      </c>
      <c r="T250" s="28" t="str">
        <f>IF($B250="","",IF(T$4="NÃO",0,IF(VLOOKUP($B250,'FROTA OPER.'!$N$6:$W$306,8,0)=T$3,0.01,0)))</f>
        <v/>
      </c>
      <c r="U250" s="37" t="str">
        <f t="shared" si="17"/>
        <v/>
      </c>
      <c r="V250" s="20" t="str">
        <f t="shared" si="18"/>
        <v/>
      </c>
      <c r="W250" s="330"/>
    </row>
    <row r="251" spans="2:23" ht="15" customHeight="1" x14ac:dyDescent="0.25">
      <c r="B251" s="21" t="str">
        <f>IF('FROTA OPER.'!N253="","",'FROTA OPER.'!N253)</f>
        <v/>
      </c>
      <c r="C251" s="21" t="str">
        <f>IF(B251="","",'FROTA OPER.'!AJ253)</f>
        <v/>
      </c>
      <c r="D251" s="21" t="str">
        <f>IF(B251="","",'FROTA OPER.'!B253)</f>
        <v/>
      </c>
      <c r="E251" s="22" t="str">
        <f t="shared" si="19"/>
        <v/>
      </c>
      <c r="F251" s="36" t="str">
        <f t="shared" si="20"/>
        <v/>
      </c>
      <c r="G251" s="23" t="str">
        <f>IF($B251="","",IF(G$4="NÃO",0,IF(VLOOKUP($B251,'FROTA OPER.'!$N$6:$AC$306,15,0)=G$3,0.02,0)))</f>
        <v/>
      </c>
      <c r="H251" s="24" t="str">
        <f>IF($B251="","",IF(H$4="NÃO",0,IF(VLOOKUP($B251,'FROTA OPER.'!$N$6:$AC$306,15,0)=H$3,0.02,0)))</f>
        <v/>
      </c>
      <c r="I251" s="24" t="str">
        <f>IF($B251="","",IF(I$4="NÃO",0,IF(VLOOKUP($B251,'FROTA OPER.'!$N$6:$AC$306,15,0)=I$3,0.02,0)))</f>
        <v/>
      </c>
      <c r="J251" s="24" t="str">
        <f>IF($B251="","",IF(J$4="NÃO",0,IF(VLOOKUP($B251,'FROTA OPER.'!$N$6:$AC$306,15,0)=J$3,0.02,0)))</f>
        <v/>
      </c>
      <c r="K251" s="24" t="str">
        <f>IF($B251="","",IF(K$4="NÃO",0,IF(VLOOKUP($B251,'FROTA OPER.'!$N$6:$AC$306,15,0)=K$3,0.02,0)))</f>
        <v/>
      </c>
      <c r="L251" s="24" t="str">
        <f>IF($B251="","",IF(L$4="NÃO",0,IF(VLOOKUP($B251,'FROTA OPER.'!$N$6:$AC$306,15,0)=L$3,0.02,0)))</f>
        <v/>
      </c>
      <c r="M251" s="25" t="str">
        <f>IF($B251="","",IF(L$4="NÃO",0,IF(VLOOKUP($B251,'FROTA OPER.'!$N$6:$AC$306,15,0)=M$3,0.02,0)))</f>
        <v/>
      </c>
      <c r="N251" s="26" t="str">
        <f>IF($B251="","",IF(N$4="NÃO",0,IF(VLOOKUP($B251,'FROTA OPER.'!$N$6:$W$306,8,0)=N$3,0.01,0)))</f>
        <v/>
      </c>
      <c r="O251" s="27" t="str">
        <f>IF($B251="","",IF(O$4="NÃO",0,IF(VLOOKUP($B251,'FROTA OPER.'!$N$6:$W$306,8,0)=O$3,0.01,0)))</f>
        <v/>
      </c>
      <c r="P251" s="27" t="str">
        <f>IF($B251="","",IF(P$4="NÃO",0,IF(VLOOKUP($B251,'FROTA OPER.'!$N$6:$W$306,8,0)=P$3,0.01,0)))</f>
        <v/>
      </c>
      <c r="Q251" s="27" t="str">
        <f>IF($B251="","",IF(Q$4="NÃO",0,IF(VLOOKUP($B251,'FROTA OPER.'!$N$6:$W$306,8,0)=Q$3,0.01,0)))</f>
        <v/>
      </c>
      <c r="R251" s="27" t="str">
        <f>IF($B251="","",IF(R$4="NÃO",0,IF(VLOOKUP($B251,'FROTA OPER.'!$N$6:$W$306,8,0)=R$3,0.01,0)))</f>
        <v/>
      </c>
      <c r="S251" s="27" t="str">
        <f>IF($B251="","",IF(S$4="NÃO",0,IF(VLOOKUP($B251,'FROTA OPER.'!$N$6:$W$306,8,0)=S$3,0.01,0)))</f>
        <v/>
      </c>
      <c r="T251" s="28" t="str">
        <f>IF($B251="","",IF(T$4="NÃO",0,IF(VLOOKUP($B251,'FROTA OPER.'!$N$6:$W$306,8,0)=T$3,0.01,0)))</f>
        <v/>
      </c>
      <c r="U251" s="37" t="str">
        <f t="shared" si="17"/>
        <v/>
      </c>
      <c r="V251" s="20" t="str">
        <f t="shared" si="18"/>
        <v/>
      </c>
      <c r="W251" s="330"/>
    </row>
    <row r="252" spans="2:23" ht="15" customHeight="1" x14ac:dyDescent="0.25">
      <c r="B252" s="21" t="str">
        <f>IF('FROTA OPER.'!N254="","",'FROTA OPER.'!N254)</f>
        <v/>
      </c>
      <c r="C252" s="21" t="str">
        <f>IF(B252="","",'FROTA OPER.'!AJ254)</f>
        <v/>
      </c>
      <c r="D252" s="21" t="str">
        <f>IF(B252="","",'FROTA OPER.'!B254)</f>
        <v/>
      </c>
      <c r="E252" s="22" t="str">
        <f t="shared" si="19"/>
        <v/>
      </c>
      <c r="F252" s="36" t="str">
        <f t="shared" si="20"/>
        <v/>
      </c>
      <c r="G252" s="23" t="str">
        <f>IF($B252="","",IF(G$4="NÃO",0,IF(VLOOKUP($B252,'FROTA OPER.'!$N$6:$AC$306,15,0)=G$3,0.02,0)))</f>
        <v/>
      </c>
      <c r="H252" s="24" t="str">
        <f>IF($B252="","",IF(H$4="NÃO",0,IF(VLOOKUP($B252,'FROTA OPER.'!$N$6:$AC$306,15,0)=H$3,0.02,0)))</f>
        <v/>
      </c>
      <c r="I252" s="24" t="str">
        <f>IF($B252="","",IF(I$4="NÃO",0,IF(VLOOKUP($B252,'FROTA OPER.'!$N$6:$AC$306,15,0)=I$3,0.02,0)))</f>
        <v/>
      </c>
      <c r="J252" s="24" t="str">
        <f>IF($B252="","",IF(J$4="NÃO",0,IF(VLOOKUP($B252,'FROTA OPER.'!$N$6:$AC$306,15,0)=J$3,0.02,0)))</f>
        <v/>
      </c>
      <c r="K252" s="24" t="str">
        <f>IF($B252="","",IF(K$4="NÃO",0,IF(VLOOKUP($B252,'FROTA OPER.'!$N$6:$AC$306,15,0)=K$3,0.02,0)))</f>
        <v/>
      </c>
      <c r="L252" s="24" t="str">
        <f>IF($B252="","",IF(L$4="NÃO",0,IF(VLOOKUP($B252,'FROTA OPER.'!$N$6:$AC$306,15,0)=L$3,0.02,0)))</f>
        <v/>
      </c>
      <c r="M252" s="25" t="str">
        <f>IF($B252="","",IF(L$4="NÃO",0,IF(VLOOKUP($B252,'FROTA OPER.'!$N$6:$AC$306,15,0)=M$3,0.02,0)))</f>
        <v/>
      </c>
      <c r="N252" s="26" t="str">
        <f>IF($B252="","",IF(N$4="NÃO",0,IF(VLOOKUP($B252,'FROTA OPER.'!$N$6:$W$306,8,0)=N$3,0.01,0)))</f>
        <v/>
      </c>
      <c r="O252" s="27" t="str">
        <f>IF($B252="","",IF(O$4="NÃO",0,IF(VLOOKUP($B252,'FROTA OPER.'!$N$6:$W$306,8,0)=O$3,0.01,0)))</f>
        <v/>
      </c>
      <c r="P252" s="27" t="str">
        <f>IF($B252="","",IF(P$4="NÃO",0,IF(VLOOKUP($B252,'FROTA OPER.'!$N$6:$W$306,8,0)=P$3,0.01,0)))</f>
        <v/>
      </c>
      <c r="Q252" s="27" t="str">
        <f>IF($B252="","",IF(Q$4="NÃO",0,IF(VLOOKUP($B252,'FROTA OPER.'!$N$6:$W$306,8,0)=Q$3,0.01,0)))</f>
        <v/>
      </c>
      <c r="R252" s="27" t="str">
        <f>IF($B252="","",IF(R$4="NÃO",0,IF(VLOOKUP($B252,'FROTA OPER.'!$N$6:$W$306,8,0)=R$3,0.01,0)))</f>
        <v/>
      </c>
      <c r="S252" s="27" t="str">
        <f>IF($B252="","",IF(S$4="NÃO",0,IF(VLOOKUP($B252,'FROTA OPER.'!$N$6:$W$306,8,0)=S$3,0.01,0)))</f>
        <v/>
      </c>
      <c r="T252" s="28" t="str">
        <f>IF($B252="","",IF(T$4="NÃO",0,IF(VLOOKUP($B252,'FROTA OPER.'!$N$6:$W$306,8,0)=T$3,0.01,0)))</f>
        <v/>
      </c>
      <c r="U252" s="37" t="str">
        <f t="shared" si="17"/>
        <v/>
      </c>
      <c r="V252" s="20" t="str">
        <f t="shared" si="18"/>
        <v/>
      </c>
      <c r="W252" s="330"/>
    </row>
    <row r="253" spans="2:23" ht="15" customHeight="1" x14ac:dyDescent="0.25">
      <c r="B253" s="21" t="str">
        <f>IF('FROTA OPER.'!N255="","",'FROTA OPER.'!N255)</f>
        <v/>
      </c>
      <c r="C253" s="21" t="str">
        <f>IF(B253="","",'FROTA OPER.'!AJ255)</f>
        <v/>
      </c>
      <c r="D253" s="21" t="str">
        <f>IF(B253="","",'FROTA OPER.'!B255)</f>
        <v/>
      </c>
      <c r="E253" s="22" t="str">
        <f t="shared" si="19"/>
        <v/>
      </c>
      <c r="F253" s="36" t="str">
        <f t="shared" si="20"/>
        <v/>
      </c>
      <c r="G253" s="23" t="str">
        <f>IF($B253="","",IF(G$4="NÃO",0,IF(VLOOKUP($B253,'FROTA OPER.'!$N$6:$AC$306,15,0)=G$3,0.02,0)))</f>
        <v/>
      </c>
      <c r="H253" s="24" t="str">
        <f>IF($B253="","",IF(H$4="NÃO",0,IF(VLOOKUP($B253,'FROTA OPER.'!$N$6:$AC$306,15,0)=H$3,0.02,0)))</f>
        <v/>
      </c>
      <c r="I253" s="24" t="str">
        <f>IF($B253="","",IF(I$4="NÃO",0,IF(VLOOKUP($B253,'FROTA OPER.'!$N$6:$AC$306,15,0)=I$3,0.02,0)))</f>
        <v/>
      </c>
      <c r="J253" s="24" t="str">
        <f>IF($B253="","",IF(J$4="NÃO",0,IF(VLOOKUP($B253,'FROTA OPER.'!$N$6:$AC$306,15,0)=J$3,0.02,0)))</f>
        <v/>
      </c>
      <c r="K253" s="24" t="str">
        <f>IF($B253="","",IF(K$4="NÃO",0,IF(VLOOKUP($B253,'FROTA OPER.'!$N$6:$AC$306,15,0)=K$3,0.02,0)))</f>
        <v/>
      </c>
      <c r="L253" s="24" t="str">
        <f>IF($B253="","",IF(L$4="NÃO",0,IF(VLOOKUP($B253,'FROTA OPER.'!$N$6:$AC$306,15,0)=L$3,0.02,0)))</f>
        <v/>
      </c>
      <c r="M253" s="25" t="str">
        <f>IF($B253="","",IF(L$4="NÃO",0,IF(VLOOKUP($B253,'FROTA OPER.'!$N$6:$AC$306,15,0)=M$3,0.02,0)))</f>
        <v/>
      </c>
      <c r="N253" s="26" t="str">
        <f>IF($B253="","",IF(N$4="NÃO",0,IF(VLOOKUP($B253,'FROTA OPER.'!$N$6:$W$306,8,0)=N$3,0.01,0)))</f>
        <v/>
      </c>
      <c r="O253" s="27" t="str">
        <f>IF($B253="","",IF(O$4="NÃO",0,IF(VLOOKUP($B253,'FROTA OPER.'!$N$6:$W$306,8,0)=O$3,0.01,0)))</f>
        <v/>
      </c>
      <c r="P253" s="27" t="str">
        <f>IF($B253="","",IF(P$4="NÃO",0,IF(VLOOKUP($B253,'FROTA OPER.'!$N$6:$W$306,8,0)=P$3,0.01,0)))</f>
        <v/>
      </c>
      <c r="Q253" s="27" t="str">
        <f>IF($B253="","",IF(Q$4="NÃO",0,IF(VLOOKUP($B253,'FROTA OPER.'!$N$6:$W$306,8,0)=Q$3,0.01,0)))</f>
        <v/>
      </c>
      <c r="R253" s="27" t="str">
        <f>IF($B253="","",IF(R$4="NÃO",0,IF(VLOOKUP($B253,'FROTA OPER.'!$N$6:$W$306,8,0)=R$3,0.01,0)))</f>
        <v/>
      </c>
      <c r="S253" s="27" t="str">
        <f>IF($B253="","",IF(S$4="NÃO",0,IF(VLOOKUP($B253,'FROTA OPER.'!$N$6:$W$306,8,0)=S$3,0.01,0)))</f>
        <v/>
      </c>
      <c r="T253" s="28" t="str">
        <f>IF($B253="","",IF(T$4="NÃO",0,IF(VLOOKUP($B253,'FROTA OPER.'!$N$6:$W$306,8,0)=T$3,0.01,0)))</f>
        <v/>
      </c>
      <c r="U253" s="37" t="str">
        <f t="shared" si="17"/>
        <v/>
      </c>
      <c r="V253" s="20" t="str">
        <f t="shared" si="18"/>
        <v/>
      </c>
      <c r="W253" s="330"/>
    </row>
    <row r="254" spans="2:23" ht="15" customHeight="1" x14ac:dyDescent="0.25">
      <c r="B254" s="21" t="str">
        <f>IF('FROTA OPER.'!N256="","",'FROTA OPER.'!N256)</f>
        <v/>
      </c>
      <c r="C254" s="21" t="str">
        <f>IF(B254="","",'FROTA OPER.'!AJ256)</f>
        <v/>
      </c>
      <c r="D254" s="21" t="str">
        <f>IF(B254="","",'FROTA OPER.'!B256)</f>
        <v/>
      </c>
      <c r="E254" s="22" t="str">
        <f t="shared" si="19"/>
        <v/>
      </c>
      <c r="F254" s="36" t="str">
        <f t="shared" si="20"/>
        <v/>
      </c>
      <c r="G254" s="23" t="str">
        <f>IF($B254="","",IF(G$4="NÃO",0,IF(VLOOKUP($B254,'FROTA OPER.'!$N$6:$AC$306,15,0)=G$3,0.02,0)))</f>
        <v/>
      </c>
      <c r="H254" s="24" t="str">
        <f>IF($B254="","",IF(H$4="NÃO",0,IF(VLOOKUP($B254,'FROTA OPER.'!$N$6:$AC$306,15,0)=H$3,0.02,0)))</f>
        <v/>
      </c>
      <c r="I254" s="24" t="str">
        <f>IF($B254="","",IF(I$4="NÃO",0,IF(VLOOKUP($B254,'FROTA OPER.'!$N$6:$AC$306,15,0)=I$3,0.02,0)))</f>
        <v/>
      </c>
      <c r="J254" s="24" t="str">
        <f>IF($B254="","",IF(J$4="NÃO",0,IF(VLOOKUP($B254,'FROTA OPER.'!$N$6:$AC$306,15,0)=J$3,0.02,0)))</f>
        <v/>
      </c>
      <c r="K254" s="24" t="str">
        <f>IF($B254="","",IF(K$4="NÃO",0,IF(VLOOKUP($B254,'FROTA OPER.'!$N$6:$AC$306,15,0)=K$3,0.02,0)))</f>
        <v/>
      </c>
      <c r="L254" s="24" t="str">
        <f>IF($B254="","",IF(L$4="NÃO",0,IF(VLOOKUP($B254,'FROTA OPER.'!$N$6:$AC$306,15,0)=L$3,0.02,0)))</f>
        <v/>
      </c>
      <c r="M254" s="25" t="str">
        <f>IF($B254="","",IF(L$4="NÃO",0,IF(VLOOKUP($B254,'FROTA OPER.'!$N$6:$AC$306,15,0)=M$3,0.02,0)))</f>
        <v/>
      </c>
      <c r="N254" s="26" t="str">
        <f>IF($B254="","",IF(N$4="NÃO",0,IF(VLOOKUP($B254,'FROTA OPER.'!$N$6:$W$306,8,0)=N$3,0.01,0)))</f>
        <v/>
      </c>
      <c r="O254" s="27" t="str">
        <f>IF($B254="","",IF(O$4="NÃO",0,IF(VLOOKUP($B254,'FROTA OPER.'!$N$6:$W$306,8,0)=O$3,0.01,0)))</f>
        <v/>
      </c>
      <c r="P254" s="27" t="str">
        <f>IF($B254="","",IF(P$4="NÃO",0,IF(VLOOKUP($B254,'FROTA OPER.'!$N$6:$W$306,8,0)=P$3,0.01,0)))</f>
        <v/>
      </c>
      <c r="Q254" s="27" t="str">
        <f>IF($B254="","",IF(Q$4="NÃO",0,IF(VLOOKUP($B254,'FROTA OPER.'!$N$6:$W$306,8,0)=Q$3,0.01,0)))</f>
        <v/>
      </c>
      <c r="R254" s="27" t="str">
        <f>IF($B254="","",IF(R$4="NÃO",0,IF(VLOOKUP($B254,'FROTA OPER.'!$N$6:$W$306,8,0)=R$3,0.01,0)))</f>
        <v/>
      </c>
      <c r="S254" s="27" t="str">
        <f>IF($B254="","",IF(S$4="NÃO",0,IF(VLOOKUP($B254,'FROTA OPER.'!$N$6:$W$306,8,0)=S$3,0.01,0)))</f>
        <v/>
      </c>
      <c r="T254" s="28" t="str">
        <f>IF($B254="","",IF(T$4="NÃO",0,IF(VLOOKUP($B254,'FROTA OPER.'!$N$6:$W$306,8,0)=T$3,0.01,0)))</f>
        <v/>
      </c>
      <c r="U254" s="37" t="str">
        <f t="shared" si="17"/>
        <v/>
      </c>
      <c r="V254" s="20" t="str">
        <f t="shared" si="18"/>
        <v/>
      </c>
      <c r="W254" s="330"/>
    </row>
    <row r="255" spans="2:23" ht="15" customHeight="1" x14ac:dyDescent="0.25">
      <c r="B255" s="21" t="str">
        <f>IF('FROTA OPER.'!N257="","",'FROTA OPER.'!N257)</f>
        <v/>
      </c>
      <c r="C255" s="21" t="str">
        <f>IF(B255="","",'FROTA OPER.'!AJ257)</f>
        <v/>
      </c>
      <c r="D255" s="21" t="str">
        <f>IF(B255="","",'FROTA OPER.'!B257)</f>
        <v/>
      </c>
      <c r="E255" s="22" t="str">
        <f t="shared" si="19"/>
        <v/>
      </c>
      <c r="F255" s="36" t="str">
        <f t="shared" si="20"/>
        <v/>
      </c>
      <c r="G255" s="23" t="str">
        <f>IF($B255="","",IF(G$4="NÃO",0,IF(VLOOKUP($B255,'FROTA OPER.'!$N$6:$AC$306,15,0)=G$3,0.02,0)))</f>
        <v/>
      </c>
      <c r="H255" s="24" t="str">
        <f>IF($B255="","",IF(H$4="NÃO",0,IF(VLOOKUP($B255,'FROTA OPER.'!$N$6:$AC$306,15,0)=H$3,0.02,0)))</f>
        <v/>
      </c>
      <c r="I255" s="24" t="str">
        <f>IF($B255="","",IF(I$4="NÃO",0,IF(VLOOKUP($B255,'FROTA OPER.'!$N$6:$AC$306,15,0)=I$3,0.02,0)))</f>
        <v/>
      </c>
      <c r="J255" s="24" t="str">
        <f>IF($B255="","",IF(J$4="NÃO",0,IF(VLOOKUP($B255,'FROTA OPER.'!$N$6:$AC$306,15,0)=J$3,0.02,0)))</f>
        <v/>
      </c>
      <c r="K255" s="24" t="str">
        <f>IF($B255="","",IF(K$4="NÃO",0,IF(VLOOKUP($B255,'FROTA OPER.'!$N$6:$AC$306,15,0)=K$3,0.02,0)))</f>
        <v/>
      </c>
      <c r="L255" s="24" t="str">
        <f>IF($B255="","",IF(L$4="NÃO",0,IF(VLOOKUP($B255,'FROTA OPER.'!$N$6:$AC$306,15,0)=L$3,0.02,0)))</f>
        <v/>
      </c>
      <c r="M255" s="25" t="str">
        <f>IF($B255="","",IF(L$4="NÃO",0,IF(VLOOKUP($B255,'FROTA OPER.'!$N$6:$AC$306,15,0)=M$3,0.02,0)))</f>
        <v/>
      </c>
      <c r="N255" s="26" t="str">
        <f>IF($B255="","",IF(N$4="NÃO",0,IF(VLOOKUP($B255,'FROTA OPER.'!$N$6:$W$306,8,0)=N$3,0.01,0)))</f>
        <v/>
      </c>
      <c r="O255" s="27" t="str">
        <f>IF($B255="","",IF(O$4="NÃO",0,IF(VLOOKUP($B255,'FROTA OPER.'!$N$6:$W$306,8,0)=O$3,0.01,0)))</f>
        <v/>
      </c>
      <c r="P255" s="27" t="str">
        <f>IF($B255="","",IF(P$4="NÃO",0,IF(VLOOKUP($B255,'FROTA OPER.'!$N$6:$W$306,8,0)=P$3,0.01,0)))</f>
        <v/>
      </c>
      <c r="Q255" s="27" t="str">
        <f>IF($B255="","",IF(Q$4="NÃO",0,IF(VLOOKUP($B255,'FROTA OPER.'!$N$6:$W$306,8,0)=Q$3,0.01,0)))</f>
        <v/>
      </c>
      <c r="R255" s="27" t="str">
        <f>IF($B255="","",IF(R$4="NÃO",0,IF(VLOOKUP($B255,'FROTA OPER.'!$N$6:$W$306,8,0)=R$3,0.01,0)))</f>
        <v/>
      </c>
      <c r="S255" s="27" t="str">
        <f>IF($B255="","",IF(S$4="NÃO",0,IF(VLOOKUP($B255,'FROTA OPER.'!$N$6:$W$306,8,0)=S$3,0.01,0)))</f>
        <v/>
      </c>
      <c r="T255" s="28" t="str">
        <f>IF($B255="","",IF(T$4="NÃO",0,IF(VLOOKUP($B255,'FROTA OPER.'!$N$6:$W$306,8,0)=T$3,0.01,0)))</f>
        <v/>
      </c>
      <c r="U255" s="37" t="str">
        <f t="shared" si="17"/>
        <v/>
      </c>
      <c r="V255" s="20" t="str">
        <f t="shared" si="18"/>
        <v/>
      </c>
      <c r="W255" s="330"/>
    </row>
    <row r="256" spans="2:23" ht="15" customHeight="1" x14ac:dyDescent="0.25">
      <c r="B256" s="21" t="str">
        <f>IF('FROTA OPER.'!N258="","",'FROTA OPER.'!N258)</f>
        <v/>
      </c>
      <c r="C256" s="21" t="str">
        <f>IF(B256="","",'FROTA OPER.'!AJ258)</f>
        <v/>
      </c>
      <c r="D256" s="21" t="str">
        <f>IF(B256="","",'FROTA OPER.'!B258)</f>
        <v/>
      </c>
      <c r="E256" s="22" t="str">
        <f t="shared" si="19"/>
        <v/>
      </c>
      <c r="F256" s="36" t="str">
        <f t="shared" si="20"/>
        <v/>
      </c>
      <c r="G256" s="23" t="str">
        <f>IF($B256="","",IF(G$4="NÃO",0,IF(VLOOKUP($B256,'FROTA OPER.'!$N$6:$AC$306,15,0)=G$3,0.02,0)))</f>
        <v/>
      </c>
      <c r="H256" s="24" t="str">
        <f>IF($B256="","",IF(H$4="NÃO",0,IF(VLOOKUP($B256,'FROTA OPER.'!$N$6:$AC$306,15,0)=H$3,0.02,0)))</f>
        <v/>
      </c>
      <c r="I256" s="24" t="str">
        <f>IF($B256="","",IF(I$4="NÃO",0,IF(VLOOKUP($B256,'FROTA OPER.'!$N$6:$AC$306,15,0)=I$3,0.02,0)))</f>
        <v/>
      </c>
      <c r="J256" s="24" t="str">
        <f>IF($B256="","",IF(J$4="NÃO",0,IF(VLOOKUP($B256,'FROTA OPER.'!$N$6:$AC$306,15,0)=J$3,0.02,0)))</f>
        <v/>
      </c>
      <c r="K256" s="24" t="str">
        <f>IF($B256="","",IF(K$4="NÃO",0,IF(VLOOKUP($B256,'FROTA OPER.'!$N$6:$AC$306,15,0)=K$3,0.02,0)))</f>
        <v/>
      </c>
      <c r="L256" s="24" t="str">
        <f>IF($B256="","",IF(L$4="NÃO",0,IF(VLOOKUP($B256,'FROTA OPER.'!$N$6:$AC$306,15,0)=L$3,0.02,0)))</f>
        <v/>
      </c>
      <c r="M256" s="25" t="str">
        <f>IF($B256="","",IF(L$4="NÃO",0,IF(VLOOKUP($B256,'FROTA OPER.'!$N$6:$AC$306,15,0)=M$3,0.02,0)))</f>
        <v/>
      </c>
      <c r="N256" s="26" t="str">
        <f>IF($B256="","",IF(N$4="NÃO",0,IF(VLOOKUP($B256,'FROTA OPER.'!$N$6:$W$306,8,0)=N$3,0.01,0)))</f>
        <v/>
      </c>
      <c r="O256" s="27" t="str">
        <f>IF($B256="","",IF(O$4="NÃO",0,IF(VLOOKUP($B256,'FROTA OPER.'!$N$6:$W$306,8,0)=O$3,0.01,0)))</f>
        <v/>
      </c>
      <c r="P256" s="27" t="str">
        <f>IF($B256="","",IF(P$4="NÃO",0,IF(VLOOKUP($B256,'FROTA OPER.'!$N$6:$W$306,8,0)=P$3,0.01,0)))</f>
        <v/>
      </c>
      <c r="Q256" s="27" t="str">
        <f>IF($B256="","",IF(Q$4="NÃO",0,IF(VLOOKUP($B256,'FROTA OPER.'!$N$6:$W$306,8,0)=Q$3,0.01,0)))</f>
        <v/>
      </c>
      <c r="R256" s="27" t="str">
        <f>IF($B256="","",IF(R$4="NÃO",0,IF(VLOOKUP($B256,'FROTA OPER.'!$N$6:$W$306,8,0)=R$3,0.01,0)))</f>
        <v/>
      </c>
      <c r="S256" s="27" t="str">
        <f>IF($B256="","",IF(S$4="NÃO",0,IF(VLOOKUP($B256,'FROTA OPER.'!$N$6:$W$306,8,0)=S$3,0.01,0)))</f>
        <v/>
      </c>
      <c r="T256" s="28" t="str">
        <f>IF($B256="","",IF(T$4="NÃO",0,IF(VLOOKUP($B256,'FROTA OPER.'!$N$6:$W$306,8,0)=T$3,0.01,0)))</f>
        <v/>
      </c>
      <c r="U256" s="37" t="str">
        <f t="shared" si="17"/>
        <v/>
      </c>
      <c r="V256" s="20" t="str">
        <f t="shared" si="18"/>
        <v/>
      </c>
      <c r="W256" s="330"/>
    </row>
    <row r="257" spans="2:23" ht="15" customHeight="1" x14ac:dyDescent="0.25">
      <c r="B257" s="21" t="str">
        <f>IF('FROTA OPER.'!N259="","",'FROTA OPER.'!N259)</f>
        <v/>
      </c>
      <c r="C257" s="21" t="str">
        <f>IF(B257="","",'FROTA OPER.'!AJ259)</f>
        <v/>
      </c>
      <c r="D257" s="21" t="str">
        <f>IF(B257="","",'FROTA OPER.'!B259)</f>
        <v/>
      </c>
      <c r="E257" s="22" t="str">
        <f t="shared" si="19"/>
        <v/>
      </c>
      <c r="F257" s="36" t="str">
        <f t="shared" si="20"/>
        <v/>
      </c>
      <c r="G257" s="23" t="str">
        <f>IF($B257="","",IF(G$4="NÃO",0,IF(VLOOKUP($B257,'FROTA OPER.'!$N$6:$AC$306,15,0)=G$3,0.02,0)))</f>
        <v/>
      </c>
      <c r="H257" s="24" t="str">
        <f>IF($B257="","",IF(H$4="NÃO",0,IF(VLOOKUP($B257,'FROTA OPER.'!$N$6:$AC$306,15,0)=H$3,0.02,0)))</f>
        <v/>
      </c>
      <c r="I257" s="24" t="str">
        <f>IF($B257="","",IF(I$4="NÃO",0,IF(VLOOKUP($B257,'FROTA OPER.'!$N$6:$AC$306,15,0)=I$3,0.02,0)))</f>
        <v/>
      </c>
      <c r="J257" s="24" t="str">
        <f>IF($B257="","",IF(J$4="NÃO",0,IF(VLOOKUP($B257,'FROTA OPER.'!$N$6:$AC$306,15,0)=J$3,0.02,0)))</f>
        <v/>
      </c>
      <c r="K257" s="24" t="str">
        <f>IF($B257="","",IF(K$4="NÃO",0,IF(VLOOKUP($B257,'FROTA OPER.'!$N$6:$AC$306,15,0)=K$3,0.02,0)))</f>
        <v/>
      </c>
      <c r="L257" s="24" t="str">
        <f>IF($B257="","",IF(L$4="NÃO",0,IF(VLOOKUP($B257,'FROTA OPER.'!$N$6:$AC$306,15,0)=L$3,0.02,0)))</f>
        <v/>
      </c>
      <c r="M257" s="25" t="str">
        <f>IF($B257="","",IF(L$4="NÃO",0,IF(VLOOKUP($B257,'FROTA OPER.'!$N$6:$AC$306,15,0)=M$3,0.02,0)))</f>
        <v/>
      </c>
      <c r="N257" s="26" t="str">
        <f>IF($B257="","",IF(N$4="NÃO",0,IF(VLOOKUP($B257,'FROTA OPER.'!$N$6:$W$306,8,0)=N$3,0.01,0)))</f>
        <v/>
      </c>
      <c r="O257" s="27" t="str">
        <f>IF($B257="","",IF(O$4="NÃO",0,IF(VLOOKUP($B257,'FROTA OPER.'!$N$6:$W$306,8,0)=O$3,0.01,0)))</f>
        <v/>
      </c>
      <c r="P257" s="27" t="str">
        <f>IF($B257="","",IF(P$4="NÃO",0,IF(VLOOKUP($B257,'FROTA OPER.'!$N$6:$W$306,8,0)=P$3,0.01,0)))</f>
        <v/>
      </c>
      <c r="Q257" s="27" t="str">
        <f>IF($B257="","",IF(Q$4="NÃO",0,IF(VLOOKUP($B257,'FROTA OPER.'!$N$6:$W$306,8,0)=Q$3,0.01,0)))</f>
        <v/>
      </c>
      <c r="R257" s="27" t="str">
        <f>IF($B257="","",IF(R$4="NÃO",0,IF(VLOOKUP($B257,'FROTA OPER.'!$N$6:$W$306,8,0)=R$3,0.01,0)))</f>
        <v/>
      </c>
      <c r="S257" s="27" t="str">
        <f>IF($B257="","",IF(S$4="NÃO",0,IF(VLOOKUP($B257,'FROTA OPER.'!$N$6:$W$306,8,0)=S$3,0.01,0)))</f>
        <v/>
      </c>
      <c r="T257" s="28" t="str">
        <f>IF($B257="","",IF(T$4="NÃO",0,IF(VLOOKUP($B257,'FROTA OPER.'!$N$6:$W$306,8,0)=T$3,0.01,0)))</f>
        <v/>
      </c>
      <c r="U257" s="37" t="str">
        <f t="shared" si="17"/>
        <v/>
      </c>
      <c r="V257" s="20" t="str">
        <f t="shared" si="18"/>
        <v/>
      </c>
      <c r="W257" s="330"/>
    </row>
    <row r="258" spans="2:23" ht="15" customHeight="1" x14ac:dyDescent="0.25">
      <c r="B258" s="21" t="str">
        <f>IF('FROTA OPER.'!N260="","",'FROTA OPER.'!N260)</f>
        <v/>
      </c>
      <c r="C258" s="21" t="str">
        <f>IF(B258="","",'FROTA OPER.'!AJ260)</f>
        <v/>
      </c>
      <c r="D258" s="21" t="str">
        <f>IF(B258="","",'FROTA OPER.'!B260)</f>
        <v/>
      </c>
      <c r="E258" s="22" t="str">
        <f t="shared" si="19"/>
        <v/>
      </c>
      <c r="F258" s="36" t="str">
        <f t="shared" si="20"/>
        <v/>
      </c>
      <c r="G258" s="23" t="str">
        <f>IF($B258="","",IF(G$4="NÃO",0,IF(VLOOKUP($B258,'FROTA OPER.'!$N$6:$AC$306,15,0)=G$3,0.02,0)))</f>
        <v/>
      </c>
      <c r="H258" s="24" t="str">
        <f>IF($B258="","",IF(H$4="NÃO",0,IF(VLOOKUP($B258,'FROTA OPER.'!$N$6:$AC$306,15,0)=H$3,0.02,0)))</f>
        <v/>
      </c>
      <c r="I258" s="24" t="str">
        <f>IF($B258="","",IF(I$4="NÃO",0,IF(VLOOKUP($B258,'FROTA OPER.'!$N$6:$AC$306,15,0)=I$3,0.02,0)))</f>
        <v/>
      </c>
      <c r="J258" s="24" t="str">
        <f>IF($B258="","",IF(J$4="NÃO",0,IF(VLOOKUP($B258,'FROTA OPER.'!$N$6:$AC$306,15,0)=J$3,0.02,0)))</f>
        <v/>
      </c>
      <c r="K258" s="24" t="str">
        <f>IF($B258="","",IF(K$4="NÃO",0,IF(VLOOKUP($B258,'FROTA OPER.'!$N$6:$AC$306,15,0)=K$3,0.02,0)))</f>
        <v/>
      </c>
      <c r="L258" s="24" t="str">
        <f>IF($B258="","",IF(L$4="NÃO",0,IF(VLOOKUP($B258,'FROTA OPER.'!$N$6:$AC$306,15,0)=L$3,0.02,0)))</f>
        <v/>
      </c>
      <c r="M258" s="25" t="str">
        <f>IF($B258="","",IF(L$4="NÃO",0,IF(VLOOKUP($B258,'FROTA OPER.'!$N$6:$AC$306,15,0)=M$3,0.02,0)))</f>
        <v/>
      </c>
      <c r="N258" s="26" t="str">
        <f>IF($B258="","",IF(N$4="NÃO",0,IF(VLOOKUP($B258,'FROTA OPER.'!$N$6:$W$306,8,0)=N$3,0.01,0)))</f>
        <v/>
      </c>
      <c r="O258" s="27" t="str">
        <f>IF($B258="","",IF(O$4="NÃO",0,IF(VLOOKUP($B258,'FROTA OPER.'!$N$6:$W$306,8,0)=O$3,0.01,0)))</f>
        <v/>
      </c>
      <c r="P258" s="27" t="str">
        <f>IF($B258="","",IF(P$4="NÃO",0,IF(VLOOKUP($B258,'FROTA OPER.'!$N$6:$W$306,8,0)=P$3,0.01,0)))</f>
        <v/>
      </c>
      <c r="Q258" s="27" t="str">
        <f>IF($B258="","",IF(Q$4="NÃO",0,IF(VLOOKUP($B258,'FROTA OPER.'!$N$6:$W$306,8,0)=Q$3,0.01,0)))</f>
        <v/>
      </c>
      <c r="R258" s="27" t="str">
        <f>IF($B258="","",IF(R$4="NÃO",0,IF(VLOOKUP($B258,'FROTA OPER.'!$N$6:$W$306,8,0)=R$3,0.01,0)))</f>
        <v/>
      </c>
      <c r="S258" s="27" t="str">
        <f>IF($B258="","",IF(S$4="NÃO",0,IF(VLOOKUP($B258,'FROTA OPER.'!$N$6:$W$306,8,0)=S$3,0.01,0)))</f>
        <v/>
      </c>
      <c r="T258" s="28" t="str">
        <f>IF($B258="","",IF(T$4="NÃO",0,IF(VLOOKUP($B258,'FROTA OPER.'!$N$6:$W$306,8,0)=T$3,0.01,0)))</f>
        <v/>
      </c>
      <c r="U258" s="37" t="str">
        <f t="shared" si="17"/>
        <v/>
      </c>
      <c r="V258" s="20" t="str">
        <f t="shared" si="18"/>
        <v/>
      </c>
      <c r="W258" s="330"/>
    </row>
    <row r="259" spans="2:23" ht="15" customHeight="1" x14ac:dyDescent="0.25">
      <c r="B259" s="21" t="str">
        <f>IF('FROTA OPER.'!N261="","",'FROTA OPER.'!N261)</f>
        <v/>
      </c>
      <c r="C259" s="21" t="str">
        <f>IF(B259="","",'FROTA OPER.'!AJ261)</f>
        <v/>
      </c>
      <c r="D259" s="21" t="str">
        <f>IF(B259="","",'FROTA OPER.'!B261)</f>
        <v/>
      </c>
      <c r="E259" s="22" t="str">
        <f t="shared" si="19"/>
        <v/>
      </c>
      <c r="F259" s="36" t="str">
        <f t="shared" si="20"/>
        <v/>
      </c>
      <c r="G259" s="23" t="str">
        <f>IF($B259="","",IF(G$4="NÃO",0,IF(VLOOKUP($B259,'FROTA OPER.'!$N$6:$AC$306,15,0)=G$3,0.02,0)))</f>
        <v/>
      </c>
      <c r="H259" s="24" t="str">
        <f>IF($B259="","",IF(H$4="NÃO",0,IF(VLOOKUP($B259,'FROTA OPER.'!$N$6:$AC$306,15,0)=H$3,0.02,0)))</f>
        <v/>
      </c>
      <c r="I259" s="24" t="str">
        <f>IF($B259="","",IF(I$4="NÃO",0,IF(VLOOKUP($B259,'FROTA OPER.'!$N$6:$AC$306,15,0)=I$3,0.02,0)))</f>
        <v/>
      </c>
      <c r="J259" s="24" t="str">
        <f>IF($B259="","",IF(J$4="NÃO",0,IF(VLOOKUP($B259,'FROTA OPER.'!$N$6:$AC$306,15,0)=J$3,0.02,0)))</f>
        <v/>
      </c>
      <c r="K259" s="24" t="str">
        <f>IF($B259="","",IF(K$4="NÃO",0,IF(VLOOKUP($B259,'FROTA OPER.'!$N$6:$AC$306,15,0)=K$3,0.02,0)))</f>
        <v/>
      </c>
      <c r="L259" s="24" t="str">
        <f>IF($B259="","",IF(L$4="NÃO",0,IF(VLOOKUP($B259,'FROTA OPER.'!$N$6:$AC$306,15,0)=L$3,0.02,0)))</f>
        <v/>
      </c>
      <c r="M259" s="25" t="str">
        <f>IF($B259="","",IF(L$4="NÃO",0,IF(VLOOKUP($B259,'FROTA OPER.'!$N$6:$AC$306,15,0)=M$3,0.02,0)))</f>
        <v/>
      </c>
      <c r="N259" s="26" t="str">
        <f>IF($B259="","",IF(N$4="NÃO",0,IF(VLOOKUP($B259,'FROTA OPER.'!$N$6:$W$306,8,0)=N$3,0.01,0)))</f>
        <v/>
      </c>
      <c r="O259" s="27" t="str">
        <f>IF($B259="","",IF(O$4="NÃO",0,IF(VLOOKUP($B259,'FROTA OPER.'!$N$6:$W$306,8,0)=O$3,0.01,0)))</f>
        <v/>
      </c>
      <c r="P259" s="27" t="str">
        <f>IF($B259="","",IF(P$4="NÃO",0,IF(VLOOKUP($B259,'FROTA OPER.'!$N$6:$W$306,8,0)=P$3,0.01,0)))</f>
        <v/>
      </c>
      <c r="Q259" s="27" t="str">
        <f>IF($B259="","",IF(Q$4="NÃO",0,IF(VLOOKUP($B259,'FROTA OPER.'!$N$6:$W$306,8,0)=Q$3,0.01,0)))</f>
        <v/>
      </c>
      <c r="R259" s="27" t="str">
        <f>IF($B259="","",IF(R$4="NÃO",0,IF(VLOOKUP($B259,'FROTA OPER.'!$N$6:$W$306,8,0)=R$3,0.01,0)))</f>
        <v/>
      </c>
      <c r="S259" s="27" t="str">
        <f>IF($B259="","",IF(S$4="NÃO",0,IF(VLOOKUP($B259,'FROTA OPER.'!$N$6:$W$306,8,0)=S$3,0.01,0)))</f>
        <v/>
      </c>
      <c r="T259" s="28" t="str">
        <f>IF($B259="","",IF(T$4="NÃO",0,IF(VLOOKUP($B259,'FROTA OPER.'!$N$6:$W$306,8,0)=T$3,0.01,0)))</f>
        <v/>
      </c>
      <c r="U259" s="37" t="str">
        <f t="shared" si="17"/>
        <v/>
      </c>
      <c r="V259" s="20" t="str">
        <f t="shared" si="18"/>
        <v/>
      </c>
      <c r="W259" s="330"/>
    </row>
    <row r="260" spans="2:23" ht="15" customHeight="1" x14ac:dyDescent="0.25">
      <c r="B260" s="21" t="str">
        <f>IF('FROTA OPER.'!N262="","",'FROTA OPER.'!N262)</f>
        <v/>
      </c>
      <c r="C260" s="21" t="str">
        <f>IF(B260="","",'FROTA OPER.'!AJ262)</f>
        <v/>
      </c>
      <c r="D260" s="21" t="str">
        <f>IF(B260="","",'FROTA OPER.'!B262)</f>
        <v/>
      </c>
      <c r="E260" s="22" t="str">
        <f t="shared" si="19"/>
        <v/>
      </c>
      <c r="F260" s="36" t="str">
        <f t="shared" si="20"/>
        <v/>
      </c>
      <c r="G260" s="23" t="str">
        <f>IF($B260="","",IF(G$4="NÃO",0,IF(VLOOKUP($B260,'FROTA OPER.'!$N$6:$AC$306,15,0)=G$3,0.02,0)))</f>
        <v/>
      </c>
      <c r="H260" s="24" t="str">
        <f>IF($B260="","",IF(H$4="NÃO",0,IF(VLOOKUP($B260,'FROTA OPER.'!$N$6:$AC$306,15,0)=H$3,0.02,0)))</f>
        <v/>
      </c>
      <c r="I260" s="24" t="str">
        <f>IF($B260="","",IF(I$4="NÃO",0,IF(VLOOKUP($B260,'FROTA OPER.'!$N$6:$AC$306,15,0)=I$3,0.02,0)))</f>
        <v/>
      </c>
      <c r="J260" s="24" t="str">
        <f>IF($B260="","",IF(J$4="NÃO",0,IF(VLOOKUP($B260,'FROTA OPER.'!$N$6:$AC$306,15,0)=J$3,0.02,0)))</f>
        <v/>
      </c>
      <c r="K260" s="24" t="str">
        <f>IF($B260="","",IF(K$4="NÃO",0,IF(VLOOKUP($B260,'FROTA OPER.'!$N$6:$AC$306,15,0)=K$3,0.02,0)))</f>
        <v/>
      </c>
      <c r="L260" s="24" t="str">
        <f>IF($B260="","",IF(L$4="NÃO",0,IF(VLOOKUP($B260,'FROTA OPER.'!$N$6:$AC$306,15,0)=L$3,0.02,0)))</f>
        <v/>
      </c>
      <c r="M260" s="25" t="str">
        <f>IF($B260="","",IF(L$4="NÃO",0,IF(VLOOKUP($B260,'FROTA OPER.'!$N$6:$AC$306,15,0)=M$3,0.02,0)))</f>
        <v/>
      </c>
      <c r="N260" s="26" t="str">
        <f>IF($B260="","",IF(N$4="NÃO",0,IF(VLOOKUP($B260,'FROTA OPER.'!$N$6:$W$306,8,0)=N$3,0.01,0)))</f>
        <v/>
      </c>
      <c r="O260" s="27" t="str">
        <f>IF($B260="","",IF(O$4="NÃO",0,IF(VLOOKUP($B260,'FROTA OPER.'!$N$6:$W$306,8,0)=O$3,0.01,0)))</f>
        <v/>
      </c>
      <c r="P260" s="27" t="str">
        <f>IF($B260="","",IF(P$4="NÃO",0,IF(VLOOKUP($B260,'FROTA OPER.'!$N$6:$W$306,8,0)=P$3,0.01,0)))</f>
        <v/>
      </c>
      <c r="Q260" s="27" t="str">
        <f>IF($B260="","",IF(Q$4="NÃO",0,IF(VLOOKUP($B260,'FROTA OPER.'!$N$6:$W$306,8,0)=Q$3,0.01,0)))</f>
        <v/>
      </c>
      <c r="R260" s="27" t="str">
        <f>IF($B260="","",IF(R$4="NÃO",0,IF(VLOOKUP($B260,'FROTA OPER.'!$N$6:$W$306,8,0)=R$3,0.01,0)))</f>
        <v/>
      </c>
      <c r="S260" s="27" t="str">
        <f>IF($B260="","",IF(S$4="NÃO",0,IF(VLOOKUP($B260,'FROTA OPER.'!$N$6:$W$306,8,0)=S$3,0.01,0)))</f>
        <v/>
      </c>
      <c r="T260" s="28" t="str">
        <f>IF($B260="","",IF(T$4="NÃO",0,IF(VLOOKUP($B260,'FROTA OPER.'!$N$6:$W$306,8,0)=T$3,0.01,0)))</f>
        <v/>
      </c>
      <c r="U260" s="37" t="str">
        <f t="shared" si="17"/>
        <v/>
      </c>
      <c r="V260" s="20" t="str">
        <f t="shared" si="18"/>
        <v/>
      </c>
      <c r="W260" s="330"/>
    </row>
    <row r="261" spans="2:23" ht="15" customHeight="1" x14ac:dyDescent="0.25">
      <c r="B261" s="21" t="str">
        <f>IF('FROTA OPER.'!N263="","",'FROTA OPER.'!N263)</f>
        <v/>
      </c>
      <c r="C261" s="21" t="str">
        <f>IF(B261="","",'FROTA OPER.'!AJ263)</f>
        <v/>
      </c>
      <c r="D261" s="21" t="str">
        <f>IF(B261="","",'FROTA OPER.'!B263)</f>
        <v/>
      </c>
      <c r="E261" s="22" t="str">
        <f t="shared" si="19"/>
        <v/>
      </c>
      <c r="F261" s="36" t="str">
        <f t="shared" si="20"/>
        <v/>
      </c>
      <c r="G261" s="23" t="str">
        <f>IF($B261="","",IF(G$4="NÃO",0,IF(VLOOKUP($B261,'FROTA OPER.'!$N$6:$AC$306,15,0)=G$3,0.02,0)))</f>
        <v/>
      </c>
      <c r="H261" s="24" t="str">
        <f>IF($B261="","",IF(H$4="NÃO",0,IF(VLOOKUP($B261,'FROTA OPER.'!$N$6:$AC$306,15,0)=H$3,0.02,0)))</f>
        <v/>
      </c>
      <c r="I261" s="24" t="str">
        <f>IF($B261="","",IF(I$4="NÃO",0,IF(VLOOKUP($B261,'FROTA OPER.'!$N$6:$AC$306,15,0)=I$3,0.02,0)))</f>
        <v/>
      </c>
      <c r="J261" s="24" t="str">
        <f>IF($B261="","",IF(J$4="NÃO",0,IF(VLOOKUP($B261,'FROTA OPER.'!$N$6:$AC$306,15,0)=J$3,0.02,0)))</f>
        <v/>
      </c>
      <c r="K261" s="24" t="str">
        <f>IF($B261="","",IF(K$4="NÃO",0,IF(VLOOKUP($B261,'FROTA OPER.'!$N$6:$AC$306,15,0)=K$3,0.02,0)))</f>
        <v/>
      </c>
      <c r="L261" s="24" t="str">
        <f>IF($B261="","",IF(L$4="NÃO",0,IF(VLOOKUP($B261,'FROTA OPER.'!$N$6:$AC$306,15,0)=L$3,0.02,0)))</f>
        <v/>
      </c>
      <c r="M261" s="25" t="str">
        <f>IF($B261="","",IF(L$4="NÃO",0,IF(VLOOKUP($B261,'FROTA OPER.'!$N$6:$AC$306,15,0)=M$3,0.02,0)))</f>
        <v/>
      </c>
      <c r="N261" s="26" t="str">
        <f>IF($B261="","",IF(N$4="NÃO",0,IF(VLOOKUP($B261,'FROTA OPER.'!$N$6:$W$306,8,0)=N$3,0.01,0)))</f>
        <v/>
      </c>
      <c r="O261" s="27" t="str">
        <f>IF($B261="","",IF(O$4="NÃO",0,IF(VLOOKUP($B261,'FROTA OPER.'!$N$6:$W$306,8,0)=O$3,0.01,0)))</f>
        <v/>
      </c>
      <c r="P261" s="27" t="str">
        <f>IF($B261="","",IF(P$4="NÃO",0,IF(VLOOKUP($B261,'FROTA OPER.'!$N$6:$W$306,8,0)=P$3,0.01,0)))</f>
        <v/>
      </c>
      <c r="Q261" s="27" t="str">
        <f>IF($B261="","",IF(Q$4="NÃO",0,IF(VLOOKUP($B261,'FROTA OPER.'!$N$6:$W$306,8,0)=Q$3,0.01,0)))</f>
        <v/>
      </c>
      <c r="R261" s="27" t="str">
        <f>IF($B261="","",IF(R$4="NÃO",0,IF(VLOOKUP($B261,'FROTA OPER.'!$N$6:$W$306,8,0)=R$3,0.01,0)))</f>
        <v/>
      </c>
      <c r="S261" s="27" t="str">
        <f>IF($B261="","",IF(S$4="NÃO",0,IF(VLOOKUP($B261,'FROTA OPER.'!$N$6:$W$306,8,0)=S$3,0.01,0)))</f>
        <v/>
      </c>
      <c r="T261" s="28" t="str">
        <f>IF($B261="","",IF(T$4="NÃO",0,IF(VLOOKUP($B261,'FROTA OPER.'!$N$6:$W$306,8,0)=T$3,0.01,0)))</f>
        <v/>
      </c>
      <c r="U261" s="37" t="str">
        <f t="shared" ref="U261:U304" si="21">IF(B261="","",IF(F261="","",IF(F261-SUM(G261:T261)&lt;0,0,F261-SUM(G261:T261))))</f>
        <v/>
      </c>
      <c r="V261" s="20" t="str">
        <f t="shared" ref="V261:V304" si="22">IF($C261="","",VLOOKUP($C261,$X$2:$Y$36,2,0))</f>
        <v/>
      </c>
      <c r="W261" s="330"/>
    </row>
    <row r="262" spans="2:23" ht="15" customHeight="1" x14ac:dyDescent="0.25">
      <c r="B262" s="21" t="str">
        <f>IF('FROTA OPER.'!N264="","",'FROTA OPER.'!N264)</f>
        <v/>
      </c>
      <c r="C262" s="21" t="str">
        <f>IF(B262="","",'FROTA OPER.'!AJ264)</f>
        <v/>
      </c>
      <c r="D262" s="21" t="str">
        <f>IF(B262="","",'FROTA OPER.'!B264)</f>
        <v/>
      </c>
      <c r="E262" s="22" t="str">
        <f t="shared" ref="E262:E304" si="23">IF(B262="","",1)</f>
        <v/>
      </c>
      <c r="F262" s="36" t="str">
        <f t="shared" si="20"/>
        <v/>
      </c>
      <c r="G262" s="23" t="str">
        <f>IF($B262="","",IF(G$4="NÃO",0,IF(VLOOKUP($B262,'FROTA OPER.'!$N$6:$AC$306,15,0)=G$3,0.02,0)))</f>
        <v/>
      </c>
      <c r="H262" s="24" t="str">
        <f>IF($B262="","",IF(H$4="NÃO",0,IF(VLOOKUP($B262,'FROTA OPER.'!$N$6:$AC$306,15,0)=H$3,0.02,0)))</f>
        <v/>
      </c>
      <c r="I262" s="24" t="str">
        <f>IF($B262="","",IF(I$4="NÃO",0,IF(VLOOKUP($B262,'FROTA OPER.'!$N$6:$AC$306,15,0)=I$3,0.02,0)))</f>
        <v/>
      </c>
      <c r="J262" s="24" t="str">
        <f>IF($B262="","",IF(J$4="NÃO",0,IF(VLOOKUP($B262,'FROTA OPER.'!$N$6:$AC$306,15,0)=J$3,0.02,0)))</f>
        <v/>
      </c>
      <c r="K262" s="24" t="str">
        <f>IF($B262="","",IF(K$4="NÃO",0,IF(VLOOKUP($B262,'FROTA OPER.'!$N$6:$AC$306,15,0)=K$3,0.02,0)))</f>
        <v/>
      </c>
      <c r="L262" s="24" t="str">
        <f>IF($B262="","",IF(L$4="NÃO",0,IF(VLOOKUP($B262,'FROTA OPER.'!$N$6:$AC$306,15,0)=L$3,0.02,0)))</f>
        <v/>
      </c>
      <c r="M262" s="25" t="str">
        <f>IF($B262="","",IF(L$4="NÃO",0,IF(VLOOKUP($B262,'FROTA OPER.'!$N$6:$AC$306,15,0)=M$3,0.02,0)))</f>
        <v/>
      </c>
      <c r="N262" s="26" t="str">
        <f>IF($B262="","",IF(N$4="NÃO",0,IF(VLOOKUP($B262,'FROTA OPER.'!$N$6:$W$306,8,0)=N$3,0.01,0)))</f>
        <v/>
      </c>
      <c r="O262" s="27" t="str">
        <f>IF($B262="","",IF(O$4="NÃO",0,IF(VLOOKUP($B262,'FROTA OPER.'!$N$6:$W$306,8,0)=O$3,0.01,0)))</f>
        <v/>
      </c>
      <c r="P262" s="27" t="str">
        <f>IF($B262="","",IF(P$4="NÃO",0,IF(VLOOKUP($B262,'FROTA OPER.'!$N$6:$W$306,8,0)=P$3,0.01,0)))</f>
        <v/>
      </c>
      <c r="Q262" s="27" t="str">
        <f>IF($B262="","",IF(Q$4="NÃO",0,IF(VLOOKUP($B262,'FROTA OPER.'!$N$6:$W$306,8,0)=Q$3,0.01,0)))</f>
        <v/>
      </c>
      <c r="R262" s="27" t="str">
        <f>IF($B262="","",IF(R$4="NÃO",0,IF(VLOOKUP($B262,'FROTA OPER.'!$N$6:$W$306,8,0)=R$3,0.01,0)))</f>
        <v/>
      </c>
      <c r="S262" s="27" t="str">
        <f>IF($B262="","",IF(S$4="NÃO",0,IF(VLOOKUP($B262,'FROTA OPER.'!$N$6:$W$306,8,0)=S$3,0.01,0)))</f>
        <v/>
      </c>
      <c r="T262" s="28" t="str">
        <f>IF($B262="","",IF(T$4="NÃO",0,IF(VLOOKUP($B262,'FROTA OPER.'!$N$6:$W$306,8,0)=T$3,0.01,0)))</f>
        <v/>
      </c>
      <c r="U262" s="37" t="str">
        <f t="shared" si="21"/>
        <v/>
      </c>
      <c r="V262" s="20" t="str">
        <f t="shared" si="22"/>
        <v/>
      </c>
      <c r="W262" s="330"/>
    </row>
    <row r="263" spans="2:23" ht="15" customHeight="1" x14ac:dyDescent="0.25">
      <c r="B263" s="21" t="str">
        <f>IF('FROTA OPER.'!N265="","",'FROTA OPER.'!N265)</f>
        <v/>
      </c>
      <c r="C263" s="21" t="str">
        <f>IF(B263="","",'FROTA OPER.'!AJ265)</f>
        <v/>
      </c>
      <c r="D263" s="21" t="str">
        <f>IF(B263="","",'FROTA OPER.'!B265)</f>
        <v/>
      </c>
      <c r="E263" s="22" t="str">
        <f t="shared" si="23"/>
        <v/>
      </c>
      <c r="F263" s="36" t="str">
        <f t="shared" si="20"/>
        <v/>
      </c>
      <c r="G263" s="23" t="str">
        <f>IF($B263="","",IF(G$4="NÃO",0,IF(VLOOKUP($B263,'FROTA OPER.'!$N$6:$AC$306,15,0)=G$3,0.02,0)))</f>
        <v/>
      </c>
      <c r="H263" s="24" t="str">
        <f>IF($B263="","",IF(H$4="NÃO",0,IF(VLOOKUP($B263,'FROTA OPER.'!$N$6:$AC$306,15,0)=H$3,0.02,0)))</f>
        <v/>
      </c>
      <c r="I263" s="24" t="str">
        <f>IF($B263="","",IF(I$4="NÃO",0,IF(VLOOKUP($B263,'FROTA OPER.'!$N$6:$AC$306,15,0)=I$3,0.02,0)))</f>
        <v/>
      </c>
      <c r="J263" s="24" t="str">
        <f>IF($B263="","",IF(J$4="NÃO",0,IF(VLOOKUP($B263,'FROTA OPER.'!$N$6:$AC$306,15,0)=J$3,0.02,0)))</f>
        <v/>
      </c>
      <c r="K263" s="24" t="str">
        <f>IF($B263="","",IF(K$4="NÃO",0,IF(VLOOKUP($B263,'FROTA OPER.'!$N$6:$AC$306,15,0)=K$3,0.02,0)))</f>
        <v/>
      </c>
      <c r="L263" s="24" t="str">
        <f>IF($B263="","",IF(L$4="NÃO",0,IF(VLOOKUP($B263,'FROTA OPER.'!$N$6:$AC$306,15,0)=L$3,0.02,0)))</f>
        <v/>
      </c>
      <c r="M263" s="25" t="str">
        <f>IF($B263="","",IF(L$4="NÃO",0,IF(VLOOKUP($B263,'FROTA OPER.'!$N$6:$AC$306,15,0)=M$3,0.02,0)))</f>
        <v/>
      </c>
      <c r="N263" s="26" t="str">
        <f>IF($B263="","",IF(N$4="NÃO",0,IF(VLOOKUP($B263,'FROTA OPER.'!$N$6:$W$306,8,0)=N$3,0.01,0)))</f>
        <v/>
      </c>
      <c r="O263" s="27" t="str">
        <f>IF($B263="","",IF(O$4="NÃO",0,IF(VLOOKUP($B263,'FROTA OPER.'!$N$6:$W$306,8,0)=O$3,0.01,0)))</f>
        <v/>
      </c>
      <c r="P263" s="27" t="str">
        <f>IF($B263="","",IF(P$4="NÃO",0,IF(VLOOKUP($B263,'FROTA OPER.'!$N$6:$W$306,8,0)=P$3,0.01,0)))</f>
        <v/>
      </c>
      <c r="Q263" s="27" t="str">
        <f>IF($B263="","",IF(Q$4="NÃO",0,IF(VLOOKUP($B263,'FROTA OPER.'!$N$6:$W$306,8,0)=Q$3,0.01,0)))</f>
        <v/>
      </c>
      <c r="R263" s="27" t="str">
        <f>IF($B263="","",IF(R$4="NÃO",0,IF(VLOOKUP($B263,'FROTA OPER.'!$N$6:$W$306,8,0)=R$3,0.01,0)))</f>
        <v/>
      </c>
      <c r="S263" s="27" t="str">
        <f>IF($B263="","",IF(S$4="NÃO",0,IF(VLOOKUP($B263,'FROTA OPER.'!$N$6:$W$306,8,0)=S$3,0.01,0)))</f>
        <v/>
      </c>
      <c r="T263" s="28" t="str">
        <f>IF($B263="","",IF(T$4="NÃO",0,IF(VLOOKUP($B263,'FROTA OPER.'!$N$6:$W$306,8,0)=T$3,0.01,0)))</f>
        <v/>
      </c>
      <c r="U263" s="37" t="str">
        <f t="shared" si="21"/>
        <v/>
      </c>
      <c r="V263" s="20" t="str">
        <f t="shared" si="22"/>
        <v/>
      </c>
      <c r="W263" s="330"/>
    </row>
    <row r="264" spans="2:23" ht="15" customHeight="1" x14ac:dyDescent="0.25">
      <c r="B264" s="21" t="str">
        <f>IF('FROTA OPER.'!N266="","",'FROTA OPER.'!N266)</f>
        <v/>
      </c>
      <c r="C264" s="21" t="str">
        <f>IF(B264="","",'FROTA OPER.'!AJ266)</f>
        <v/>
      </c>
      <c r="D264" s="21" t="str">
        <f>IF(B264="","",'FROTA OPER.'!B266)</f>
        <v/>
      </c>
      <c r="E264" s="22" t="str">
        <f t="shared" si="23"/>
        <v/>
      </c>
      <c r="F264" s="36" t="str">
        <f t="shared" si="20"/>
        <v/>
      </c>
      <c r="G264" s="23" t="str">
        <f>IF($B264="","",IF(G$4="NÃO",0,IF(VLOOKUP($B264,'FROTA OPER.'!$N$6:$AC$306,15,0)=G$3,0.02,0)))</f>
        <v/>
      </c>
      <c r="H264" s="24" t="str">
        <f>IF($B264="","",IF(H$4="NÃO",0,IF(VLOOKUP($B264,'FROTA OPER.'!$N$6:$AC$306,15,0)=H$3,0.02,0)))</f>
        <v/>
      </c>
      <c r="I264" s="24" t="str">
        <f>IF($B264="","",IF(I$4="NÃO",0,IF(VLOOKUP($B264,'FROTA OPER.'!$N$6:$AC$306,15,0)=I$3,0.02,0)))</f>
        <v/>
      </c>
      <c r="J264" s="24" t="str">
        <f>IF($B264="","",IF(J$4="NÃO",0,IF(VLOOKUP($B264,'FROTA OPER.'!$N$6:$AC$306,15,0)=J$3,0.02,0)))</f>
        <v/>
      </c>
      <c r="K264" s="24" t="str">
        <f>IF($B264="","",IF(K$4="NÃO",0,IF(VLOOKUP($B264,'FROTA OPER.'!$N$6:$AC$306,15,0)=K$3,0.02,0)))</f>
        <v/>
      </c>
      <c r="L264" s="24" t="str">
        <f>IF($B264="","",IF(L$4="NÃO",0,IF(VLOOKUP($B264,'FROTA OPER.'!$N$6:$AC$306,15,0)=L$3,0.02,0)))</f>
        <v/>
      </c>
      <c r="M264" s="25" t="str">
        <f>IF($B264="","",IF(L$4="NÃO",0,IF(VLOOKUP($B264,'FROTA OPER.'!$N$6:$AC$306,15,0)=M$3,0.02,0)))</f>
        <v/>
      </c>
      <c r="N264" s="26" t="str">
        <f>IF($B264="","",IF(N$4="NÃO",0,IF(VLOOKUP($B264,'FROTA OPER.'!$N$6:$W$306,8,0)=N$3,0.01,0)))</f>
        <v/>
      </c>
      <c r="O264" s="27" t="str">
        <f>IF($B264="","",IF(O$4="NÃO",0,IF(VLOOKUP($B264,'FROTA OPER.'!$N$6:$W$306,8,0)=O$3,0.01,0)))</f>
        <v/>
      </c>
      <c r="P264" s="27" t="str">
        <f>IF($B264="","",IF(P$4="NÃO",0,IF(VLOOKUP($B264,'FROTA OPER.'!$N$6:$W$306,8,0)=P$3,0.01,0)))</f>
        <v/>
      </c>
      <c r="Q264" s="27" t="str">
        <f>IF($B264="","",IF(Q$4="NÃO",0,IF(VLOOKUP($B264,'FROTA OPER.'!$N$6:$W$306,8,0)=Q$3,0.01,0)))</f>
        <v/>
      </c>
      <c r="R264" s="27" t="str">
        <f>IF($B264="","",IF(R$4="NÃO",0,IF(VLOOKUP($B264,'FROTA OPER.'!$N$6:$W$306,8,0)=R$3,0.01,0)))</f>
        <v/>
      </c>
      <c r="S264" s="27" t="str">
        <f>IF($B264="","",IF(S$4="NÃO",0,IF(VLOOKUP($B264,'FROTA OPER.'!$N$6:$W$306,8,0)=S$3,0.01,0)))</f>
        <v/>
      </c>
      <c r="T264" s="28" t="str">
        <f>IF($B264="","",IF(T$4="NÃO",0,IF(VLOOKUP($B264,'FROTA OPER.'!$N$6:$W$306,8,0)=T$3,0.01,0)))</f>
        <v/>
      </c>
      <c r="U264" s="37" t="str">
        <f t="shared" si="21"/>
        <v/>
      </c>
      <c r="V264" s="20" t="str">
        <f t="shared" si="22"/>
        <v/>
      </c>
      <c r="W264" s="330"/>
    </row>
    <row r="265" spans="2:23" ht="15" customHeight="1" x14ac:dyDescent="0.25">
      <c r="B265" s="21" t="str">
        <f>IF('FROTA OPER.'!N267="","",'FROTA OPER.'!N267)</f>
        <v/>
      </c>
      <c r="C265" s="21" t="str">
        <f>IF(B265="","",'FROTA OPER.'!AJ267)</f>
        <v/>
      </c>
      <c r="D265" s="21" t="str">
        <f>IF(B265="","",'FROTA OPER.'!B267)</f>
        <v/>
      </c>
      <c r="E265" s="22" t="str">
        <f t="shared" si="23"/>
        <v/>
      </c>
      <c r="F265" s="36" t="str">
        <f t="shared" si="20"/>
        <v/>
      </c>
      <c r="G265" s="23" t="str">
        <f>IF($B265="","",IF(G$4="NÃO",0,IF(VLOOKUP($B265,'FROTA OPER.'!$N$6:$AC$306,15,0)=G$3,0.02,0)))</f>
        <v/>
      </c>
      <c r="H265" s="24" t="str">
        <f>IF($B265="","",IF(H$4="NÃO",0,IF(VLOOKUP($B265,'FROTA OPER.'!$N$6:$AC$306,15,0)=H$3,0.02,0)))</f>
        <v/>
      </c>
      <c r="I265" s="24" t="str">
        <f>IF($B265="","",IF(I$4="NÃO",0,IF(VLOOKUP($B265,'FROTA OPER.'!$N$6:$AC$306,15,0)=I$3,0.02,0)))</f>
        <v/>
      </c>
      <c r="J265" s="24" t="str">
        <f>IF($B265="","",IF(J$4="NÃO",0,IF(VLOOKUP($B265,'FROTA OPER.'!$N$6:$AC$306,15,0)=J$3,0.02,0)))</f>
        <v/>
      </c>
      <c r="K265" s="24" t="str">
        <f>IF($B265="","",IF(K$4="NÃO",0,IF(VLOOKUP($B265,'FROTA OPER.'!$N$6:$AC$306,15,0)=K$3,0.02,0)))</f>
        <v/>
      </c>
      <c r="L265" s="24" t="str">
        <f>IF($B265="","",IF(L$4="NÃO",0,IF(VLOOKUP($B265,'FROTA OPER.'!$N$6:$AC$306,15,0)=L$3,0.02,0)))</f>
        <v/>
      </c>
      <c r="M265" s="25" t="str">
        <f>IF($B265="","",IF(L$4="NÃO",0,IF(VLOOKUP($B265,'FROTA OPER.'!$N$6:$AC$306,15,0)=M$3,0.02,0)))</f>
        <v/>
      </c>
      <c r="N265" s="26" t="str">
        <f>IF($B265="","",IF(N$4="NÃO",0,IF(VLOOKUP($B265,'FROTA OPER.'!$N$6:$W$306,8,0)=N$3,0.01,0)))</f>
        <v/>
      </c>
      <c r="O265" s="27" t="str">
        <f>IF($B265="","",IF(O$4="NÃO",0,IF(VLOOKUP($B265,'FROTA OPER.'!$N$6:$W$306,8,0)=O$3,0.01,0)))</f>
        <v/>
      </c>
      <c r="P265" s="27" t="str">
        <f>IF($B265="","",IF(P$4="NÃO",0,IF(VLOOKUP($B265,'FROTA OPER.'!$N$6:$W$306,8,0)=P$3,0.01,0)))</f>
        <v/>
      </c>
      <c r="Q265" s="27" t="str">
        <f>IF($B265="","",IF(Q$4="NÃO",0,IF(VLOOKUP($B265,'FROTA OPER.'!$N$6:$W$306,8,0)=Q$3,0.01,0)))</f>
        <v/>
      </c>
      <c r="R265" s="27" t="str">
        <f>IF($B265="","",IF(R$4="NÃO",0,IF(VLOOKUP($B265,'FROTA OPER.'!$N$6:$W$306,8,0)=R$3,0.01,0)))</f>
        <v/>
      </c>
      <c r="S265" s="27" t="str">
        <f>IF($B265="","",IF(S$4="NÃO",0,IF(VLOOKUP($B265,'FROTA OPER.'!$N$6:$W$306,8,0)=S$3,0.01,0)))</f>
        <v/>
      </c>
      <c r="T265" s="28" t="str">
        <f>IF($B265="","",IF(T$4="NÃO",0,IF(VLOOKUP($B265,'FROTA OPER.'!$N$6:$W$306,8,0)=T$3,0.01,0)))</f>
        <v/>
      </c>
      <c r="U265" s="37" t="str">
        <f t="shared" si="21"/>
        <v/>
      </c>
      <c r="V265" s="20" t="str">
        <f t="shared" si="22"/>
        <v/>
      </c>
      <c r="W265" s="330"/>
    </row>
    <row r="266" spans="2:23" ht="15" customHeight="1" x14ac:dyDescent="0.25">
      <c r="B266" s="21" t="str">
        <f>IF('FROTA OPER.'!N268="","",'FROTA OPER.'!N268)</f>
        <v/>
      </c>
      <c r="C266" s="21" t="str">
        <f>IF(B266="","",'FROTA OPER.'!AJ268)</f>
        <v/>
      </c>
      <c r="D266" s="21" t="str">
        <f>IF(B266="","",'FROTA OPER.'!B268)</f>
        <v/>
      </c>
      <c r="E266" s="22" t="str">
        <f t="shared" si="23"/>
        <v/>
      </c>
      <c r="F266" s="36" t="str">
        <f t="shared" si="20"/>
        <v/>
      </c>
      <c r="G266" s="23" t="str">
        <f>IF($B266="","",IF(G$4="NÃO",0,IF(VLOOKUP($B266,'FROTA OPER.'!$N$6:$AC$306,15,0)=G$3,0.02,0)))</f>
        <v/>
      </c>
      <c r="H266" s="24" t="str">
        <f>IF($B266="","",IF(H$4="NÃO",0,IF(VLOOKUP($B266,'FROTA OPER.'!$N$6:$AC$306,15,0)=H$3,0.02,0)))</f>
        <v/>
      </c>
      <c r="I266" s="24" t="str">
        <f>IF($B266="","",IF(I$4="NÃO",0,IF(VLOOKUP($B266,'FROTA OPER.'!$N$6:$AC$306,15,0)=I$3,0.02,0)))</f>
        <v/>
      </c>
      <c r="J266" s="24" t="str">
        <f>IF($B266="","",IF(J$4="NÃO",0,IF(VLOOKUP($B266,'FROTA OPER.'!$N$6:$AC$306,15,0)=J$3,0.02,0)))</f>
        <v/>
      </c>
      <c r="K266" s="24" t="str">
        <f>IF($B266="","",IF(K$4="NÃO",0,IF(VLOOKUP($B266,'FROTA OPER.'!$N$6:$AC$306,15,0)=K$3,0.02,0)))</f>
        <v/>
      </c>
      <c r="L266" s="24" t="str">
        <f>IF($B266="","",IF(L$4="NÃO",0,IF(VLOOKUP($B266,'FROTA OPER.'!$N$6:$AC$306,15,0)=L$3,0.02,0)))</f>
        <v/>
      </c>
      <c r="M266" s="25" t="str">
        <f>IF($B266="","",IF(L$4="NÃO",0,IF(VLOOKUP($B266,'FROTA OPER.'!$N$6:$AC$306,15,0)=M$3,0.02,0)))</f>
        <v/>
      </c>
      <c r="N266" s="26" t="str">
        <f>IF($B266="","",IF(N$4="NÃO",0,IF(VLOOKUP($B266,'FROTA OPER.'!$N$6:$W$306,8,0)=N$3,0.01,0)))</f>
        <v/>
      </c>
      <c r="O266" s="27" t="str">
        <f>IF($B266="","",IF(O$4="NÃO",0,IF(VLOOKUP($B266,'FROTA OPER.'!$N$6:$W$306,8,0)=O$3,0.01,0)))</f>
        <v/>
      </c>
      <c r="P266" s="27" t="str">
        <f>IF($B266="","",IF(P$4="NÃO",0,IF(VLOOKUP($B266,'FROTA OPER.'!$N$6:$W$306,8,0)=P$3,0.01,0)))</f>
        <v/>
      </c>
      <c r="Q266" s="27" t="str">
        <f>IF($B266="","",IF(Q$4="NÃO",0,IF(VLOOKUP($B266,'FROTA OPER.'!$N$6:$W$306,8,0)=Q$3,0.01,0)))</f>
        <v/>
      </c>
      <c r="R266" s="27" t="str">
        <f>IF($B266="","",IF(R$4="NÃO",0,IF(VLOOKUP($B266,'FROTA OPER.'!$N$6:$W$306,8,0)=R$3,0.01,0)))</f>
        <v/>
      </c>
      <c r="S266" s="27" t="str">
        <f>IF($B266="","",IF(S$4="NÃO",0,IF(VLOOKUP($B266,'FROTA OPER.'!$N$6:$W$306,8,0)=S$3,0.01,0)))</f>
        <v/>
      </c>
      <c r="T266" s="28" t="str">
        <f>IF($B266="","",IF(T$4="NÃO",0,IF(VLOOKUP($B266,'FROTA OPER.'!$N$6:$W$306,8,0)=T$3,0.01,0)))</f>
        <v/>
      </c>
      <c r="U266" s="37" t="str">
        <f t="shared" si="21"/>
        <v/>
      </c>
      <c r="V266" s="20" t="str">
        <f t="shared" si="22"/>
        <v/>
      </c>
      <c r="W266" s="330"/>
    </row>
    <row r="267" spans="2:23" ht="15" customHeight="1" x14ac:dyDescent="0.25">
      <c r="B267" s="21" t="str">
        <f>IF('FROTA OPER.'!N269="","",'FROTA OPER.'!N269)</f>
        <v/>
      </c>
      <c r="C267" s="21" t="str">
        <f>IF(B267="","",'FROTA OPER.'!AJ269)</f>
        <v/>
      </c>
      <c r="D267" s="21" t="str">
        <f>IF(B267="","",'FROTA OPER.'!B269)</f>
        <v/>
      </c>
      <c r="E267" s="22" t="str">
        <f t="shared" si="23"/>
        <v/>
      </c>
      <c r="F267" s="36" t="str">
        <f t="shared" si="20"/>
        <v/>
      </c>
      <c r="G267" s="23" t="str">
        <f>IF($B267="","",IF(G$4="NÃO",0,IF(VLOOKUP($B267,'FROTA OPER.'!$N$6:$AC$306,15,0)=G$3,0.02,0)))</f>
        <v/>
      </c>
      <c r="H267" s="24" t="str">
        <f>IF($B267="","",IF(H$4="NÃO",0,IF(VLOOKUP($B267,'FROTA OPER.'!$N$6:$AC$306,15,0)=H$3,0.02,0)))</f>
        <v/>
      </c>
      <c r="I267" s="24" t="str">
        <f>IF($B267="","",IF(I$4="NÃO",0,IF(VLOOKUP($B267,'FROTA OPER.'!$N$6:$AC$306,15,0)=I$3,0.02,0)))</f>
        <v/>
      </c>
      <c r="J267" s="24" t="str">
        <f>IF($B267="","",IF(J$4="NÃO",0,IF(VLOOKUP($B267,'FROTA OPER.'!$N$6:$AC$306,15,0)=J$3,0.02,0)))</f>
        <v/>
      </c>
      <c r="K267" s="24" t="str">
        <f>IF($B267="","",IF(K$4="NÃO",0,IF(VLOOKUP($B267,'FROTA OPER.'!$N$6:$AC$306,15,0)=K$3,0.02,0)))</f>
        <v/>
      </c>
      <c r="L267" s="24" t="str">
        <f>IF($B267="","",IF(L$4="NÃO",0,IF(VLOOKUP($B267,'FROTA OPER.'!$N$6:$AC$306,15,0)=L$3,0.02,0)))</f>
        <v/>
      </c>
      <c r="M267" s="25" t="str">
        <f>IF($B267="","",IF(L$4="NÃO",0,IF(VLOOKUP($B267,'FROTA OPER.'!$N$6:$AC$306,15,0)=M$3,0.02,0)))</f>
        <v/>
      </c>
      <c r="N267" s="26" t="str">
        <f>IF($B267="","",IF(N$4="NÃO",0,IF(VLOOKUP($B267,'FROTA OPER.'!$N$6:$W$306,8,0)=N$3,0.01,0)))</f>
        <v/>
      </c>
      <c r="O267" s="27" t="str">
        <f>IF($B267="","",IF(O$4="NÃO",0,IF(VLOOKUP($B267,'FROTA OPER.'!$N$6:$W$306,8,0)=O$3,0.01,0)))</f>
        <v/>
      </c>
      <c r="P267" s="27" t="str">
        <f>IF($B267="","",IF(P$4="NÃO",0,IF(VLOOKUP($B267,'FROTA OPER.'!$N$6:$W$306,8,0)=P$3,0.01,0)))</f>
        <v/>
      </c>
      <c r="Q267" s="27" t="str">
        <f>IF($B267="","",IF(Q$4="NÃO",0,IF(VLOOKUP($B267,'FROTA OPER.'!$N$6:$W$306,8,0)=Q$3,0.01,0)))</f>
        <v/>
      </c>
      <c r="R267" s="27" t="str">
        <f>IF($B267="","",IF(R$4="NÃO",0,IF(VLOOKUP($B267,'FROTA OPER.'!$N$6:$W$306,8,0)=R$3,0.01,0)))</f>
        <v/>
      </c>
      <c r="S267" s="27" t="str">
        <f>IF($B267="","",IF(S$4="NÃO",0,IF(VLOOKUP($B267,'FROTA OPER.'!$N$6:$W$306,8,0)=S$3,0.01,0)))</f>
        <v/>
      </c>
      <c r="T267" s="28" t="str">
        <f>IF($B267="","",IF(T$4="NÃO",0,IF(VLOOKUP($B267,'FROTA OPER.'!$N$6:$W$306,8,0)=T$3,0.01,0)))</f>
        <v/>
      </c>
      <c r="U267" s="37" t="str">
        <f t="shared" si="21"/>
        <v/>
      </c>
      <c r="V267" s="20" t="str">
        <f t="shared" si="22"/>
        <v/>
      </c>
      <c r="W267" s="330"/>
    </row>
    <row r="268" spans="2:23" ht="15" customHeight="1" x14ac:dyDescent="0.25">
      <c r="B268" s="21" t="str">
        <f>IF('FROTA OPER.'!N270="","",'FROTA OPER.'!N270)</f>
        <v/>
      </c>
      <c r="C268" s="21" t="str">
        <f>IF(B268="","",'FROTA OPER.'!AJ270)</f>
        <v/>
      </c>
      <c r="D268" s="21" t="str">
        <f>IF(B268="","",'FROTA OPER.'!B270)</f>
        <v/>
      </c>
      <c r="E268" s="22" t="str">
        <f t="shared" si="23"/>
        <v/>
      </c>
      <c r="F268" s="36" t="str">
        <f t="shared" ref="F268:F304" si="24">IF(V268="",IF(W268="","",W268),V268)</f>
        <v/>
      </c>
      <c r="G268" s="23" t="str">
        <f>IF($B268="","",IF(G$4="NÃO",0,IF(VLOOKUP($B268,'FROTA OPER.'!$N$6:$AC$306,15,0)=G$3,0.02,0)))</f>
        <v/>
      </c>
      <c r="H268" s="24" t="str">
        <f>IF($B268="","",IF(H$4="NÃO",0,IF(VLOOKUP($B268,'FROTA OPER.'!$N$6:$AC$306,15,0)=H$3,0.02,0)))</f>
        <v/>
      </c>
      <c r="I268" s="24" t="str">
        <f>IF($B268="","",IF(I$4="NÃO",0,IF(VLOOKUP($B268,'FROTA OPER.'!$N$6:$AC$306,15,0)=I$3,0.02,0)))</f>
        <v/>
      </c>
      <c r="J268" s="24" t="str">
        <f>IF($B268="","",IF(J$4="NÃO",0,IF(VLOOKUP($B268,'FROTA OPER.'!$N$6:$AC$306,15,0)=J$3,0.02,0)))</f>
        <v/>
      </c>
      <c r="K268" s="24" t="str">
        <f>IF($B268="","",IF(K$4="NÃO",0,IF(VLOOKUP($B268,'FROTA OPER.'!$N$6:$AC$306,15,0)=K$3,0.02,0)))</f>
        <v/>
      </c>
      <c r="L268" s="24" t="str">
        <f>IF($B268="","",IF(L$4="NÃO",0,IF(VLOOKUP($B268,'FROTA OPER.'!$N$6:$AC$306,15,0)=L$3,0.02,0)))</f>
        <v/>
      </c>
      <c r="M268" s="25" t="str">
        <f>IF($B268="","",IF(L$4="NÃO",0,IF(VLOOKUP($B268,'FROTA OPER.'!$N$6:$AC$306,15,0)=M$3,0.02,0)))</f>
        <v/>
      </c>
      <c r="N268" s="26" t="str">
        <f>IF($B268="","",IF(N$4="NÃO",0,IF(VLOOKUP($B268,'FROTA OPER.'!$N$6:$W$306,8,0)=N$3,0.01,0)))</f>
        <v/>
      </c>
      <c r="O268" s="27" t="str">
        <f>IF($B268="","",IF(O$4="NÃO",0,IF(VLOOKUP($B268,'FROTA OPER.'!$N$6:$W$306,8,0)=O$3,0.01,0)))</f>
        <v/>
      </c>
      <c r="P268" s="27" t="str">
        <f>IF($B268="","",IF(P$4="NÃO",0,IF(VLOOKUP($B268,'FROTA OPER.'!$N$6:$W$306,8,0)=P$3,0.01,0)))</f>
        <v/>
      </c>
      <c r="Q268" s="27" t="str">
        <f>IF($B268="","",IF(Q$4="NÃO",0,IF(VLOOKUP($B268,'FROTA OPER.'!$N$6:$W$306,8,0)=Q$3,0.01,0)))</f>
        <v/>
      </c>
      <c r="R268" s="27" t="str">
        <f>IF($B268="","",IF(R$4="NÃO",0,IF(VLOOKUP($B268,'FROTA OPER.'!$N$6:$W$306,8,0)=R$3,0.01,0)))</f>
        <v/>
      </c>
      <c r="S268" s="27" t="str">
        <f>IF($B268="","",IF(S$4="NÃO",0,IF(VLOOKUP($B268,'FROTA OPER.'!$N$6:$W$306,8,0)=S$3,0.01,0)))</f>
        <v/>
      </c>
      <c r="T268" s="28" t="str">
        <f>IF($B268="","",IF(T$4="NÃO",0,IF(VLOOKUP($B268,'FROTA OPER.'!$N$6:$W$306,8,0)=T$3,0.01,0)))</f>
        <v/>
      </c>
      <c r="U268" s="37" t="str">
        <f t="shared" si="21"/>
        <v/>
      </c>
      <c r="V268" s="20" t="str">
        <f t="shared" si="22"/>
        <v/>
      </c>
      <c r="W268" s="330"/>
    </row>
    <row r="269" spans="2:23" ht="15" customHeight="1" x14ac:dyDescent="0.25">
      <c r="B269" s="21" t="str">
        <f>IF('FROTA OPER.'!N271="","",'FROTA OPER.'!N271)</f>
        <v/>
      </c>
      <c r="C269" s="21" t="str">
        <f>IF(B269="","",'FROTA OPER.'!AJ271)</f>
        <v/>
      </c>
      <c r="D269" s="21" t="str">
        <f>IF(B269="","",'FROTA OPER.'!B271)</f>
        <v/>
      </c>
      <c r="E269" s="22" t="str">
        <f t="shared" si="23"/>
        <v/>
      </c>
      <c r="F269" s="36" t="str">
        <f t="shared" si="24"/>
        <v/>
      </c>
      <c r="G269" s="23" t="str">
        <f>IF($B269="","",IF(G$4="NÃO",0,IF(VLOOKUP($B269,'FROTA OPER.'!$N$6:$AC$306,15,0)=G$3,0.02,0)))</f>
        <v/>
      </c>
      <c r="H269" s="24" t="str">
        <f>IF($B269="","",IF(H$4="NÃO",0,IF(VLOOKUP($B269,'FROTA OPER.'!$N$6:$AC$306,15,0)=H$3,0.02,0)))</f>
        <v/>
      </c>
      <c r="I269" s="24" t="str">
        <f>IF($B269="","",IF(I$4="NÃO",0,IF(VLOOKUP($B269,'FROTA OPER.'!$N$6:$AC$306,15,0)=I$3,0.02,0)))</f>
        <v/>
      </c>
      <c r="J269" s="24" t="str">
        <f>IF($B269="","",IF(J$4="NÃO",0,IF(VLOOKUP($B269,'FROTA OPER.'!$N$6:$AC$306,15,0)=J$3,0.02,0)))</f>
        <v/>
      </c>
      <c r="K269" s="24" t="str">
        <f>IF($B269="","",IF(K$4="NÃO",0,IF(VLOOKUP($B269,'FROTA OPER.'!$N$6:$AC$306,15,0)=K$3,0.02,0)))</f>
        <v/>
      </c>
      <c r="L269" s="24" t="str">
        <f>IF($B269="","",IF(L$4="NÃO",0,IF(VLOOKUP($B269,'FROTA OPER.'!$N$6:$AC$306,15,0)=L$3,0.02,0)))</f>
        <v/>
      </c>
      <c r="M269" s="25" t="str">
        <f>IF($B269="","",IF(L$4="NÃO",0,IF(VLOOKUP($B269,'FROTA OPER.'!$N$6:$AC$306,15,0)=M$3,0.02,0)))</f>
        <v/>
      </c>
      <c r="N269" s="26" t="str">
        <f>IF($B269="","",IF(N$4="NÃO",0,IF(VLOOKUP($B269,'FROTA OPER.'!$N$6:$W$306,8,0)=N$3,0.01,0)))</f>
        <v/>
      </c>
      <c r="O269" s="27" t="str">
        <f>IF($B269="","",IF(O$4="NÃO",0,IF(VLOOKUP($B269,'FROTA OPER.'!$N$6:$W$306,8,0)=O$3,0.01,0)))</f>
        <v/>
      </c>
      <c r="P269" s="27" t="str">
        <f>IF($B269="","",IF(P$4="NÃO",0,IF(VLOOKUP($B269,'FROTA OPER.'!$N$6:$W$306,8,0)=P$3,0.01,0)))</f>
        <v/>
      </c>
      <c r="Q269" s="27" t="str">
        <f>IF($B269="","",IF(Q$4="NÃO",0,IF(VLOOKUP($B269,'FROTA OPER.'!$N$6:$W$306,8,0)=Q$3,0.01,0)))</f>
        <v/>
      </c>
      <c r="R269" s="27" t="str">
        <f>IF($B269="","",IF(R$4="NÃO",0,IF(VLOOKUP($B269,'FROTA OPER.'!$N$6:$W$306,8,0)=R$3,0.01,0)))</f>
        <v/>
      </c>
      <c r="S269" s="27" t="str">
        <f>IF($B269="","",IF(S$4="NÃO",0,IF(VLOOKUP($B269,'FROTA OPER.'!$N$6:$W$306,8,0)=S$3,0.01,0)))</f>
        <v/>
      </c>
      <c r="T269" s="28" t="str">
        <f>IF($B269="","",IF(T$4="NÃO",0,IF(VLOOKUP($B269,'FROTA OPER.'!$N$6:$W$306,8,0)=T$3,0.01,0)))</f>
        <v/>
      </c>
      <c r="U269" s="37" t="str">
        <f t="shared" si="21"/>
        <v/>
      </c>
      <c r="V269" s="20" t="str">
        <f t="shared" si="22"/>
        <v/>
      </c>
      <c r="W269" s="330"/>
    </row>
    <row r="270" spans="2:23" ht="15" customHeight="1" x14ac:dyDescent="0.25">
      <c r="B270" s="21" t="str">
        <f>IF('FROTA OPER.'!N272="","",'FROTA OPER.'!N272)</f>
        <v/>
      </c>
      <c r="C270" s="21" t="str">
        <f>IF(B270="","",'FROTA OPER.'!AJ272)</f>
        <v/>
      </c>
      <c r="D270" s="21" t="str">
        <f>IF(B270="","",'FROTA OPER.'!B272)</f>
        <v/>
      </c>
      <c r="E270" s="22" t="str">
        <f t="shared" si="23"/>
        <v/>
      </c>
      <c r="F270" s="36" t="str">
        <f t="shared" si="24"/>
        <v/>
      </c>
      <c r="G270" s="23" t="str">
        <f>IF($B270="","",IF(G$4="NÃO",0,IF(VLOOKUP($B270,'FROTA OPER.'!$N$6:$AC$306,15,0)=G$3,0.02,0)))</f>
        <v/>
      </c>
      <c r="H270" s="24" t="str">
        <f>IF($B270="","",IF(H$4="NÃO",0,IF(VLOOKUP($B270,'FROTA OPER.'!$N$6:$AC$306,15,0)=H$3,0.02,0)))</f>
        <v/>
      </c>
      <c r="I270" s="24" t="str">
        <f>IF($B270="","",IF(I$4="NÃO",0,IF(VLOOKUP($B270,'FROTA OPER.'!$N$6:$AC$306,15,0)=I$3,0.02,0)))</f>
        <v/>
      </c>
      <c r="J270" s="24" t="str">
        <f>IF($B270="","",IF(J$4="NÃO",0,IF(VLOOKUP($B270,'FROTA OPER.'!$N$6:$AC$306,15,0)=J$3,0.02,0)))</f>
        <v/>
      </c>
      <c r="K270" s="24" t="str">
        <f>IF($B270="","",IF(K$4="NÃO",0,IF(VLOOKUP($B270,'FROTA OPER.'!$N$6:$AC$306,15,0)=K$3,0.02,0)))</f>
        <v/>
      </c>
      <c r="L270" s="24" t="str">
        <f>IF($B270="","",IF(L$4="NÃO",0,IF(VLOOKUP($B270,'FROTA OPER.'!$N$6:$AC$306,15,0)=L$3,0.02,0)))</f>
        <v/>
      </c>
      <c r="M270" s="25" t="str">
        <f>IF($B270="","",IF(L$4="NÃO",0,IF(VLOOKUP($B270,'FROTA OPER.'!$N$6:$AC$306,15,0)=M$3,0.02,0)))</f>
        <v/>
      </c>
      <c r="N270" s="26" t="str">
        <f>IF($B270="","",IF(N$4="NÃO",0,IF(VLOOKUP($B270,'FROTA OPER.'!$N$6:$W$306,8,0)=N$3,0.01,0)))</f>
        <v/>
      </c>
      <c r="O270" s="27" t="str">
        <f>IF($B270="","",IF(O$4="NÃO",0,IF(VLOOKUP($B270,'FROTA OPER.'!$N$6:$W$306,8,0)=O$3,0.01,0)))</f>
        <v/>
      </c>
      <c r="P270" s="27" t="str">
        <f>IF($B270="","",IF(P$4="NÃO",0,IF(VLOOKUP($B270,'FROTA OPER.'!$N$6:$W$306,8,0)=P$3,0.01,0)))</f>
        <v/>
      </c>
      <c r="Q270" s="27" t="str">
        <f>IF($B270="","",IF(Q$4="NÃO",0,IF(VLOOKUP($B270,'FROTA OPER.'!$N$6:$W$306,8,0)=Q$3,0.01,0)))</f>
        <v/>
      </c>
      <c r="R270" s="27" t="str">
        <f>IF($B270="","",IF(R$4="NÃO",0,IF(VLOOKUP($B270,'FROTA OPER.'!$N$6:$W$306,8,0)=R$3,0.01,0)))</f>
        <v/>
      </c>
      <c r="S270" s="27" t="str">
        <f>IF($B270="","",IF(S$4="NÃO",0,IF(VLOOKUP($B270,'FROTA OPER.'!$N$6:$W$306,8,0)=S$3,0.01,0)))</f>
        <v/>
      </c>
      <c r="T270" s="28" t="str">
        <f>IF($B270="","",IF(T$4="NÃO",0,IF(VLOOKUP($B270,'FROTA OPER.'!$N$6:$W$306,8,0)=T$3,0.01,0)))</f>
        <v/>
      </c>
      <c r="U270" s="37" t="str">
        <f t="shared" si="21"/>
        <v/>
      </c>
      <c r="V270" s="20" t="str">
        <f t="shared" si="22"/>
        <v/>
      </c>
      <c r="W270" s="330"/>
    </row>
    <row r="271" spans="2:23" ht="15" customHeight="1" x14ac:dyDescent="0.25">
      <c r="B271" s="21" t="str">
        <f>IF('FROTA OPER.'!N273="","",'FROTA OPER.'!N273)</f>
        <v/>
      </c>
      <c r="C271" s="21" t="str">
        <f>IF(B271="","",'FROTA OPER.'!AJ273)</f>
        <v/>
      </c>
      <c r="D271" s="21" t="str">
        <f>IF(B271="","",'FROTA OPER.'!B273)</f>
        <v/>
      </c>
      <c r="E271" s="22" t="str">
        <f t="shared" si="23"/>
        <v/>
      </c>
      <c r="F271" s="36" t="str">
        <f t="shared" si="24"/>
        <v/>
      </c>
      <c r="G271" s="23" t="str">
        <f>IF($B271="","",IF(G$4="NÃO",0,IF(VLOOKUP($B271,'FROTA OPER.'!$N$6:$AC$306,15,0)=G$3,0.02,0)))</f>
        <v/>
      </c>
      <c r="H271" s="24" t="str">
        <f>IF($B271="","",IF(H$4="NÃO",0,IF(VLOOKUP($B271,'FROTA OPER.'!$N$6:$AC$306,15,0)=H$3,0.02,0)))</f>
        <v/>
      </c>
      <c r="I271" s="24" t="str">
        <f>IF($B271="","",IF(I$4="NÃO",0,IF(VLOOKUP($B271,'FROTA OPER.'!$N$6:$AC$306,15,0)=I$3,0.02,0)))</f>
        <v/>
      </c>
      <c r="J271" s="24" t="str">
        <f>IF($B271="","",IF(J$4="NÃO",0,IF(VLOOKUP($B271,'FROTA OPER.'!$N$6:$AC$306,15,0)=J$3,0.02,0)))</f>
        <v/>
      </c>
      <c r="K271" s="24" t="str">
        <f>IF($B271="","",IF(K$4="NÃO",0,IF(VLOOKUP($B271,'FROTA OPER.'!$N$6:$AC$306,15,0)=K$3,0.02,0)))</f>
        <v/>
      </c>
      <c r="L271" s="24" t="str">
        <f>IF($B271="","",IF(L$4="NÃO",0,IF(VLOOKUP($B271,'FROTA OPER.'!$N$6:$AC$306,15,0)=L$3,0.02,0)))</f>
        <v/>
      </c>
      <c r="M271" s="25" t="str">
        <f>IF($B271="","",IF(L$4="NÃO",0,IF(VLOOKUP($B271,'FROTA OPER.'!$N$6:$AC$306,15,0)=M$3,0.02,0)))</f>
        <v/>
      </c>
      <c r="N271" s="26" t="str">
        <f>IF($B271="","",IF(N$4="NÃO",0,IF(VLOOKUP($B271,'FROTA OPER.'!$N$6:$W$306,8,0)=N$3,0.01,0)))</f>
        <v/>
      </c>
      <c r="O271" s="27" t="str">
        <f>IF($B271="","",IF(O$4="NÃO",0,IF(VLOOKUP($B271,'FROTA OPER.'!$N$6:$W$306,8,0)=O$3,0.01,0)))</f>
        <v/>
      </c>
      <c r="P271" s="27" t="str">
        <f>IF($B271="","",IF(P$4="NÃO",0,IF(VLOOKUP($B271,'FROTA OPER.'!$N$6:$W$306,8,0)=P$3,0.01,0)))</f>
        <v/>
      </c>
      <c r="Q271" s="27" t="str">
        <f>IF($B271="","",IF(Q$4="NÃO",0,IF(VLOOKUP($B271,'FROTA OPER.'!$N$6:$W$306,8,0)=Q$3,0.01,0)))</f>
        <v/>
      </c>
      <c r="R271" s="27" t="str">
        <f>IF($B271="","",IF(R$4="NÃO",0,IF(VLOOKUP($B271,'FROTA OPER.'!$N$6:$W$306,8,0)=R$3,0.01,0)))</f>
        <v/>
      </c>
      <c r="S271" s="27" t="str">
        <f>IF($B271="","",IF(S$4="NÃO",0,IF(VLOOKUP($B271,'FROTA OPER.'!$N$6:$W$306,8,0)=S$3,0.01,0)))</f>
        <v/>
      </c>
      <c r="T271" s="28" t="str">
        <f>IF($B271="","",IF(T$4="NÃO",0,IF(VLOOKUP($B271,'FROTA OPER.'!$N$6:$W$306,8,0)=T$3,0.01,0)))</f>
        <v/>
      </c>
      <c r="U271" s="37" t="str">
        <f t="shared" si="21"/>
        <v/>
      </c>
      <c r="V271" s="20" t="str">
        <f t="shared" si="22"/>
        <v/>
      </c>
      <c r="W271" s="330"/>
    </row>
    <row r="272" spans="2:23" ht="15" customHeight="1" x14ac:dyDescent="0.25">
      <c r="B272" s="21" t="str">
        <f>IF('FROTA OPER.'!N274="","",'FROTA OPER.'!N274)</f>
        <v/>
      </c>
      <c r="C272" s="21" t="str">
        <f>IF(B272="","",'FROTA OPER.'!AJ274)</f>
        <v/>
      </c>
      <c r="D272" s="21" t="str">
        <f>IF(B272="","",'FROTA OPER.'!B274)</f>
        <v/>
      </c>
      <c r="E272" s="22" t="str">
        <f t="shared" si="23"/>
        <v/>
      </c>
      <c r="F272" s="36" t="str">
        <f t="shared" si="24"/>
        <v/>
      </c>
      <c r="G272" s="23" t="str">
        <f>IF($B272="","",IF(G$4="NÃO",0,IF(VLOOKUP($B272,'FROTA OPER.'!$N$6:$AC$306,15,0)=G$3,0.02,0)))</f>
        <v/>
      </c>
      <c r="H272" s="24" t="str">
        <f>IF($B272="","",IF(H$4="NÃO",0,IF(VLOOKUP($B272,'FROTA OPER.'!$N$6:$AC$306,15,0)=H$3,0.02,0)))</f>
        <v/>
      </c>
      <c r="I272" s="24" t="str">
        <f>IF($B272="","",IF(I$4="NÃO",0,IF(VLOOKUP($B272,'FROTA OPER.'!$N$6:$AC$306,15,0)=I$3,0.02,0)))</f>
        <v/>
      </c>
      <c r="J272" s="24" t="str">
        <f>IF($B272="","",IF(J$4="NÃO",0,IF(VLOOKUP($B272,'FROTA OPER.'!$N$6:$AC$306,15,0)=J$3,0.02,0)))</f>
        <v/>
      </c>
      <c r="K272" s="24" t="str">
        <f>IF($B272="","",IF(K$4="NÃO",0,IF(VLOOKUP($B272,'FROTA OPER.'!$N$6:$AC$306,15,0)=K$3,0.02,0)))</f>
        <v/>
      </c>
      <c r="L272" s="24" t="str">
        <f>IF($B272="","",IF(L$4="NÃO",0,IF(VLOOKUP($B272,'FROTA OPER.'!$N$6:$AC$306,15,0)=L$3,0.02,0)))</f>
        <v/>
      </c>
      <c r="M272" s="25" t="str">
        <f>IF($B272="","",IF(L$4="NÃO",0,IF(VLOOKUP($B272,'FROTA OPER.'!$N$6:$AC$306,15,0)=M$3,0.02,0)))</f>
        <v/>
      </c>
      <c r="N272" s="26" t="str">
        <f>IF($B272="","",IF(N$4="NÃO",0,IF(VLOOKUP($B272,'FROTA OPER.'!$N$6:$W$306,8,0)=N$3,0.01,0)))</f>
        <v/>
      </c>
      <c r="O272" s="27" t="str">
        <f>IF($B272="","",IF(O$4="NÃO",0,IF(VLOOKUP($B272,'FROTA OPER.'!$N$6:$W$306,8,0)=O$3,0.01,0)))</f>
        <v/>
      </c>
      <c r="P272" s="27" t="str">
        <f>IF($B272="","",IF(P$4="NÃO",0,IF(VLOOKUP($B272,'FROTA OPER.'!$N$6:$W$306,8,0)=P$3,0.01,0)))</f>
        <v/>
      </c>
      <c r="Q272" s="27" t="str">
        <f>IF($B272="","",IF(Q$4="NÃO",0,IF(VLOOKUP($B272,'FROTA OPER.'!$N$6:$W$306,8,0)=Q$3,0.01,0)))</f>
        <v/>
      </c>
      <c r="R272" s="27" t="str">
        <f>IF($B272="","",IF(R$4="NÃO",0,IF(VLOOKUP($B272,'FROTA OPER.'!$N$6:$W$306,8,0)=R$3,0.01,0)))</f>
        <v/>
      </c>
      <c r="S272" s="27" t="str">
        <f>IF($B272="","",IF(S$4="NÃO",0,IF(VLOOKUP($B272,'FROTA OPER.'!$N$6:$W$306,8,0)=S$3,0.01,0)))</f>
        <v/>
      </c>
      <c r="T272" s="28" t="str">
        <f>IF($B272="","",IF(T$4="NÃO",0,IF(VLOOKUP($B272,'FROTA OPER.'!$N$6:$W$306,8,0)=T$3,0.01,0)))</f>
        <v/>
      </c>
      <c r="U272" s="37" t="str">
        <f t="shared" si="21"/>
        <v/>
      </c>
      <c r="V272" s="20" t="str">
        <f t="shared" si="22"/>
        <v/>
      </c>
      <c r="W272" s="330"/>
    </row>
    <row r="273" spans="2:23" ht="15" customHeight="1" x14ac:dyDescent="0.25">
      <c r="B273" s="21" t="str">
        <f>IF('FROTA OPER.'!N275="","",'FROTA OPER.'!N275)</f>
        <v/>
      </c>
      <c r="C273" s="21" t="str">
        <f>IF(B273="","",'FROTA OPER.'!AJ275)</f>
        <v/>
      </c>
      <c r="D273" s="21" t="str">
        <f>IF(B273="","",'FROTA OPER.'!B275)</f>
        <v/>
      </c>
      <c r="E273" s="22" t="str">
        <f t="shared" si="23"/>
        <v/>
      </c>
      <c r="F273" s="36" t="str">
        <f t="shared" si="24"/>
        <v/>
      </c>
      <c r="G273" s="23" t="str">
        <f>IF($B273="","",IF(G$4="NÃO",0,IF(VLOOKUP($B273,'FROTA OPER.'!$N$6:$AC$306,15,0)=G$3,0.02,0)))</f>
        <v/>
      </c>
      <c r="H273" s="24" t="str">
        <f>IF($B273="","",IF(H$4="NÃO",0,IF(VLOOKUP($B273,'FROTA OPER.'!$N$6:$AC$306,15,0)=H$3,0.02,0)))</f>
        <v/>
      </c>
      <c r="I273" s="24" t="str">
        <f>IF($B273="","",IF(I$4="NÃO",0,IF(VLOOKUP($B273,'FROTA OPER.'!$N$6:$AC$306,15,0)=I$3,0.02,0)))</f>
        <v/>
      </c>
      <c r="J273" s="24" t="str">
        <f>IF($B273="","",IF(J$4="NÃO",0,IF(VLOOKUP($B273,'FROTA OPER.'!$N$6:$AC$306,15,0)=J$3,0.02,0)))</f>
        <v/>
      </c>
      <c r="K273" s="24" t="str">
        <f>IF($B273="","",IF(K$4="NÃO",0,IF(VLOOKUP($B273,'FROTA OPER.'!$N$6:$AC$306,15,0)=K$3,0.02,0)))</f>
        <v/>
      </c>
      <c r="L273" s="24" t="str">
        <f>IF($B273="","",IF(L$4="NÃO",0,IF(VLOOKUP($B273,'FROTA OPER.'!$N$6:$AC$306,15,0)=L$3,0.02,0)))</f>
        <v/>
      </c>
      <c r="M273" s="25" t="str">
        <f>IF($B273="","",IF(L$4="NÃO",0,IF(VLOOKUP($B273,'FROTA OPER.'!$N$6:$AC$306,15,0)=M$3,0.02,0)))</f>
        <v/>
      </c>
      <c r="N273" s="26" t="str">
        <f>IF($B273="","",IF(N$4="NÃO",0,IF(VLOOKUP($B273,'FROTA OPER.'!$N$6:$W$306,8,0)=N$3,0.01,0)))</f>
        <v/>
      </c>
      <c r="O273" s="27" t="str">
        <f>IF($B273="","",IF(O$4="NÃO",0,IF(VLOOKUP($B273,'FROTA OPER.'!$N$6:$W$306,8,0)=O$3,0.01,0)))</f>
        <v/>
      </c>
      <c r="P273" s="27" t="str">
        <f>IF($B273="","",IF(P$4="NÃO",0,IF(VLOOKUP($B273,'FROTA OPER.'!$N$6:$W$306,8,0)=P$3,0.01,0)))</f>
        <v/>
      </c>
      <c r="Q273" s="27" t="str">
        <f>IF($B273="","",IF(Q$4="NÃO",0,IF(VLOOKUP($B273,'FROTA OPER.'!$N$6:$W$306,8,0)=Q$3,0.01,0)))</f>
        <v/>
      </c>
      <c r="R273" s="27" t="str">
        <f>IF($B273="","",IF(R$4="NÃO",0,IF(VLOOKUP($B273,'FROTA OPER.'!$N$6:$W$306,8,0)=R$3,0.01,0)))</f>
        <v/>
      </c>
      <c r="S273" s="27" t="str">
        <f>IF($B273="","",IF(S$4="NÃO",0,IF(VLOOKUP($B273,'FROTA OPER.'!$N$6:$W$306,8,0)=S$3,0.01,0)))</f>
        <v/>
      </c>
      <c r="T273" s="28" t="str">
        <f>IF($B273="","",IF(T$4="NÃO",0,IF(VLOOKUP($B273,'FROTA OPER.'!$N$6:$W$306,8,0)=T$3,0.01,0)))</f>
        <v/>
      </c>
      <c r="U273" s="37" t="str">
        <f t="shared" si="21"/>
        <v/>
      </c>
      <c r="V273" s="20" t="str">
        <f t="shared" si="22"/>
        <v/>
      </c>
      <c r="W273" s="330"/>
    </row>
    <row r="274" spans="2:23" ht="15" customHeight="1" x14ac:dyDescent="0.25">
      <c r="B274" s="21" t="str">
        <f>IF('FROTA OPER.'!N276="","",'FROTA OPER.'!N276)</f>
        <v/>
      </c>
      <c r="C274" s="21" t="str">
        <f>IF(B274="","",'FROTA OPER.'!AJ276)</f>
        <v/>
      </c>
      <c r="D274" s="21" t="str">
        <f>IF(B274="","",'FROTA OPER.'!B276)</f>
        <v/>
      </c>
      <c r="E274" s="22" t="str">
        <f t="shared" si="23"/>
        <v/>
      </c>
      <c r="F274" s="36" t="str">
        <f t="shared" si="24"/>
        <v/>
      </c>
      <c r="G274" s="23" t="str">
        <f>IF($B274="","",IF(G$4="NÃO",0,IF(VLOOKUP($B274,'FROTA OPER.'!$N$6:$AC$306,15,0)=G$3,0.02,0)))</f>
        <v/>
      </c>
      <c r="H274" s="24" t="str">
        <f>IF($B274="","",IF(H$4="NÃO",0,IF(VLOOKUP($B274,'FROTA OPER.'!$N$6:$AC$306,15,0)=H$3,0.02,0)))</f>
        <v/>
      </c>
      <c r="I274" s="24" t="str">
        <f>IF($B274="","",IF(I$4="NÃO",0,IF(VLOOKUP($B274,'FROTA OPER.'!$N$6:$AC$306,15,0)=I$3,0.02,0)))</f>
        <v/>
      </c>
      <c r="J274" s="24" t="str">
        <f>IF($B274="","",IF(J$4="NÃO",0,IF(VLOOKUP($B274,'FROTA OPER.'!$N$6:$AC$306,15,0)=J$3,0.02,0)))</f>
        <v/>
      </c>
      <c r="K274" s="24" t="str">
        <f>IF($B274="","",IF(K$4="NÃO",0,IF(VLOOKUP($B274,'FROTA OPER.'!$N$6:$AC$306,15,0)=K$3,0.02,0)))</f>
        <v/>
      </c>
      <c r="L274" s="24" t="str">
        <f>IF($B274="","",IF(L$4="NÃO",0,IF(VLOOKUP($B274,'FROTA OPER.'!$N$6:$AC$306,15,0)=L$3,0.02,0)))</f>
        <v/>
      </c>
      <c r="M274" s="25" t="str">
        <f>IF($B274="","",IF(L$4="NÃO",0,IF(VLOOKUP($B274,'FROTA OPER.'!$N$6:$AC$306,15,0)=M$3,0.02,0)))</f>
        <v/>
      </c>
      <c r="N274" s="26" t="str">
        <f>IF($B274="","",IF(N$4="NÃO",0,IF(VLOOKUP($B274,'FROTA OPER.'!$N$6:$W$306,8,0)=N$3,0.01,0)))</f>
        <v/>
      </c>
      <c r="O274" s="27" t="str">
        <f>IF($B274="","",IF(O$4="NÃO",0,IF(VLOOKUP($B274,'FROTA OPER.'!$N$6:$W$306,8,0)=O$3,0.01,0)))</f>
        <v/>
      </c>
      <c r="P274" s="27" t="str">
        <f>IF($B274="","",IF(P$4="NÃO",0,IF(VLOOKUP($B274,'FROTA OPER.'!$N$6:$W$306,8,0)=P$3,0.01,0)))</f>
        <v/>
      </c>
      <c r="Q274" s="27" t="str">
        <f>IF($B274="","",IF(Q$4="NÃO",0,IF(VLOOKUP($B274,'FROTA OPER.'!$N$6:$W$306,8,0)=Q$3,0.01,0)))</f>
        <v/>
      </c>
      <c r="R274" s="27" t="str">
        <f>IF($B274="","",IF(R$4="NÃO",0,IF(VLOOKUP($B274,'FROTA OPER.'!$N$6:$W$306,8,0)=R$3,0.01,0)))</f>
        <v/>
      </c>
      <c r="S274" s="27" t="str">
        <f>IF($B274="","",IF(S$4="NÃO",0,IF(VLOOKUP($B274,'FROTA OPER.'!$N$6:$W$306,8,0)=S$3,0.01,0)))</f>
        <v/>
      </c>
      <c r="T274" s="28" t="str">
        <f>IF($B274="","",IF(T$4="NÃO",0,IF(VLOOKUP($B274,'FROTA OPER.'!$N$6:$W$306,8,0)=T$3,0.01,0)))</f>
        <v/>
      </c>
      <c r="U274" s="37" t="str">
        <f t="shared" si="21"/>
        <v/>
      </c>
      <c r="V274" s="20" t="str">
        <f t="shared" si="22"/>
        <v/>
      </c>
      <c r="W274" s="330"/>
    </row>
    <row r="275" spans="2:23" ht="15" customHeight="1" x14ac:dyDescent="0.25">
      <c r="B275" s="21" t="str">
        <f>IF('FROTA OPER.'!N277="","",'FROTA OPER.'!N277)</f>
        <v/>
      </c>
      <c r="C275" s="21" t="str">
        <f>IF(B275="","",'FROTA OPER.'!AJ277)</f>
        <v/>
      </c>
      <c r="D275" s="21" t="str">
        <f>IF(B275="","",'FROTA OPER.'!B277)</f>
        <v/>
      </c>
      <c r="E275" s="22" t="str">
        <f t="shared" si="23"/>
        <v/>
      </c>
      <c r="F275" s="36" t="str">
        <f t="shared" si="24"/>
        <v/>
      </c>
      <c r="G275" s="23" t="str">
        <f>IF($B275="","",IF(G$4="NÃO",0,IF(VLOOKUP($B275,'FROTA OPER.'!$N$6:$AC$306,15,0)=G$3,0.02,0)))</f>
        <v/>
      </c>
      <c r="H275" s="24" t="str">
        <f>IF($B275="","",IF(H$4="NÃO",0,IF(VLOOKUP($B275,'FROTA OPER.'!$N$6:$AC$306,15,0)=H$3,0.02,0)))</f>
        <v/>
      </c>
      <c r="I275" s="24" t="str">
        <f>IF($B275="","",IF(I$4="NÃO",0,IF(VLOOKUP($B275,'FROTA OPER.'!$N$6:$AC$306,15,0)=I$3,0.02,0)))</f>
        <v/>
      </c>
      <c r="J275" s="24" t="str">
        <f>IF($B275="","",IF(J$4="NÃO",0,IF(VLOOKUP($B275,'FROTA OPER.'!$N$6:$AC$306,15,0)=J$3,0.02,0)))</f>
        <v/>
      </c>
      <c r="K275" s="24" t="str">
        <f>IF($B275="","",IF(K$4="NÃO",0,IF(VLOOKUP($B275,'FROTA OPER.'!$N$6:$AC$306,15,0)=K$3,0.02,0)))</f>
        <v/>
      </c>
      <c r="L275" s="24" t="str">
        <f>IF($B275="","",IF(L$4="NÃO",0,IF(VLOOKUP($B275,'FROTA OPER.'!$N$6:$AC$306,15,0)=L$3,0.02,0)))</f>
        <v/>
      </c>
      <c r="M275" s="25" t="str">
        <f>IF($B275="","",IF(L$4="NÃO",0,IF(VLOOKUP($B275,'FROTA OPER.'!$N$6:$AC$306,15,0)=M$3,0.02,0)))</f>
        <v/>
      </c>
      <c r="N275" s="26" t="str">
        <f>IF($B275="","",IF(N$4="NÃO",0,IF(VLOOKUP($B275,'FROTA OPER.'!$N$6:$W$306,8,0)=N$3,0.01,0)))</f>
        <v/>
      </c>
      <c r="O275" s="27" t="str">
        <f>IF($B275="","",IF(O$4="NÃO",0,IF(VLOOKUP($B275,'FROTA OPER.'!$N$6:$W$306,8,0)=O$3,0.01,0)))</f>
        <v/>
      </c>
      <c r="P275" s="27" t="str">
        <f>IF($B275="","",IF(P$4="NÃO",0,IF(VLOOKUP($B275,'FROTA OPER.'!$N$6:$W$306,8,0)=P$3,0.01,0)))</f>
        <v/>
      </c>
      <c r="Q275" s="27" t="str">
        <f>IF($B275="","",IF(Q$4="NÃO",0,IF(VLOOKUP($B275,'FROTA OPER.'!$N$6:$W$306,8,0)=Q$3,0.01,0)))</f>
        <v/>
      </c>
      <c r="R275" s="27" t="str">
        <f>IF($B275="","",IF(R$4="NÃO",0,IF(VLOOKUP($B275,'FROTA OPER.'!$N$6:$W$306,8,0)=R$3,0.01,0)))</f>
        <v/>
      </c>
      <c r="S275" s="27" t="str">
        <f>IF($B275="","",IF(S$4="NÃO",0,IF(VLOOKUP($B275,'FROTA OPER.'!$N$6:$W$306,8,0)=S$3,0.01,0)))</f>
        <v/>
      </c>
      <c r="T275" s="28" t="str">
        <f>IF($B275="","",IF(T$4="NÃO",0,IF(VLOOKUP($B275,'FROTA OPER.'!$N$6:$W$306,8,0)=T$3,0.01,0)))</f>
        <v/>
      </c>
      <c r="U275" s="37" t="str">
        <f t="shared" si="21"/>
        <v/>
      </c>
      <c r="V275" s="20" t="str">
        <f t="shared" si="22"/>
        <v/>
      </c>
      <c r="W275" s="330"/>
    </row>
    <row r="276" spans="2:23" ht="15" customHeight="1" x14ac:dyDescent="0.25">
      <c r="B276" s="21" t="str">
        <f>IF('FROTA OPER.'!N278="","",'FROTA OPER.'!N278)</f>
        <v/>
      </c>
      <c r="C276" s="21" t="str">
        <f>IF(B276="","",'FROTA OPER.'!AJ278)</f>
        <v/>
      </c>
      <c r="D276" s="21" t="str">
        <f>IF(B276="","",'FROTA OPER.'!B278)</f>
        <v/>
      </c>
      <c r="E276" s="22" t="str">
        <f t="shared" si="23"/>
        <v/>
      </c>
      <c r="F276" s="36" t="str">
        <f t="shared" si="24"/>
        <v/>
      </c>
      <c r="G276" s="23" t="str">
        <f>IF($B276="","",IF(G$4="NÃO",0,IF(VLOOKUP($B276,'FROTA OPER.'!$N$6:$AC$306,15,0)=G$3,0.02,0)))</f>
        <v/>
      </c>
      <c r="H276" s="24" t="str">
        <f>IF($B276="","",IF(H$4="NÃO",0,IF(VLOOKUP($B276,'FROTA OPER.'!$N$6:$AC$306,15,0)=H$3,0.02,0)))</f>
        <v/>
      </c>
      <c r="I276" s="24" t="str">
        <f>IF($B276="","",IF(I$4="NÃO",0,IF(VLOOKUP($B276,'FROTA OPER.'!$N$6:$AC$306,15,0)=I$3,0.02,0)))</f>
        <v/>
      </c>
      <c r="J276" s="24" t="str">
        <f>IF($B276="","",IF(J$4="NÃO",0,IF(VLOOKUP($B276,'FROTA OPER.'!$N$6:$AC$306,15,0)=J$3,0.02,0)))</f>
        <v/>
      </c>
      <c r="K276" s="24" t="str">
        <f>IF($B276="","",IF(K$4="NÃO",0,IF(VLOOKUP($B276,'FROTA OPER.'!$N$6:$AC$306,15,0)=K$3,0.02,0)))</f>
        <v/>
      </c>
      <c r="L276" s="24" t="str">
        <f>IF($B276="","",IF(L$4="NÃO",0,IF(VLOOKUP($B276,'FROTA OPER.'!$N$6:$AC$306,15,0)=L$3,0.02,0)))</f>
        <v/>
      </c>
      <c r="M276" s="25" t="str">
        <f>IF($B276="","",IF(L$4="NÃO",0,IF(VLOOKUP($B276,'FROTA OPER.'!$N$6:$AC$306,15,0)=M$3,0.02,0)))</f>
        <v/>
      </c>
      <c r="N276" s="26" t="str">
        <f>IF($B276="","",IF(N$4="NÃO",0,IF(VLOOKUP($B276,'FROTA OPER.'!$N$6:$W$306,8,0)=N$3,0.01,0)))</f>
        <v/>
      </c>
      <c r="O276" s="27" t="str">
        <f>IF($B276="","",IF(O$4="NÃO",0,IF(VLOOKUP($B276,'FROTA OPER.'!$N$6:$W$306,8,0)=O$3,0.01,0)))</f>
        <v/>
      </c>
      <c r="P276" s="27" t="str">
        <f>IF($B276="","",IF(P$4="NÃO",0,IF(VLOOKUP($B276,'FROTA OPER.'!$N$6:$W$306,8,0)=P$3,0.01,0)))</f>
        <v/>
      </c>
      <c r="Q276" s="27" t="str">
        <f>IF($B276="","",IF(Q$4="NÃO",0,IF(VLOOKUP($B276,'FROTA OPER.'!$N$6:$W$306,8,0)=Q$3,0.01,0)))</f>
        <v/>
      </c>
      <c r="R276" s="27" t="str">
        <f>IF($B276="","",IF(R$4="NÃO",0,IF(VLOOKUP($B276,'FROTA OPER.'!$N$6:$W$306,8,0)=R$3,0.01,0)))</f>
        <v/>
      </c>
      <c r="S276" s="27" t="str">
        <f>IF($B276="","",IF(S$4="NÃO",0,IF(VLOOKUP($B276,'FROTA OPER.'!$N$6:$W$306,8,0)=S$3,0.01,0)))</f>
        <v/>
      </c>
      <c r="T276" s="28" t="str">
        <f>IF($B276="","",IF(T$4="NÃO",0,IF(VLOOKUP($B276,'FROTA OPER.'!$N$6:$W$306,8,0)=T$3,0.01,0)))</f>
        <v/>
      </c>
      <c r="U276" s="37" t="str">
        <f t="shared" si="21"/>
        <v/>
      </c>
      <c r="V276" s="20" t="str">
        <f t="shared" si="22"/>
        <v/>
      </c>
      <c r="W276" s="330"/>
    </row>
    <row r="277" spans="2:23" ht="15" customHeight="1" x14ac:dyDescent="0.25">
      <c r="B277" s="21" t="str">
        <f>IF('FROTA OPER.'!N279="","",'FROTA OPER.'!N279)</f>
        <v/>
      </c>
      <c r="C277" s="21" t="str">
        <f>IF(B277="","",'FROTA OPER.'!AJ279)</f>
        <v/>
      </c>
      <c r="D277" s="21" t="str">
        <f>IF(B277="","",'FROTA OPER.'!B279)</f>
        <v/>
      </c>
      <c r="E277" s="22" t="str">
        <f t="shared" si="23"/>
        <v/>
      </c>
      <c r="F277" s="36" t="str">
        <f t="shared" si="24"/>
        <v/>
      </c>
      <c r="G277" s="23" t="str">
        <f>IF($B277="","",IF(G$4="NÃO",0,IF(VLOOKUP($B277,'FROTA OPER.'!$N$6:$AC$306,15,0)=G$3,0.02,0)))</f>
        <v/>
      </c>
      <c r="H277" s="24" t="str">
        <f>IF($B277="","",IF(H$4="NÃO",0,IF(VLOOKUP($B277,'FROTA OPER.'!$N$6:$AC$306,15,0)=H$3,0.02,0)))</f>
        <v/>
      </c>
      <c r="I277" s="24" t="str">
        <f>IF($B277="","",IF(I$4="NÃO",0,IF(VLOOKUP($B277,'FROTA OPER.'!$N$6:$AC$306,15,0)=I$3,0.02,0)))</f>
        <v/>
      </c>
      <c r="J277" s="24" t="str">
        <f>IF($B277="","",IF(J$4="NÃO",0,IF(VLOOKUP($B277,'FROTA OPER.'!$N$6:$AC$306,15,0)=J$3,0.02,0)))</f>
        <v/>
      </c>
      <c r="K277" s="24" t="str">
        <f>IF($B277="","",IF(K$4="NÃO",0,IF(VLOOKUP($B277,'FROTA OPER.'!$N$6:$AC$306,15,0)=K$3,0.02,0)))</f>
        <v/>
      </c>
      <c r="L277" s="24" t="str">
        <f>IF($B277="","",IF(L$4="NÃO",0,IF(VLOOKUP($B277,'FROTA OPER.'!$N$6:$AC$306,15,0)=L$3,0.02,0)))</f>
        <v/>
      </c>
      <c r="M277" s="25" t="str">
        <f>IF($B277="","",IF(L$4="NÃO",0,IF(VLOOKUP($B277,'FROTA OPER.'!$N$6:$AC$306,15,0)=M$3,0.02,0)))</f>
        <v/>
      </c>
      <c r="N277" s="26" t="str">
        <f>IF($B277="","",IF(N$4="NÃO",0,IF(VLOOKUP($B277,'FROTA OPER.'!$N$6:$W$306,8,0)=N$3,0.01,0)))</f>
        <v/>
      </c>
      <c r="O277" s="27" t="str">
        <f>IF($B277="","",IF(O$4="NÃO",0,IF(VLOOKUP($B277,'FROTA OPER.'!$N$6:$W$306,8,0)=O$3,0.01,0)))</f>
        <v/>
      </c>
      <c r="P277" s="27" t="str">
        <f>IF($B277="","",IF(P$4="NÃO",0,IF(VLOOKUP($B277,'FROTA OPER.'!$N$6:$W$306,8,0)=P$3,0.01,0)))</f>
        <v/>
      </c>
      <c r="Q277" s="27" t="str">
        <f>IF($B277="","",IF(Q$4="NÃO",0,IF(VLOOKUP($B277,'FROTA OPER.'!$N$6:$W$306,8,0)=Q$3,0.01,0)))</f>
        <v/>
      </c>
      <c r="R277" s="27" t="str">
        <f>IF($B277="","",IF(R$4="NÃO",0,IF(VLOOKUP($B277,'FROTA OPER.'!$N$6:$W$306,8,0)=R$3,0.01,0)))</f>
        <v/>
      </c>
      <c r="S277" s="27" t="str">
        <f>IF($B277="","",IF(S$4="NÃO",0,IF(VLOOKUP($B277,'FROTA OPER.'!$N$6:$W$306,8,0)=S$3,0.01,0)))</f>
        <v/>
      </c>
      <c r="T277" s="28" t="str">
        <f>IF($B277="","",IF(T$4="NÃO",0,IF(VLOOKUP($B277,'FROTA OPER.'!$N$6:$W$306,8,0)=T$3,0.01,0)))</f>
        <v/>
      </c>
      <c r="U277" s="37" t="str">
        <f t="shared" si="21"/>
        <v/>
      </c>
      <c r="V277" s="20" t="str">
        <f t="shared" si="22"/>
        <v/>
      </c>
      <c r="W277" s="330"/>
    </row>
    <row r="278" spans="2:23" ht="15" customHeight="1" x14ac:dyDescent="0.25">
      <c r="B278" s="21" t="str">
        <f>IF('FROTA OPER.'!N280="","",'FROTA OPER.'!N280)</f>
        <v/>
      </c>
      <c r="C278" s="21" t="str">
        <f>IF(B278="","",'FROTA OPER.'!AJ280)</f>
        <v/>
      </c>
      <c r="D278" s="21" t="str">
        <f>IF(B278="","",'FROTA OPER.'!B280)</f>
        <v/>
      </c>
      <c r="E278" s="22" t="str">
        <f t="shared" si="23"/>
        <v/>
      </c>
      <c r="F278" s="36" t="str">
        <f t="shared" si="24"/>
        <v/>
      </c>
      <c r="G278" s="23" t="str">
        <f>IF($B278="","",IF(G$4="NÃO",0,IF(VLOOKUP($B278,'FROTA OPER.'!$N$6:$AC$306,15,0)=G$3,0.02,0)))</f>
        <v/>
      </c>
      <c r="H278" s="24" t="str">
        <f>IF($B278="","",IF(H$4="NÃO",0,IF(VLOOKUP($B278,'FROTA OPER.'!$N$6:$AC$306,15,0)=H$3,0.02,0)))</f>
        <v/>
      </c>
      <c r="I278" s="24" t="str">
        <f>IF($B278="","",IF(I$4="NÃO",0,IF(VLOOKUP($B278,'FROTA OPER.'!$N$6:$AC$306,15,0)=I$3,0.02,0)))</f>
        <v/>
      </c>
      <c r="J278" s="24" t="str">
        <f>IF($B278="","",IF(J$4="NÃO",0,IF(VLOOKUP($B278,'FROTA OPER.'!$N$6:$AC$306,15,0)=J$3,0.02,0)))</f>
        <v/>
      </c>
      <c r="K278" s="24" t="str">
        <f>IF($B278="","",IF(K$4="NÃO",0,IF(VLOOKUP($B278,'FROTA OPER.'!$N$6:$AC$306,15,0)=K$3,0.02,0)))</f>
        <v/>
      </c>
      <c r="L278" s="24" t="str">
        <f>IF($B278="","",IF(L$4="NÃO",0,IF(VLOOKUP($B278,'FROTA OPER.'!$N$6:$AC$306,15,0)=L$3,0.02,0)))</f>
        <v/>
      </c>
      <c r="M278" s="25" t="str">
        <f>IF($B278="","",IF(L$4="NÃO",0,IF(VLOOKUP($B278,'FROTA OPER.'!$N$6:$AC$306,15,0)=M$3,0.02,0)))</f>
        <v/>
      </c>
      <c r="N278" s="26" t="str">
        <f>IF($B278="","",IF(N$4="NÃO",0,IF(VLOOKUP($B278,'FROTA OPER.'!$N$6:$W$306,8,0)=N$3,0.01,0)))</f>
        <v/>
      </c>
      <c r="O278" s="27" t="str">
        <f>IF($B278="","",IF(O$4="NÃO",0,IF(VLOOKUP($B278,'FROTA OPER.'!$N$6:$W$306,8,0)=O$3,0.01,0)))</f>
        <v/>
      </c>
      <c r="P278" s="27" t="str">
        <f>IF($B278="","",IF(P$4="NÃO",0,IF(VLOOKUP($B278,'FROTA OPER.'!$N$6:$W$306,8,0)=P$3,0.01,0)))</f>
        <v/>
      </c>
      <c r="Q278" s="27" t="str">
        <f>IF($B278="","",IF(Q$4="NÃO",0,IF(VLOOKUP($B278,'FROTA OPER.'!$N$6:$W$306,8,0)=Q$3,0.01,0)))</f>
        <v/>
      </c>
      <c r="R278" s="27" t="str">
        <f>IF($B278="","",IF(R$4="NÃO",0,IF(VLOOKUP($B278,'FROTA OPER.'!$N$6:$W$306,8,0)=R$3,0.01,0)))</f>
        <v/>
      </c>
      <c r="S278" s="27" t="str">
        <f>IF($B278="","",IF(S$4="NÃO",0,IF(VLOOKUP($B278,'FROTA OPER.'!$N$6:$W$306,8,0)=S$3,0.01,0)))</f>
        <v/>
      </c>
      <c r="T278" s="28" t="str">
        <f>IF($B278="","",IF(T$4="NÃO",0,IF(VLOOKUP($B278,'FROTA OPER.'!$N$6:$W$306,8,0)=T$3,0.01,0)))</f>
        <v/>
      </c>
      <c r="U278" s="37" t="str">
        <f t="shared" si="21"/>
        <v/>
      </c>
      <c r="V278" s="20" t="str">
        <f t="shared" si="22"/>
        <v/>
      </c>
      <c r="W278" s="330"/>
    </row>
    <row r="279" spans="2:23" ht="15" customHeight="1" x14ac:dyDescent="0.25">
      <c r="B279" s="21" t="str">
        <f>IF('FROTA OPER.'!N281="","",'FROTA OPER.'!N281)</f>
        <v/>
      </c>
      <c r="C279" s="21" t="str">
        <f>IF(B279="","",'FROTA OPER.'!AJ281)</f>
        <v/>
      </c>
      <c r="D279" s="21" t="str">
        <f>IF(B279="","",'FROTA OPER.'!B281)</f>
        <v/>
      </c>
      <c r="E279" s="22" t="str">
        <f t="shared" si="23"/>
        <v/>
      </c>
      <c r="F279" s="36" t="str">
        <f t="shared" si="24"/>
        <v/>
      </c>
      <c r="G279" s="23" t="str">
        <f>IF($B279="","",IF(G$4="NÃO",0,IF(VLOOKUP($B279,'FROTA OPER.'!$N$6:$AC$306,15,0)=G$3,0.02,0)))</f>
        <v/>
      </c>
      <c r="H279" s="24" t="str">
        <f>IF($B279="","",IF(H$4="NÃO",0,IF(VLOOKUP($B279,'FROTA OPER.'!$N$6:$AC$306,15,0)=H$3,0.02,0)))</f>
        <v/>
      </c>
      <c r="I279" s="24" t="str">
        <f>IF($B279="","",IF(I$4="NÃO",0,IF(VLOOKUP($B279,'FROTA OPER.'!$N$6:$AC$306,15,0)=I$3,0.02,0)))</f>
        <v/>
      </c>
      <c r="J279" s="24" t="str">
        <f>IF($B279="","",IF(J$4="NÃO",0,IF(VLOOKUP($B279,'FROTA OPER.'!$N$6:$AC$306,15,0)=J$3,0.02,0)))</f>
        <v/>
      </c>
      <c r="K279" s="24" t="str">
        <f>IF($B279="","",IF(K$4="NÃO",0,IF(VLOOKUP($B279,'FROTA OPER.'!$N$6:$AC$306,15,0)=K$3,0.02,0)))</f>
        <v/>
      </c>
      <c r="L279" s="24" t="str">
        <f>IF($B279="","",IF(L$4="NÃO",0,IF(VLOOKUP($B279,'FROTA OPER.'!$N$6:$AC$306,15,0)=L$3,0.02,0)))</f>
        <v/>
      </c>
      <c r="M279" s="25" t="str">
        <f>IF($B279="","",IF(L$4="NÃO",0,IF(VLOOKUP($B279,'FROTA OPER.'!$N$6:$AC$306,15,0)=M$3,0.02,0)))</f>
        <v/>
      </c>
      <c r="N279" s="26" t="str">
        <f>IF($B279="","",IF(N$4="NÃO",0,IF(VLOOKUP($B279,'FROTA OPER.'!$N$6:$W$306,8,0)=N$3,0.01,0)))</f>
        <v/>
      </c>
      <c r="O279" s="27" t="str">
        <f>IF($B279="","",IF(O$4="NÃO",0,IF(VLOOKUP($B279,'FROTA OPER.'!$N$6:$W$306,8,0)=O$3,0.01,0)))</f>
        <v/>
      </c>
      <c r="P279" s="27" t="str">
        <f>IF($B279="","",IF(P$4="NÃO",0,IF(VLOOKUP($B279,'FROTA OPER.'!$N$6:$W$306,8,0)=P$3,0.01,0)))</f>
        <v/>
      </c>
      <c r="Q279" s="27" t="str">
        <f>IF($B279="","",IF(Q$4="NÃO",0,IF(VLOOKUP($B279,'FROTA OPER.'!$N$6:$W$306,8,0)=Q$3,0.01,0)))</f>
        <v/>
      </c>
      <c r="R279" s="27" t="str">
        <f>IF($B279="","",IF(R$4="NÃO",0,IF(VLOOKUP($B279,'FROTA OPER.'!$N$6:$W$306,8,0)=R$3,0.01,0)))</f>
        <v/>
      </c>
      <c r="S279" s="27" t="str">
        <f>IF($B279="","",IF(S$4="NÃO",0,IF(VLOOKUP($B279,'FROTA OPER.'!$N$6:$W$306,8,0)=S$3,0.01,0)))</f>
        <v/>
      </c>
      <c r="T279" s="28" t="str">
        <f>IF($B279="","",IF(T$4="NÃO",0,IF(VLOOKUP($B279,'FROTA OPER.'!$N$6:$W$306,8,0)=T$3,0.01,0)))</f>
        <v/>
      </c>
      <c r="U279" s="37" t="str">
        <f t="shared" si="21"/>
        <v/>
      </c>
      <c r="V279" s="20" t="str">
        <f t="shared" si="22"/>
        <v/>
      </c>
      <c r="W279" s="330"/>
    </row>
    <row r="280" spans="2:23" ht="15" customHeight="1" x14ac:dyDescent="0.25">
      <c r="B280" s="21" t="str">
        <f>IF('FROTA OPER.'!N282="","",'FROTA OPER.'!N282)</f>
        <v/>
      </c>
      <c r="C280" s="21" t="str">
        <f>IF(B280="","",'FROTA OPER.'!AJ282)</f>
        <v/>
      </c>
      <c r="D280" s="21" t="str">
        <f>IF(B280="","",'FROTA OPER.'!B282)</f>
        <v/>
      </c>
      <c r="E280" s="22" t="str">
        <f t="shared" si="23"/>
        <v/>
      </c>
      <c r="F280" s="36" t="str">
        <f t="shared" si="24"/>
        <v/>
      </c>
      <c r="G280" s="23" t="str">
        <f>IF($B280="","",IF(G$4="NÃO",0,IF(VLOOKUP($B280,'FROTA OPER.'!$N$6:$AC$306,15,0)=G$3,0.02,0)))</f>
        <v/>
      </c>
      <c r="H280" s="24" t="str">
        <f>IF($B280="","",IF(H$4="NÃO",0,IF(VLOOKUP($B280,'FROTA OPER.'!$N$6:$AC$306,15,0)=H$3,0.02,0)))</f>
        <v/>
      </c>
      <c r="I280" s="24" t="str">
        <f>IF($B280="","",IF(I$4="NÃO",0,IF(VLOOKUP($B280,'FROTA OPER.'!$N$6:$AC$306,15,0)=I$3,0.02,0)))</f>
        <v/>
      </c>
      <c r="J280" s="24" t="str">
        <f>IF($B280="","",IF(J$4="NÃO",0,IF(VLOOKUP($B280,'FROTA OPER.'!$N$6:$AC$306,15,0)=J$3,0.02,0)))</f>
        <v/>
      </c>
      <c r="K280" s="24" t="str">
        <f>IF($B280="","",IF(K$4="NÃO",0,IF(VLOOKUP($B280,'FROTA OPER.'!$N$6:$AC$306,15,0)=K$3,0.02,0)))</f>
        <v/>
      </c>
      <c r="L280" s="24" t="str">
        <f>IF($B280="","",IF(L$4="NÃO",0,IF(VLOOKUP($B280,'FROTA OPER.'!$N$6:$AC$306,15,0)=L$3,0.02,0)))</f>
        <v/>
      </c>
      <c r="M280" s="25" t="str">
        <f>IF($B280="","",IF(L$4="NÃO",0,IF(VLOOKUP($B280,'FROTA OPER.'!$N$6:$AC$306,15,0)=M$3,0.02,0)))</f>
        <v/>
      </c>
      <c r="N280" s="26" t="str">
        <f>IF($B280="","",IF(N$4="NÃO",0,IF(VLOOKUP($B280,'FROTA OPER.'!$N$6:$W$306,8,0)=N$3,0.01,0)))</f>
        <v/>
      </c>
      <c r="O280" s="27" t="str">
        <f>IF($B280="","",IF(O$4="NÃO",0,IF(VLOOKUP($B280,'FROTA OPER.'!$N$6:$W$306,8,0)=O$3,0.01,0)))</f>
        <v/>
      </c>
      <c r="P280" s="27" t="str">
        <f>IF($B280="","",IF(P$4="NÃO",0,IF(VLOOKUP($B280,'FROTA OPER.'!$N$6:$W$306,8,0)=P$3,0.01,0)))</f>
        <v/>
      </c>
      <c r="Q280" s="27" t="str">
        <f>IF($B280="","",IF(Q$4="NÃO",0,IF(VLOOKUP($B280,'FROTA OPER.'!$N$6:$W$306,8,0)=Q$3,0.01,0)))</f>
        <v/>
      </c>
      <c r="R280" s="27" t="str">
        <f>IF($B280="","",IF(R$4="NÃO",0,IF(VLOOKUP($B280,'FROTA OPER.'!$N$6:$W$306,8,0)=R$3,0.01,0)))</f>
        <v/>
      </c>
      <c r="S280" s="27" t="str">
        <f>IF($B280="","",IF(S$4="NÃO",0,IF(VLOOKUP($B280,'FROTA OPER.'!$N$6:$W$306,8,0)=S$3,0.01,0)))</f>
        <v/>
      </c>
      <c r="T280" s="28" t="str">
        <f>IF($B280="","",IF(T$4="NÃO",0,IF(VLOOKUP($B280,'FROTA OPER.'!$N$6:$W$306,8,0)=T$3,0.01,0)))</f>
        <v/>
      </c>
      <c r="U280" s="37" t="str">
        <f t="shared" si="21"/>
        <v/>
      </c>
      <c r="V280" s="20" t="str">
        <f t="shared" si="22"/>
        <v/>
      </c>
      <c r="W280" s="330"/>
    </row>
    <row r="281" spans="2:23" ht="15" customHeight="1" x14ac:dyDescent="0.25">
      <c r="B281" s="21" t="str">
        <f>IF('FROTA OPER.'!N283="","",'FROTA OPER.'!N283)</f>
        <v/>
      </c>
      <c r="C281" s="21" t="str">
        <f>IF(B281="","",'FROTA OPER.'!AJ283)</f>
        <v/>
      </c>
      <c r="D281" s="21" t="str">
        <f>IF(B281="","",'FROTA OPER.'!B283)</f>
        <v/>
      </c>
      <c r="E281" s="22" t="str">
        <f t="shared" si="23"/>
        <v/>
      </c>
      <c r="F281" s="36" t="str">
        <f t="shared" si="24"/>
        <v/>
      </c>
      <c r="G281" s="23" t="str">
        <f>IF($B281="","",IF(G$4="NÃO",0,IF(VLOOKUP($B281,'FROTA OPER.'!$N$6:$AC$306,15,0)=G$3,0.02,0)))</f>
        <v/>
      </c>
      <c r="H281" s="24" t="str">
        <f>IF($B281="","",IF(H$4="NÃO",0,IF(VLOOKUP($B281,'FROTA OPER.'!$N$6:$AC$306,15,0)=H$3,0.02,0)))</f>
        <v/>
      </c>
      <c r="I281" s="24" t="str">
        <f>IF($B281="","",IF(I$4="NÃO",0,IF(VLOOKUP($B281,'FROTA OPER.'!$N$6:$AC$306,15,0)=I$3,0.02,0)))</f>
        <v/>
      </c>
      <c r="J281" s="24" t="str">
        <f>IF($B281="","",IF(J$4="NÃO",0,IF(VLOOKUP($B281,'FROTA OPER.'!$N$6:$AC$306,15,0)=J$3,0.02,0)))</f>
        <v/>
      </c>
      <c r="K281" s="24" t="str">
        <f>IF($B281="","",IF(K$4="NÃO",0,IF(VLOOKUP($B281,'FROTA OPER.'!$N$6:$AC$306,15,0)=K$3,0.02,0)))</f>
        <v/>
      </c>
      <c r="L281" s="24" t="str">
        <f>IF($B281="","",IF(L$4="NÃO",0,IF(VLOOKUP($B281,'FROTA OPER.'!$N$6:$AC$306,15,0)=L$3,0.02,0)))</f>
        <v/>
      </c>
      <c r="M281" s="25" t="str">
        <f>IF($B281="","",IF(L$4="NÃO",0,IF(VLOOKUP($B281,'FROTA OPER.'!$N$6:$AC$306,15,0)=M$3,0.02,0)))</f>
        <v/>
      </c>
      <c r="N281" s="26" t="str">
        <f>IF($B281="","",IF(N$4="NÃO",0,IF(VLOOKUP($B281,'FROTA OPER.'!$N$6:$W$306,8,0)=N$3,0.01,0)))</f>
        <v/>
      </c>
      <c r="O281" s="27" t="str">
        <f>IF($B281="","",IF(O$4="NÃO",0,IF(VLOOKUP($B281,'FROTA OPER.'!$N$6:$W$306,8,0)=O$3,0.01,0)))</f>
        <v/>
      </c>
      <c r="P281" s="27" t="str">
        <f>IF($B281="","",IF(P$4="NÃO",0,IF(VLOOKUP($B281,'FROTA OPER.'!$N$6:$W$306,8,0)=P$3,0.01,0)))</f>
        <v/>
      </c>
      <c r="Q281" s="27" t="str">
        <f>IF($B281="","",IF(Q$4="NÃO",0,IF(VLOOKUP($B281,'FROTA OPER.'!$N$6:$W$306,8,0)=Q$3,0.01,0)))</f>
        <v/>
      </c>
      <c r="R281" s="27" t="str">
        <f>IF($B281="","",IF(R$4="NÃO",0,IF(VLOOKUP($B281,'FROTA OPER.'!$N$6:$W$306,8,0)=R$3,0.01,0)))</f>
        <v/>
      </c>
      <c r="S281" s="27" t="str">
        <f>IF($B281="","",IF(S$4="NÃO",0,IF(VLOOKUP($B281,'FROTA OPER.'!$N$6:$W$306,8,0)=S$3,0.01,0)))</f>
        <v/>
      </c>
      <c r="T281" s="28" t="str">
        <f>IF($B281="","",IF(T$4="NÃO",0,IF(VLOOKUP($B281,'FROTA OPER.'!$N$6:$W$306,8,0)=T$3,0.01,0)))</f>
        <v/>
      </c>
      <c r="U281" s="37" t="str">
        <f t="shared" si="21"/>
        <v/>
      </c>
      <c r="V281" s="20" t="str">
        <f t="shared" si="22"/>
        <v/>
      </c>
      <c r="W281" s="330"/>
    </row>
    <row r="282" spans="2:23" ht="15" customHeight="1" x14ac:dyDescent="0.25">
      <c r="B282" s="21" t="str">
        <f>IF('FROTA OPER.'!N284="","",'FROTA OPER.'!N284)</f>
        <v/>
      </c>
      <c r="C282" s="21" t="str">
        <f>IF(B282="","",'FROTA OPER.'!AJ284)</f>
        <v/>
      </c>
      <c r="D282" s="21" t="str">
        <f>IF(B282="","",'FROTA OPER.'!B284)</f>
        <v/>
      </c>
      <c r="E282" s="22" t="str">
        <f t="shared" si="23"/>
        <v/>
      </c>
      <c r="F282" s="36" t="str">
        <f t="shared" si="24"/>
        <v/>
      </c>
      <c r="G282" s="23" t="str">
        <f>IF($B282="","",IF(G$4="NÃO",0,IF(VLOOKUP($B282,'FROTA OPER.'!$N$6:$AC$306,15,0)=G$3,0.02,0)))</f>
        <v/>
      </c>
      <c r="H282" s="24" t="str">
        <f>IF($B282="","",IF(H$4="NÃO",0,IF(VLOOKUP($B282,'FROTA OPER.'!$N$6:$AC$306,15,0)=H$3,0.02,0)))</f>
        <v/>
      </c>
      <c r="I282" s="24" t="str">
        <f>IF($B282="","",IF(I$4="NÃO",0,IF(VLOOKUP($B282,'FROTA OPER.'!$N$6:$AC$306,15,0)=I$3,0.02,0)))</f>
        <v/>
      </c>
      <c r="J282" s="24" t="str">
        <f>IF($B282="","",IF(J$4="NÃO",0,IF(VLOOKUP($B282,'FROTA OPER.'!$N$6:$AC$306,15,0)=J$3,0.02,0)))</f>
        <v/>
      </c>
      <c r="K282" s="24" t="str">
        <f>IF($B282="","",IF(K$4="NÃO",0,IF(VLOOKUP($B282,'FROTA OPER.'!$N$6:$AC$306,15,0)=K$3,0.02,0)))</f>
        <v/>
      </c>
      <c r="L282" s="24" t="str">
        <f>IF($B282="","",IF(L$4="NÃO",0,IF(VLOOKUP($B282,'FROTA OPER.'!$N$6:$AC$306,15,0)=L$3,0.02,0)))</f>
        <v/>
      </c>
      <c r="M282" s="25" t="str">
        <f>IF($B282="","",IF(L$4="NÃO",0,IF(VLOOKUP($B282,'FROTA OPER.'!$N$6:$AC$306,15,0)=M$3,0.02,0)))</f>
        <v/>
      </c>
      <c r="N282" s="26" t="str">
        <f>IF($B282="","",IF(N$4="NÃO",0,IF(VLOOKUP($B282,'FROTA OPER.'!$N$6:$W$306,8,0)=N$3,0.01,0)))</f>
        <v/>
      </c>
      <c r="O282" s="27" t="str">
        <f>IF($B282="","",IF(O$4="NÃO",0,IF(VLOOKUP($B282,'FROTA OPER.'!$N$6:$W$306,8,0)=O$3,0.01,0)))</f>
        <v/>
      </c>
      <c r="P282" s="27" t="str">
        <f>IF($B282="","",IF(P$4="NÃO",0,IF(VLOOKUP($B282,'FROTA OPER.'!$N$6:$W$306,8,0)=P$3,0.01,0)))</f>
        <v/>
      </c>
      <c r="Q282" s="27" t="str">
        <f>IF($B282="","",IF(Q$4="NÃO",0,IF(VLOOKUP($B282,'FROTA OPER.'!$N$6:$W$306,8,0)=Q$3,0.01,0)))</f>
        <v/>
      </c>
      <c r="R282" s="27" t="str">
        <f>IF($B282="","",IF(R$4="NÃO",0,IF(VLOOKUP($B282,'FROTA OPER.'!$N$6:$W$306,8,0)=R$3,0.01,0)))</f>
        <v/>
      </c>
      <c r="S282" s="27" t="str">
        <f>IF($B282="","",IF(S$4="NÃO",0,IF(VLOOKUP($B282,'FROTA OPER.'!$N$6:$W$306,8,0)=S$3,0.01,0)))</f>
        <v/>
      </c>
      <c r="T282" s="28" t="str">
        <f>IF($B282="","",IF(T$4="NÃO",0,IF(VLOOKUP($B282,'FROTA OPER.'!$N$6:$W$306,8,0)=T$3,0.01,0)))</f>
        <v/>
      </c>
      <c r="U282" s="37" t="str">
        <f t="shared" si="21"/>
        <v/>
      </c>
      <c r="V282" s="20" t="str">
        <f t="shared" si="22"/>
        <v/>
      </c>
      <c r="W282" s="330"/>
    </row>
    <row r="283" spans="2:23" ht="15" customHeight="1" x14ac:dyDescent="0.25">
      <c r="B283" s="21" t="str">
        <f>IF('FROTA OPER.'!N285="","",'FROTA OPER.'!N285)</f>
        <v/>
      </c>
      <c r="C283" s="21" t="str">
        <f>IF(B283="","",'FROTA OPER.'!AJ285)</f>
        <v/>
      </c>
      <c r="D283" s="21" t="str">
        <f>IF(B283="","",'FROTA OPER.'!B285)</f>
        <v/>
      </c>
      <c r="E283" s="22" t="str">
        <f t="shared" si="23"/>
        <v/>
      </c>
      <c r="F283" s="36" t="str">
        <f t="shared" si="24"/>
        <v/>
      </c>
      <c r="G283" s="23" t="str">
        <f>IF($B283="","",IF(G$4="NÃO",0,IF(VLOOKUP($B283,'FROTA OPER.'!$N$6:$AC$306,15,0)=G$3,0.02,0)))</f>
        <v/>
      </c>
      <c r="H283" s="24" t="str">
        <f>IF($B283="","",IF(H$4="NÃO",0,IF(VLOOKUP($B283,'FROTA OPER.'!$N$6:$AC$306,15,0)=H$3,0.02,0)))</f>
        <v/>
      </c>
      <c r="I283" s="24" t="str">
        <f>IF($B283="","",IF(I$4="NÃO",0,IF(VLOOKUP($B283,'FROTA OPER.'!$N$6:$AC$306,15,0)=I$3,0.02,0)))</f>
        <v/>
      </c>
      <c r="J283" s="24" t="str">
        <f>IF($B283="","",IF(J$4="NÃO",0,IF(VLOOKUP($B283,'FROTA OPER.'!$N$6:$AC$306,15,0)=J$3,0.02,0)))</f>
        <v/>
      </c>
      <c r="K283" s="24" t="str">
        <f>IF($B283="","",IF(K$4="NÃO",0,IF(VLOOKUP($B283,'FROTA OPER.'!$N$6:$AC$306,15,0)=K$3,0.02,0)))</f>
        <v/>
      </c>
      <c r="L283" s="24" t="str">
        <f>IF($B283="","",IF(L$4="NÃO",0,IF(VLOOKUP($B283,'FROTA OPER.'!$N$6:$AC$306,15,0)=L$3,0.02,0)))</f>
        <v/>
      </c>
      <c r="M283" s="25" t="str">
        <f>IF($B283="","",IF(L$4="NÃO",0,IF(VLOOKUP($B283,'FROTA OPER.'!$N$6:$AC$306,15,0)=M$3,0.02,0)))</f>
        <v/>
      </c>
      <c r="N283" s="26" t="str">
        <f>IF($B283="","",IF(N$4="NÃO",0,IF(VLOOKUP($B283,'FROTA OPER.'!$N$6:$W$306,8,0)=N$3,0.01,0)))</f>
        <v/>
      </c>
      <c r="O283" s="27" t="str">
        <f>IF($B283="","",IF(O$4="NÃO",0,IF(VLOOKUP($B283,'FROTA OPER.'!$N$6:$W$306,8,0)=O$3,0.01,0)))</f>
        <v/>
      </c>
      <c r="P283" s="27" t="str">
        <f>IF($B283="","",IF(P$4="NÃO",0,IF(VLOOKUP($B283,'FROTA OPER.'!$N$6:$W$306,8,0)=P$3,0.01,0)))</f>
        <v/>
      </c>
      <c r="Q283" s="27" t="str">
        <f>IF($B283="","",IF(Q$4="NÃO",0,IF(VLOOKUP($B283,'FROTA OPER.'!$N$6:$W$306,8,0)=Q$3,0.01,0)))</f>
        <v/>
      </c>
      <c r="R283" s="27" t="str">
        <f>IF($B283="","",IF(R$4="NÃO",0,IF(VLOOKUP($B283,'FROTA OPER.'!$N$6:$W$306,8,0)=R$3,0.01,0)))</f>
        <v/>
      </c>
      <c r="S283" s="27" t="str">
        <f>IF($B283="","",IF(S$4="NÃO",0,IF(VLOOKUP($B283,'FROTA OPER.'!$N$6:$W$306,8,0)=S$3,0.01,0)))</f>
        <v/>
      </c>
      <c r="T283" s="28" t="str">
        <f>IF($B283="","",IF(T$4="NÃO",0,IF(VLOOKUP($B283,'FROTA OPER.'!$N$6:$W$306,8,0)=T$3,0.01,0)))</f>
        <v/>
      </c>
      <c r="U283" s="37" t="str">
        <f t="shared" si="21"/>
        <v/>
      </c>
      <c r="V283" s="20" t="str">
        <f t="shared" si="22"/>
        <v/>
      </c>
      <c r="W283" s="330"/>
    </row>
    <row r="284" spans="2:23" ht="15" customHeight="1" x14ac:dyDescent="0.25">
      <c r="B284" s="21" t="str">
        <f>IF('FROTA OPER.'!N286="","",'FROTA OPER.'!N286)</f>
        <v/>
      </c>
      <c r="C284" s="21" t="str">
        <f>IF(B284="","",'FROTA OPER.'!AJ286)</f>
        <v/>
      </c>
      <c r="D284" s="21" t="str">
        <f>IF(B284="","",'FROTA OPER.'!B286)</f>
        <v/>
      </c>
      <c r="E284" s="22" t="str">
        <f t="shared" si="23"/>
        <v/>
      </c>
      <c r="F284" s="36" t="str">
        <f t="shared" si="24"/>
        <v/>
      </c>
      <c r="G284" s="23" t="str">
        <f>IF($B284="","",IF(G$4="NÃO",0,IF(VLOOKUP($B284,'FROTA OPER.'!$N$6:$AC$306,15,0)=G$3,0.02,0)))</f>
        <v/>
      </c>
      <c r="H284" s="24" t="str">
        <f>IF($B284="","",IF(H$4="NÃO",0,IF(VLOOKUP($B284,'FROTA OPER.'!$N$6:$AC$306,15,0)=H$3,0.02,0)))</f>
        <v/>
      </c>
      <c r="I284" s="24" t="str">
        <f>IF($B284="","",IF(I$4="NÃO",0,IF(VLOOKUP($B284,'FROTA OPER.'!$N$6:$AC$306,15,0)=I$3,0.02,0)))</f>
        <v/>
      </c>
      <c r="J284" s="24" t="str">
        <f>IF($B284="","",IF(J$4="NÃO",0,IF(VLOOKUP($B284,'FROTA OPER.'!$N$6:$AC$306,15,0)=J$3,0.02,0)))</f>
        <v/>
      </c>
      <c r="K284" s="24" t="str">
        <f>IF($B284="","",IF(K$4="NÃO",0,IF(VLOOKUP($B284,'FROTA OPER.'!$N$6:$AC$306,15,0)=K$3,0.02,0)))</f>
        <v/>
      </c>
      <c r="L284" s="24" t="str">
        <f>IF($B284="","",IF(L$4="NÃO",0,IF(VLOOKUP($B284,'FROTA OPER.'!$N$6:$AC$306,15,0)=L$3,0.02,0)))</f>
        <v/>
      </c>
      <c r="M284" s="25" t="str">
        <f>IF($B284="","",IF(L$4="NÃO",0,IF(VLOOKUP($B284,'FROTA OPER.'!$N$6:$AC$306,15,0)=M$3,0.02,0)))</f>
        <v/>
      </c>
      <c r="N284" s="26" t="str">
        <f>IF($B284="","",IF(N$4="NÃO",0,IF(VLOOKUP($B284,'FROTA OPER.'!$N$6:$W$306,8,0)=N$3,0.01,0)))</f>
        <v/>
      </c>
      <c r="O284" s="27" t="str">
        <f>IF($B284="","",IF(O$4="NÃO",0,IF(VLOOKUP($B284,'FROTA OPER.'!$N$6:$W$306,8,0)=O$3,0.01,0)))</f>
        <v/>
      </c>
      <c r="P284" s="27" t="str">
        <f>IF($B284="","",IF(P$4="NÃO",0,IF(VLOOKUP($B284,'FROTA OPER.'!$N$6:$W$306,8,0)=P$3,0.01,0)))</f>
        <v/>
      </c>
      <c r="Q284" s="27" t="str">
        <f>IF($B284="","",IF(Q$4="NÃO",0,IF(VLOOKUP($B284,'FROTA OPER.'!$N$6:$W$306,8,0)=Q$3,0.01,0)))</f>
        <v/>
      </c>
      <c r="R284" s="27" t="str">
        <f>IF($B284="","",IF(R$4="NÃO",0,IF(VLOOKUP($B284,'FROTA OPER.'!$N$6:$W$306,8,0)=R$3,0.01,0)))</f>
        <v/>
      </c>
      <c r="S284" s="27" t="str">
        <f>IF($B284="","",IF(S$4="NÃO",0,IF(VLOOKUP($B284,'FROTA OPER.'!$N$6:$W$306,8,0)=S$3,0.01,0)))</f>
        <v/>
      </c>
      <c r="T284" s="28" t="str">
        <f>IF($B284="","",IF(T$4="NÃO",0,IF(VLOOKUP($B284,'FROTA OPER.'!$N$6:$W$306,8,0)=T$3,0.01,0)))</f>
        <v/>
      </c>
      <c r="U284" s="37" t="str">
        <f t="shared" si="21"/>
        <v/>
      </c>
      <c r="V284" s="20" t="str">
        <f t="shared" si="22"/>
        <v/>
      </c>
      <c r="W284" s="330"/>
    </row>
    <row r="285" spans="2:23" ht="15" customHeight="1" x14ac:dyDescent="0.25">
      <c r="B285" s="21" t="str">
        <f>IF('FROTA OPER.'!N287="","",'FROTA OPER.'!N287)</f>
        <v/>
      </c>
      <c r="C285" s="21" t="str">
        <f>IF(B285="","",'FROTA OPER.'!AJ287)</f>
        <v/>
      </c>
      <c r="D285" s="21" t="str">
        <f>IF(B285="","",'FROTA OPER.'!B287)</f>
        <v/>
      </c>
      <c r="E285" s="22" t="str">
        <f t="shared" si="23"/>
        <v/>
      </c>
      <c r="F285" s="36" t="str">
        <f t="shared" si="24"/>
        <v/>
      </c>
      <c r="G285" s="23" t="str">
        <f>IF($B285="","",IF(G$4="NÃO",0,IF(VLOOKUP($B285,'FROTA OPER.'!$N$6:$AC$306,15,0)=G$3,0.02,0)))</f>
        <v/>
      </c>
      <c r="H285" s="24" t="str">
        <f>IF($B285="","",IF(H$4="NÃO",0,IF(VLOOKUP($B285,'FROTA OPER.'!$N$6:$AC$306,15,0)=H$3,0.02,0)))</f>
        <v/>
      </c>
      <c r="I285" s="24" t="str">
        <f>IF($B285="","",IF(I$4="NÃO",0,IF(VLOOKUP($B285,'FROTA OPER.'!$N$6:$AC$306,15,0)=I$3,0.02,0)))</f>
        <v/>
      </c>
      <c r="J285" s="24" t="str">
        <f>IF($B285="","",IF(J$4="NÃO",0,IF(VLOOKUP($B285,'FROTA OPER.'!$N$6:$AC$306,15,0)=J$3,0.02,0)))</f>
        <v/>
      </c>
      <c r="K285" s="24" t="str">
        <f>IF($B285="","",IF(K$4="NÃO",0,IF(VLOOKUP($B285,'FROTA OPER.'!$N$6:$AC$306,15,0)=K$3,0.02,0)))</f>
        <v/>
      </c>
      <c r="L285" s="24" t="str">
        <f>IF($B285="","",IF(L$4="NÃO",0,IF(VLOOKUP($B285,'FROTA OPER.'!$N$6:$AC$306,15,0)=L$3,0.02,0)))</f>
        <v/>
      </c>
      <c r="M285" s="25" t="str">
        <f>IF($B285="","",IF(L$4="NÃO",0,IF(VLOOKUP($B285,'FROTA OPER.'!$N$6:$AC$306,15,0)=M$3,0.02,0)))</f>
        <v/>
      </c>
      <c r="N285" s="26" t="str">
        <f>IF($B285="","",IF(N$4="NÃO",0,IF(VLOOKUP($B285,'FROTA OPER.'!$N$6:$W$306,8,0)=N$3,0.01,0)))</f>
        <v/>
      </c>
      <c r="O285" s="27" t="str">
        <f>IF($B285="","",IF(O$4="NÃO",0,IF(VLOOKUP($B285,'FROTA OPER.'!$N$6:$W$306,8,0)=O$3,0.01,0)))</f>
        <v/>
      </c>
      <c r="P285" s="27" t="str">
        <f>IF($B285="","",IF(P$4="NÃO",0,IF(VLOOKUP($B285,'FROTA OPER.'!$N$6:$W$306,8,0)=P$3,0.01,0)))</f>
        <v/>
      </c>
      <c r="Q285" s="27" t="str">
        <f>IF($B285="","",IF(Q$4="NÃO",0,IF(VLOOKUP($B285,'FROTA OPER.'!$N$6:$W$306,8,0)=Q$3,0.01,0)))</f>
        <v/>
      </c>
      <c r="R285" s="27" t="str">
        <f>IF($B285="","",IF(R$4="NÃO",0,IF(VLOOKUP($B285,'FROTA OPER.'!$N$6:$W$306,8,0)=R$3,0.01,0)))</f>
        <v/>
      </c>
      <c r="S285" s="27" t="str">
        <f>IF($B285="","",IF(S$4="NÃO",0,IF(VLOOKUP($B285,'FROTA OPER.'!$N$6:$W$306,8,0)=S$3,0.01,0)))</f>
        <v/>
      </c>
      <c r="T285" s="28" t="str">
        <f>IF($B285="","",IF(T$4="NÃO",0,IF(VLOOKUP($B285,'FROTA OPER.'!$N$6:$W$306,8,0)=T$3,0.01,0)))</f>
        <v/>
      </c>
      <c r="U285" s="37" t="str">
        <f t="shared" si="21"/>
        <v/>
      </c>
      <c r="V285" s="20" t="str">
        <f t="shared" si="22"/>
        <v/>
      </c>
      <c r="W285" s="330"/>
    </row>
    <row r="286" spans="2:23" ht="15" customHeight="1" x14ac:dyDescent="0.25">
      <c r="B286" s="21" t="str">
        <f>IF('FROTA OPER.'!N288="","",'FROTA OPER.'!N288)</f>
        <v/>
      </c>
      <c r="C286" s="21" t="str">
        <f>IF(B286="","",'FROTA OPER.'!AJ288)</f>
        <v/>
      </c>
      <c r="D286" s="21" t="str">
        <f>IF(B286="","",'FROTA OPER.'!B288)</f>
        <v/>
      </c>
      <c r="E286" s="22" t="str">
        <f t="shared" si="23"/>
        <v/>
      </c>
      <c r="F286" s="36" t="str">
        <f t="shared" si="24"/>
        <v/>
      </c>
      <c r="G286" s="23" t="str">
        <f>IF($B286="","",IF(G$4="NÃO",0,IF(VLOOKUP($B286,'FROTA OPER.'!$N$6:$AC$306,15,0)=G$3,0.02,0)))</f>
        <v/>
      </c>
      <c r="H286" s="24" t="str">
        <f>IF($B286="","",IF(H$4="NÃO",0,IF(VLOOKUP($B286,'FROTA OPER.'!$N$6:$AC$306,15,0)=H$3,0.02,0)))</f>
        <v/>
      </c>
      <c r="I286" s="24" t="str">
        <f>IF($B286="","",IF(I$4="NÃO",0,IF(VLOOKUP($B286,'FROTA OPER.'!$N$6:$AC$306,15,0)=I$3,0.02,0)))</f>
        <v/>
      </c>
      <c r="J286" s="24" t="str">
        <f>IF($B286="","",IF(J$4="NÃO",0,IF(VLOOKUP($B286,'FROTA OPER.'!$N$6:$AC$306,15,0)=J$3,0.02,0)))</f>
        <v/>
      </c>
      <c r="K286" s="24" t="str">
        <f>IF($B286="","",IF(K$4="NÃO",0,IF(VLOOKUP($B286,'FROTA OPER.'!$N$6:$AC$306,15,0)=K$3,0.02,0)))</f>
        <v/>
      </c>
      <c r="L286" s="24" t="str">
        <f>IF($B286="","",IF(L$4="NÃO",0,IF(VLOOKUP($B286,'FROTA OPER.'!$N$6:$AC$306,15,0)=L$3,0.02,0)))</f>
        <v/>
      </c>
      <c r="M286" s="25" t="str">
        <f>IF($B286="","",IF(L$4="NÃO",0,IF(VLOOKUP($B286,'FROTA OPER.'!$N$6:$AC$306,15,0)=M$3,0.02,0)))</f>
        <v/>
      </c>
      <c r="N286" s="26" t="str">
        <f>IF($B286="","",IF(N$4="NÃO",0,IF(VLOOKUP($B286,'FROTA OPER.'!$N$6:$W$306,8,0)=N$3,0.01,0)))</f>
        <v/>
      </c>
      <c r="O286" s="27" t="str">
        <f>IF($B286="","",IF(O$4="NÃO",0,IF(VLOOKUP($B286,'FROTA OPER.'!$N$6:$W$306,8,0)=O$3,0.01,0)))</f>
        <v/>
      </c>
      <c r="P286" s="27" t="str">
        <f>IF($B286="","",IF(P$4="NÃO",0,IF(VLOOKUP($B286,'FROTA OPER.'!$N$6:$W$306,8,0)=P$3,0.01,0)))</f>
        <v/>
      </c>
      <c r="Q286" s="27" t="str">
        <f>IF($B286="","",IF(Q$4="NÃO",0,IF(VLOOKUP($B286,'FROTA OPER.'!$N$6:$W$306,8,0)=Q$3,0.01,0)))</f>
        <v/>
      </c>
      <c r="R286" s="27" t="str">
        <f>IF($B286="","",IF(R$4="NÃO",0,IF(VLOOKUP($B286,'FROTA OPER.'!$N$6:$W$306,8,0)=R$3,0.01,0)))</f>
        <v/>
      </c>
      <c r="S286" s="27" t="str">
        <f>IF($B286="","",IF(S$4="NÃO",0,IF(VLOOKUP($B286,'FROTA OPER.'!$N$6:$W$306,8,0)=S$3,0.01,0)))</f>
        <v/>
      </c>
      <c r="T286" s="28" t="str">
        <f>IF($B286="","",IF(T$4="NÃO",0,IF(VLOOKUP($B286,'FROTA OPER.'!$N$6:$W$306,8,0)=T$3,0.01,0)))</f>
        <v/>
      </c>
      <c r="U286" s="37" t="str">
        <f t="shared" si="21"/>
        <v/>
      </c>
      <c r="V286" s="20" t="str">
        <f t="shared" si="22"/>
        <v/>
      </c>
      <c r="W286" s="330"/>
    </row>
    <row r="287" spans="2:23" ht="15" customHeight="1" x14ac:dyDescent="0.25">
      <c r="B287" s="21" t="str">
        <f>IF('FROTA OPER.'!N289="","",'FROTA OPER.'!N289)</f>
        <v/>
      </c>
      <c r="C287" s="21" t="str">
        <f>IF(B287="","",'FROTA OPER.'!AJ289)</f>
        <v/>
      </c>
      <c r="D287" s="21" t="str">
        <f>IF(B287="","",'FROTA OPER.'!B289)</f>
        <v/>
      </c>
      <c r="E287" s="22" t="str">
        <f t="shared" si="23"/>
        <v/>
      </c>
      <c r="F287" s="36" t="str">
        <f t="shared" si="24"/>
        <v/>
      </c>
      <c r="G287" s="23" t="str">
        <f>IF($B287="","",IF(G$4="NÃO",0,IF(VLOOKUP($B287,'FROTA OPER.'!$N$6:$AC$306,15,0)=G$3,0.02,0)))</f>
        <v/>
      </c>
      <c r="H287" s="24" t="str">
        <f>IF($B287="","",IF(H$4="NÃO",0,IF(VLOOKUP($B287,'FROTA OPER.'!$N$6:$AC$306,15,0)=H$3,0.02,0)))</f>
        <v/>
      </c>
      <c r="I287" s="24" t="str">
        <f>IF($B287="","",IF(I$4="NÃO",0,IF(VLOOKUP($B287,'FROTA OPER.'!$N$6:$AC$306,15,0)=I$3,0.02,0)))</f>
        <v/>
      </c>
      <c r="J287" s="24" t="str">
        <f>IF($B287="","",IF(J$4="NÃO",0,IF(VLOOKUP($B287,'FROTA OPER.'!$N$6:$AC$306,15,0)=J$3,0.02,0)))</f>
        <v/>
      </c>
      <c r="K287" s="24" t="str">
        <f>IF($B287="","",IF(K$4="NÃO",0,IF(VLOOKUP($B287,'FROTA OPER.'!$N$6:$AC$306,15,0)=K$3,0.02,0)))</f>
        <v/>
      </c>
      <c r="L287" s="24" t="str">
        <f>IF($B287="","",IF(L$4="NÃO",0,IF(VLOOKUP($B287,'FROTA OPER.'!$N$6:$AC$306,15,0)=L$3,0.02,0)))</f>
        <v/>
      </c>
      <c r="M287" s="25" t="str">
        <f>IF($B287="","",IF(L$4="NÃO",0,IF(VLOOKUP($B287,'FROTA OPER.'!$N$6:$AC$306,15,0)=M$3,0.02,0)))</f>
        <v/>
      </c>
      <c r="N287" s="26" t="str">
        <f>IF($B287="","",IF(N$4="NÃO",0,IF(VLOOKUP($B287,'FROTA OPER.'!$N$6:$W$306,8,0)=N$3,0.01,0)))</f>
        <v/>
      </c>
      <c r="O287" s="27" t="str">
        <f>IF($B287="","",IF(O$4="NÃO",0,IF(VLOOKUP($B287,'FROTA OPER.'!$N$6:$W$306,8,0)=O$3,0.01,0)))</f>
        <v/>
      </c>
      <c r="P287" s="27" t="str">
        <f>IF($B287="","",IF(P$4="NÃO",0,IF(VLOOKUP($B287,'FROTA OPER.'!$N$6:$W$306,8,0)=P$3,0.01,0)))</f>
        <v/>
      </c>
      <c r="Q287" s="27" t="str">
        <f>IF($B287="","",IF(Q$4="NÃO",0,IF(VLOOKUP($B287,'FROTA OPER.'!$N$6:$W$306,8,0)=Q$3,0.01,0)))</f>
        <v/>
      </c>
      <c r="R287" s="27" t="str">
        <f>IF($B287="","",IF(R$4="NÃO",0,IF(VLOOKUP($B287,'FROTA OPER.'!$N$6:$W$306,8,0)=R$3,0.01,0)))</f>
        <v/>
      </c>
      <c r="S287" s="27" t="str">
        <f>IF($B287="","",IF(S$4="NÃO",0,IF(VLOOKUP($B287,'FROTA OPER.'!$N$6:$W$306,8,0)=S$3,0.01,0)))</f>
        <v/>
      </c>
      <c r="T287" s="28" t="str">
        <f>IF($B287="","",IF(T$4="NÃO",0,IF(VLOOKUP($B287,'FROTA OPER.'!$N$6:$W$306,8,0)=T$3,0.01,0)))</f>
        <v/>
      </c>
      <c r="U287" s="37" t="str">
        <f t="shared" si="21"/>
        <v/>
      </c>
      <c r="V287" s="20" t="str">
        <f t="shared" si="22"/>
        <v/>
      </c>
      <c r="W287" s="330"/>
    </row>
    <row r="288" spans="2:23" ht="15" customHeight="1" x14ac:dyDescent="0.25">
      <c r="B288" s="21" t="str">
        <f>IF('FROTA OPER.'!N290="","",'FROTA OPER.'!N290)</f>
        <v/>
      </c>
      <c r="C288" s="21" t="str">
        <f>IF(B288="","",'FROTA OPER.'!AJ290)</f>
        <v/>
      </c>
      <c r="D288" s="21" t="str">
        <f>IF(B288="","",'FROTA OPER.'!B290)</f>
        <v/>
      </c>
      <c r="E288" s="22" t="str">
        <f t="shared" si="23"/>
        <v/>
      </c>
      <c r="F288" s="36" t="str">
        <f t="shared" si="24"/>
        <v/>
      </c>
      <c r="G288" s="23" t="str">
        <f>IF($B288="","",IF(G$4="NÃO",0,IF(VLOOKUP($B288,'FROTA OPER.'!$N$6:$AC$306,15,0)=G$3,0.02,0)))</f>
        <v/>
      </c>
      <c r="H288" s="24" t="str">
        <f>IF($B288="","",IF(H$4="NÃO",0,IF(VLOOKUP($B288,'FROTA OPER.'!$N$6:$AC$306,15,0)=H$3,0.02,0)))</f>
        <v/>
      </c>
      <c r="I288" s="24" t="str">
        <f>IF($B288="","",IF(I$4="NÃO",0,IF(VLOOKUP($B288,'FROTA OPER.'!$N$6:$AC$306,15,0)=I$3,0.02,0)))</f>
        <v/>
      </c>
      <c r="J288" s="24" t="str">
        <f>IF($B288="","",IF(J$4="NÃO",0,IF(VLOOKUP($B288,'FROTA OPER.'!$N$6:$AC$306,15,0)=J$3,0.02,0)))</f>
        <v/>
      </c>
      <c r="K288" s="24" t="str">
        <f>IF($B288="","",IF(K$4="NÃO",0,IF(VLOOKUP($B288,'FROTA OPER.'!$N$6:$AC$306,15,0)=K$3,0.02,0)))</f>
        <v/>
      </c>
      <c r="L288" s="24" t="str">
        <f>IF($B288="","",IF(L$4="NÃO",0,IF(VLOOKUP($B288,'FROTA OPER.'!$N$6:$AC$306,15,0)=L$3,0.02,0)))</f>
        <v/>
      </c>
      <c r="M288" s="25" t="str">
        <f>IF($B288="","",IF(L$4="NÃO",0,IF(VLOOKUP($B288,'FROTA OPER.'!$N$6:$AC$306,15,0)=M$3,0.02,0)))</f>
        <v/>
      </c>
      <c r="N288" s="26" t="str">
        <f>IF($B288="","",IF(N$4="NÃO",0,IF(VLOOKUP($B288,'FROTA OPER.'!$N$6:$W$306,8,0)=N$3,0.01,0)))</f>
        <v/>
      </c>
      <c r="O288" s="27" t="str">
        <f>IF($B288="","",IF(O$4="NÃO",0,IF(VLOOKUP($B288,'FROTA OPER.'!$N$6:$W$306,8,0)=O$3,0.01,0)))</f>
        <v/>
      </c>
      <c r="P288" s="27" t="str">
        <f>IF($B288="","",IF(P$4="NÃO",0,IF(VLOOKUP($B288,'FROTA OPER.'!$N$6:$W$306,8,0)=P$3,0.01,0)))</f>
        <v/>
      </c>
      <c r="Q288" s="27" t="str">
        <f>IF($B288="","",IF(Q$4="NÃO",0,IF(VLOOKUP($B288,'FROTA OPER.'!$N$6:$W$306,8,0)=Q$3,0.01,0)))</f>
        <v/>
      </c>
      <c r="R288" s="27" t="str">
        <f>IF($B288="","",IF(R$4="NÃO",0,IF(VLOOKUP($B288,'FROTA OPER.'!$N$6:$W$306,8,0)=R$3,0.01,0)))</f>
        <v/>
      </c>
      <c r="S288" s="27" t="str">
        <f>IF($B288="","",IF(S$4="NÃO",0,IF(VLOOKUP($B288,'FROTA OPER.'!$N$6:$W$306,8,0)=S$3,0.01,0)))</f>
        <v/>
      </c>
      <c r="T288" s="28" t="str">
        <f>IF($B288="","",IF(T$4="NÃO",0,IF(VLOOKUP($B288,'FROTA OPER.'!$N$6:$W$306,8,0)=T$3,0.01,0)))</f>
        <v/>
      </c>
      <c r="U288" s="37" t="str">
        <f t="shared" si="21"/>
        <v/>
      </c>
      <c r="V288" s="20" t="str">
        <f t="shared" si="22"/>
        <v/>
      </c>
      <c r="W288" s="330"/>
    </row>
    <row r="289" spans="2:23" ht="15" customHeight="1" x14ac:dyDescent="0.25">
      <c r="B289" s="21" t="str">
        <f>IF('FROTA OPER.'!N291="","",'FROTA OPER.'!N291)</f>
        <v/>
      </c>
      <c r="C289" s="21" t="str">
        <f>IF(B289="","",'FROTA OPER.'!AJ291)</f>
        <v/>
      </c>
      <c r="D289" s="21" t="str">
        <f>IF(B289="","",'FROTA OPER.'!B291)</f>
        <v/>
      </c>
      <c r="E289" s="22" t="str">
        <f t="shared" si="23"/>
        <v/>
      </c>
      <c r="F289" s="36" t="str">
        <f t="shared" si="24"/>
        <v/>
      </c>
      <c r="G289" s="23" t="str">
        <f>IF($B289="","",IF(G$4="NÃO",0,IF(VLOOKUP($B289,'FROTA OPER.'!$N$6:$AC$306,15,0)=G$3,0.02,0)))</f>
        <v/>
      </c>
      <c r="H289" s="24" t="str">
        <f>IF($B289="","",IF(H$4="NÃO",0,IF(VLOOKUP($B289,'FROTA OPER.'!$N$6:$AC$306,15,0)=H$3,0.02,0)))</f>
        <v/>
      </c>
      <c r="I289" s="24" t="str">
        <f>IF($B289="","",IF(I$4="NÃO",0,IF(VLOOKUP($B289,'FROTA OPER.'!$N$6:$AC$306,15,0)=I$3,0.02,0)))</f>
        <v/>
      </c>
      <c r="J289" s="24" t="str">
        <f>IF($B289="","",IF(J$4="NÃO",0,IF(VLOOKUP($B289,'FROTA OPER.'!$N$6:$AC$306,15,0)=J$3,0.02,0)))</f>
        <v/>
      </c>
      <c r="K289" s="24" t="str">
        <f>IF($B289="","",IF(K$4="NÃO",0,IF(VLOOKUP($B289,'FROTA OPER.'!$N$6:$AC$306,15,0)=K$3,0.02,0)))</f>
        <v/>
      </c>
      <c r="L289" s="24" t="str">
        <f>IF($B289="","",IF(L$4="NÃO",0,IF(VLOOKUP($B289,'FROTA OPER.'!$N$6:$AC$306,15,0)=L$3,0.02,0)))</f>
        <v/>
      </c>
      <c r="M289" s="25" t="str">
        <f>IF($B289="","",IF(L$4="NÃO",0,IF(VLOOKUP($B289,'FROTA OPER.'!$N$6:$AC$306,15,0)=M$3,0.02,0)))</f>
        <v/>
      </c>
      <c r="N289" s="26" t="str">
        <f>IF($B289="","",IF(N$4="NÃO",0,IF(VLOOKUP($B289,'FROTA OPER.'!$N$6:$W$306,8,0)=N$3,0.01,0)))</f>
        <v/>
      </c>
      <c r="O289" s="27" t="str">
        <f>IF($B289="","",IF(O$4="NÃO",0,IF(VLOOKUP($B289,'FROTA OPER.'!$N$6:$W$306,8,0)=O$3,0.01,0)))</f>
        <v/>
      </c>
      <c r="P289" s="27" t="str">
        <f>IF($B289="","",IF(P$4="NÃO",0,IF(VLOOKUP($B289,'FROTA OPER.'!$N$6:$W$306,8,0)=P$3,0.01,0)))</f>
        <v/>
      </c>
      <c r="Q289" s="27" t="str">
        <f>IF($B289="","",IF(Q$4="NÃO",0,IF(VLOOKUP($B289,'FROTA OPER.'!$N$6:$W$306,8,0)=Q$3,0.01,0)))</f>
        <v/>
      </c>
      <c r="R289" s="27" t="str">
        <f>IF($B289="","",IF(R$4="NÃO",0,IF(VLOOKUP($B289,'FROTA OPER.'!$N$6:$W$306,8,0)=R$3,0.01,0)))</f>
        <v/>
      </c>
      <c r="S289" s="27" t="str">
        <f>IF($B289="","",IF(S$4="NÃO",0,IF(VLOOKUP($B289,'FROTA OPER.'!$N$6:$W$306,8,0)=S$3,0.01,0)))</f>
        <v/>
      </c>
      <c r="T289" s="28" t="str">
        <f>IF($B289="","",IF(T$4="NÃO",0,IF(VLOOKUP($B289,'FROTA OPER.'!$N$6:$W$306,8,0)=T$3,0.01,0)))</f>
        <v/>
      </c>
      <c r="U289" s="37" t="str">
        <f t="shared" si="21"/>
        <v/>
      </c>
      <c r="V289" s="20" t="str">
        <f t="shared" si="22"/>
        <v/>
      </c>
      <c r="W289" s="330"/>
    </row>
    <row r="290" spans="2:23" ht="15" customHeight="1" x14ac:dyDescent="0.25">
      <c r="B290" s="21" t="str">
        <f>IF('FROTA OPER.'!N292="","",'FROTA OPER.'!N292)</f>
        <v/>
      </c>
      <c r="C290" s="21" t="str">
        <f>IF(B290="","",'FROTA OPER.'!AJ292)</f>
        <v/>
      </c>
      <c r="D290" s="21" t="str">
        <f>IF(B290="","",'FROTA OPER.'!B292)</f>
        <v/>
      </c>
      <c r="E290" s="22" t="str">
        <f t="shared" si="23"/>
        <v/>
      </c>
      <c r="F290" s="36" t="str">
        <f t="shared" si="24"/>
        <v/>
      </c>
      <c r="G290" s="23" t="str">
        <f>IF($B290="","",IF(G$4="NÃO",0,IF(VLOOKUP($B290,'FROTA OPER.'!$N$6:$AC$306,15,0)=G$3,0.02,0)))</f>
        <v/>
      </c>
      <c r="H290" s="24" t="str">
        <f>IF($B290="","",IF(H$4="NÃO",0,IF(VLOOKUP($B290,'FROTA OPER.'!$N$6:$AC$306,15,0)=H$3,0.02,0)))</f>
        <v/>
      </c>
      <c r="I290" s="24" t="str">
        <f>IF($B290="","",IF(I$4="NÃO",0,IF(VLOOKUP($B290,'FROTA OPER.'!$N$6:$AC$306,15,0)=I$3,0.02,0)))</f>
        <v/>
      </c>
      <c r="J290" s="24" t="str">
        <f>IF($B290="","",IF(J$4="NÃO",0,IF(VLOOKUP($B290,'FROTA OPER.'!$N$6:$AC$306,15,0)=J$3,0.02,0)))</f>
        <v/>
      </c>
      <c r="K290" s="24" t="str">
        <f>IF($B290="","",IF(K$4="NÃO",0,IF(VLOOKUP($B290,'FROTA OPER.'!$N$6:$AC$306,15,0)=K$3,0.02,0)))</f>
        <v/>
      </c>
      <c r="L290" s="24" t="str">
        <f>IF($B290="","",IF(L$4="NÃO",0,IF(VLOOKUP($B290,'FROTA OPER.'!$N$6:$AC$306,15,0)=L$3,0.02,0)))</f>
        <v/>
      </c>
      <c r="M290" s="25" t="str">
        <f>IF($B290="","",IF(L$4="NÃO",0,IF(VLOOKUP($B290,'FROTA OPER.'!$N$6:$AC$306,15,0)=M$3,0.02,0)))</f>
        <v/>
      </c>
      <c r="N290" s="26" t="str">
        <f>IF($B290="","",IF(N$4="NÃO",0,IF(VLOOKUP($B290,'FROTA OPER.'!$N$6:$W$306,8,0)=N$3,0.01,0)))</f>
        <v/>
      </c>
      <c r="O290" s="27" t="str">
        <f>IF($B290="","",IF(O$4="NÃO",0,IF(VLOOKUP($B290,'FROTA OPER.'!$N$6:$W$306,8,0)=O$3,0.01,0)))</f>
        <v/>
      </c>
      <c r="P290" s="27" t="str">
        <f>IF($B290="","",IF(P$4="NÃO",0,IF(VLOOKUP($B290,'FROTA OPER.'!$N$6:$W$306,8,0)=P$3,0.01,0)))</f>
        <v/>
      </c>
      <c r="Q290" s="27" t="str">
        <f>IF($B290="","",IF(Q$4="NÃO",0,IF(VLOOKUP($B290,'FROTA OPER.'!$N$6:$W$306,8,0)=Q$3,0.01,0)))</f>
        <v/>
      </c>
      <c r="R290" s="27" t="str">
        <f>IF($B290="","",IF(R$4="NÃO",0,IF(VLOOKUP($B290,'FROTA OPER.'!$N$6:$W$306,8,0)=R$3,0.01,0)))</f>
        <v/>
      </c>
      <c r="S290" s="27" t="str">
        <f>IF($B290="","",IF(S$4="NÃO",0,IF(VLOOKUP($B290,'FROTA OPER.'!$N$6:$W$306,8,0)=S$3,0.01,0)))</f>
        <v/>
      </c>
      <c r="T290" s="28" t="str">
        <f>IF($B290="","",IF(T$4="NÃO",0,IF(VLOOKUP($B290,'FROTA OPER.'!$N$6:$W$306,8,0)=T$3,0.01,0)))</f>
        <v/>
      </c>
      <c r="U290" s="37" t="str">
        <f t="shared" si="21"/>
        <v/>
      </c>
      <c r="V290" s="20" t="str">
        <f t="shared" si="22"/>
        <v/>
      </c>
      <c r="W290" s="330"/>
    </row>
    <row r="291" spans="2:23" ht="15" customHeight="1" x14ac:dyDescent="0.25">
      <c r="B291" s="21" t="str">
        <f>IF('FROTA OPER.'!N293="","",'FROTA OPER.'!N293)</f>
        <v/>
      </c>
      <c r="C291" s="21" t="str">
        <f>IF(B291="","",'FROTA OPER.'!AJ293)</f>
        <v/>
      </c>
      <c r="D291" s="21" t="str">
        <f>IF(B291="","",'FROTA OPER.'!B293)</f>
        <v/>
      </c>
      <c r="E291" s="22" t="str">
        <f t="shared" si="23"/>
        <v/>
      </c>
      <c r="F291" s="36" t="str">
        <f t="shared" si="24"/>
        <v/>
      </c>
      <c r="G291" s="23" t="str">
        <f>IF($B291="","",IF(G$4="NÃO",0,IF(VLOOKUP($B291,'FROTA OPER.'!$N$6:$AC$306,15,0)=G$3,0.02,0)))</f>
        <v/>
      </c>
      <c r="H291" s="24" t="str">
        <f>IF($B291="","",IF(H$4="NÃO",0,IF(VLOOKUP($B291,'FROTA OPER.'!$N$6:$AC$306,15,0)=H$3,0.02,0)))</f>
        <v/>
      </c>
      <c r="I291" s="24" t="str">
        <f>IF($B291="","",IF(I$4="NÃO",0,IF(VLOOKUP($B291,'FROTA OPER.'!$N$6:$AC$306,15,0)=I$3,0.02,0)))</f>
        <v/>
      </c>
      <c r="J291" s="24" t="str">
        <f>IF($B291="","",IF(J$4="NÃO",0,IF(VLOOKUP($B291,'FROTA OPER.'!$N$6:$AC$306,15,0)=J$3,0.02,0)))</f>
        <v/>
      </c>
      <c r="K291" s="24" t="str">
        <f>IF($B291="","",IF(K$4="NÃO",0,IF(VLOOKUP($B291,'FROTA OPER.'!$N$6:$AC$306,15,0)=K$3,0.02,0)))</f>
        <v/>
      </c>
      <c r="L291" s="24" t="str">
        <f>IF($B291="","",IF(L$4="NÃO",0,IF(VLOOKUP($B291,'FROTA OPER.'!$N$6:$AC$306,15,0)=L$3,0.02,0)))</f>
        <v/>
      </c>
      <c r="M291" s="25" t="str">
        <f>IF($B291="","",IF(L$4="NÃO",0,IF(VLOOKUP($B291,'FROTA OPER.'!$N$6:$AC$306,15,0)=M$3,0.02,0)))</f>
        <v/>
      </c>
      <c r="N291" s="26" t="str">
        <f>IF($B291="","",IF(N$4="NÃO",0,IF(VLOOKUP($B291,'FROTA OPER.'!$N$6:$W$306,8,0)=N$3,0.01,0)))</f>
        <v/>
      </c>
      <c r="O291" s="27" t="str">
        <f>IF($B291="","",IF(O$4="NÃO",0,IF(VLOOKUP($B291,'FROTA OPER.'!$N$6:$W$306,8,0)=O$3,0.01,0)))</f>
        <v/>
      </c>
      <c r="P291" s="27" t="str">
        <f>IF($B291="","",IF(P$4="NÃO",0,IF(VLOOKUP($B291,'FROTA OPER.'!$N$6:$W$306,8,0)=P$3,0.01,0)))</f>
        <v/>
      </c>
      <c r="Q291" s="27" t="str">
        <f>IF($B291="","",IF(Q$4="NÃO",0,IF(VLOOKUP($B291,'FROTA OPER.'!$N$6:$W$306,8,0)=Q$3,0.01,0)))</f>
        <v/>
      </c>
      <c r="R291" s="27" t="str">
        <f>IF($B291="","",IF(R$4="NÃO",0,IF(VLOOKUP($B291,'FROTA OPER.'!$N$6:$W$306,8,0)=R$3,0.01,0)))</f>
        <v/>
      </c>
      <c r="S291" s="27" t="str">
        <f>IF($B291="","",IF(S$4="NÃO",0,IF(VLOOKUP($B291,'FROTA OPER.'!$N$6:$W$306,8,0)=S$3,0.01,0)))</f>
        <v/>
      </c>
      <c r="T291" s="28" t="str">
        <f>IF($B291="","",IF(T$4="NÃO",0,IF(VLOOKUP($B291,'FROTA OPER.'!$N$6:$W$306,8,0)=T$3,0.01,0)))</f>
        <v/>
      </c>
      <c r="U291" s="37" t="str">
        <f t="shared" si="21"/>
        <v/>
      </c>
      <c r="V291" s="20" t="str">
        <f t="shared" si="22"/>
        <v/>
      </c>
      <c r="W291" s="330"/>
    </row>
    <row r="292" spans="2:23" ht="15" customHeight="1" x14ac:dyDescent="0.25">
      <c r="B292" s="21" t="str">
        <f>IF('FROTA OPER.'!N294="","",'FROTA OPER.'!N294)</f>
        <v/>
      </c>
      <c r="C292" s="21" t="str">
        <f>IF(B292="","",'FROTA OPER.'!AJ294)</f>
        <v/>
      </c>
      <c r="D292" s="21" t="str">
        <f>IF(B292="","",'FROTA OPER.'!B294)</f>
        <v/>
      </c>
      <c r="E292" s="22" t="str">
        <f t="shared" si="23"/>
        <v/>
      </c>
      <c r="F292" s="36" t="str">
        <f t="shared" si="24"/>
        <v/>
      </c>
      <c r="G292" s="23" t="str">
        <f>IF($B292="","",IF(G$4="NÃO",0,IF(VLOOKUP($B292,'FROTA OPER.'!$N$6:$AC$306,15,0)=G$3,0.02,0)))</f>
        <v/>
      </c>
      <c r="H292" s="24" t="str">
        <f>IF($B292="","",IF(H$4="NÃO",0,IF(VLOOKUP($B292,'FROTA OPER.'!$N$6:$AC$306,15,0)=H$3,0.02,0)))</f>
        <v/>
      </c>
      <c r="I292" s="24" t="str">
        <f>IF($B292="","",IF(I$4="NÃO",0,IF(VLOOKUP($B292,'FROTA OPER.'!$N$6:$AC$306,15,0)=I$3,0.02,0)))</f>
        <v/>
      </c>
      <c r="J292" s="24" t="str">
        <f>IF($B292="","",IF(J$4="NÃO",0,IF(VLOOKUP($B292,'FROTA OPER.'!$N$6:$AC$306,15,0)=J$3,0.02,0)))</f>
        <v/>
      </c>
      <c r="K292" s="24" t="str">
        <f>IF($B292="","",IF(K$4="NÃO",0,IF(VLOOKUP($B292,'FROTA OPER.'!$N$6:$AC$306,15,0)=K$3,0.02,0)))</f>
        <v/>
      </c>
      <c r="L292" s="24" t="str">
        <f>IF($B292="","",IF(L$4="NÃO",0,IF(VLOOKUP($B292,'FROTA OPER.'!$N$6:$AC$306,15,0)=L$3,0.02,0)))</f>
        <v/>
      </c>
      <c r="M292" s="25" t="str">
        <f>IF($B292="","",IF(L$4="NÃO",0,IF(VLOOKUP($B292,'FROTA OPER.'!$N$6:$AC$306,15,0)=M$3,0.02,0)))</f>
        <v/>
      </c>
      <c r="N292" s="26" t="str">
        <f>IF($B292="","",IF(N$4="NÃO",0,IF(VLOOKUP($B292,'FROTA OPER.'!$N$6:$W$306,8,0)=N$3,0.01,0)))</f>
        <v/>
      </c>
      <c r="O292" s="27" t="str">
        <f>IF($B292="","",IF(O$4="NÃO",0,IF(VLOOKUP($B292,'FROTA OPER.'!$N$6:$W$306,8,0)=O$3,0.01,0)))</f>
        <v/>
      </c>
      <c r="P292" s="27" t="str">
        <f>IF($B292="","",IF(P$4="NÃO",0,IF(VLOOKUP($B292,'FROTA OPER.'!$N$6:$W$306,8,0)=P$3,0.01,0)))</f>
        <v/>
      </c>
      <c r="Q292" s="27" t="str">
        <f>IF($B292="","",IF(Q$4="NÃO",0,IF(VLOOKUP($B292,'FROTA OPER.'!$N$6:$W$306,8,0)=Q$3,0.01,0)))</f>
        <v/>
      </c>
      <c r="R292" s="27" t="str">
        <f>IF($B292="","",IF(R$4="NÃO",0,IF(VLOOKUP($B292,'FROTA OPER.'!$N$6:$W$306,8,0)=R$3,0.01,0)))</f>
        <v/>
      </c>
      <c r="S292" s="27" t="str">
        <f>IF($B292="","",IF(S$4="NÃO",0,IF(VLOOKUP($B292,'FROTA OPER.'!$N$6:$W$306,8,0)=S$3,0.01,0)))</f>
        <v/>
      </c>
      <c r="T292" s="28" t="str">
        <f>IF($B292="","",IF(T$4="NÃO",0,IF(VLOOKUP($B292,'FROTA OPER.'!$N$6:$W$306,8,0)=T$3,0.01,0)))</f>
        <v/>
      </c>
      <c r="U292" s="37" t="str">
        <f t="shared" si="21"/>
        <v/>
      </c>
      <c r="V292" s="20" t="str">
        <f t="shared" si="22"/>
        <v/>
      </c>
      <c r="W292" s="330"/>
    </row>
    <row r="293" spans="2:23" ht="15" customHeight="1" x14ac:dyDescent="0.25">
      <c r="B293" s="21" t="str">
        <f>IF('FROTA OPER.'!N295="","",'FROTA OPER.'!N295)</f>
        <v/>
      </c>
      <c r="C293" s="21" t="str">
        <f>IF(B293="","",'FROTA OPER.'!AJ295)</f>
        <v/>
      </c>
      <c r="D293" s="21" t="str">
        <f>IF(B293="","",'FROTA OPER.'!B295)</f>
        <v/>
      </c>
      <c r="E293" s="22" t="str">
        <f t="shared" si="23"/>
        <v/>
      </c>
      <c r="F293" s="36" t="str">
        <f t="shared" si="24"/>
        <v/>
      </c>
      <c r="G293" s="23" t="str">
        <f>IF($B293="","",IF(G$4="NÃO",0,IF(VLOOKUP($B293,'FROTA OPER.'!$N$6:$AC$306,15,0)=G$3,0.02,0)))</f>
        <v/>
      </c>
      <c r="H293" s="24" t="str">
        <f>IF($B293="","",IF(H$4="NÃO",0,IF(VLOOKUP($B293,'FROTA OPER.'!$N$6:$AC$306,15,0)=H$3,0.02,0)))</f>
        <v/>
      </c>
      <c r="I293" s="24" t="str">
        <f>IF($B293="","",IF(I$4="NÃO",0,IF(VLOOKUP($B293,'FROTA OPER.'!$N$6:$AC$306,15,0)=I$3,0.02,0)))</f>
        <v/>
      </c>
      <c r="J293" s="24" t="str">
        <f>IF($B293="","",IF(J$4="NÃO",0,IF(VLOOKUP($B293,'FROTA OPER.'!$N$6:$AC$306,15,0)=J$3,0.02,0)))</f>
        <v/>
      </c>
      <c r="K293" s="24" t="str">
        <f>IF($B293="","",IF(K$4="NÃO",0,IF(VLOOKUP($B293,'FROTA OPER.'!$N$6:$AC$306,15,0)=K$3,0.02,0)))</f>
        <v/>
      </c>
      <c r="L293" s="24" t="str">
        <f>IF($B293="","",IF(L$4="NÃO",0,IF(VLOOKUP($B293,'FROTA OPER.'!$N$6:$AC$306,15,0)=L$3,0.02,0)))</f>
        <v/>
      </c>
      <c r="M293" s="25" t="str">
        <f>IF($B293="","",IF(L$4="NÃO",0,IF(VLOOKUP($B293,'FROTA OPER.'!$N$6:$AC$306,15,0)=M$3,0.02,0)))</f>
        <v/>
      </c>
      <c r="N293" s="26" t="str">
        <f>IF($B293="","",IF(N$4="NÃO",0,IF(VLOOKUP($B293,'FROTA OPER.'!$N$6:$W$306,8,0)=N$3,0.01,0)))</f>
        <v/>
      </c>
      <c r="O293" s="27" t="str">
        <f>IF($B293="","",IF(O$4="NÃO",0,IF(VLOOKUP($B293,'FROTA OPER.'!$N$6:$W$306,8,0)=O$3,0.01,0)))</f>
        <v/>
      </c>
      <c r="P293" s="27" t="str">
        <f>IF($B293="","",IF(P$4="NÃO",0,IF(VLOOKUP($B293,'FROTA OPER.'!$N$6:$W$306,8,0)=P$3,0.01,0)))</f>
        <v/>
      </c>
      <c r="Q293" s="27" t="str">
        <f>IF($B293="","",IF(Q$4="NÃO",0,IF(VLOOKUP($B293,'FROTA OPER.'!$N$6:$W$306,8,0)=Q$3,0.01,0)))</f>
        <v/>
      </c>
      <c r="R293" s="27" t="str">
        <f>IF($B293="","",IF(R$4="NÃO",0,IF(VLOOKUP($B293,'FROTA OPER.'!$N$6:$W$306,8,0)=R$3,0.01,0)))</f>
        <v/>
      </c>
      <c r="S293" s="27" t="str">
        <f>IF($B293="","",IF(S$4="NÃO",0,IF(VLOOKUP($B293,'FROTA OPER.'!$N$6:$W$306,8,0)=S$3,0.01,0)))</f>
        <v/>
      </c>
      <c r="T293" s="28" t="str">
        <f>IF($B293="","",IF(T$4="NÃO",0,IF(VLOOKUP($B293,'FROTA OPER.'!$N$6:$W$306,8,0)=T$3,0.01,0)))</f>
        <v/>
      </c>
      <c r="U293" s="37" t="str">
        <f t="shared" si="21"/>
        <v/>
      </c>
      <c r="V293" s="20" t="str">
        <f t="shared" si="22"/>
        <v/>
      </c>
      <c r="W293" s="330"/>
    </row>
    <row r="294" spans="2:23" ht="15" customHeight="1" x14ac:dyDescent="0.25">
      <c r="B294" s="21" t="str">
        <f>IF('FROTA OPER.'!N296="","",'FROTA OPER.'!N296)</f>
        <v/>
      </c>
      <c r="C294" s="21" t="str">
        <f>IF(B294="","",'FROTA OPER.'!AJ296)</f>
        <v/>
      </c>
      <c r="D294" s="21" t="str">
        <f>IF(B294="","",'FROTA OPER.'!B296)</f>
        <v/>
      </c>
      <c r="E294" s="22" t="str">
        <f t="shared" si="23"/>
        <v/>
      </c>
      <c r="F294" s="36" t="str">
        <f t="shared" si="24"/>
        <v/>
      </c>
      <c r="G294" s="23" t="str">
        <f>IF($B294="","",IF(G$4="NÃO",0,IF(VLOOKUP($B294,'FROTA OPER.'!$N$6:$AC$306,15,0)=G$3,0.02,0)))</f>
        <v/>
      </c>
      <c r="H294" s="24" t="str">
        <f>IF($B294="","",IF(H$4="NÃO",0,IF(VLOOKUP($B294,'FROTA OPER.'!$N$6:$AC$306,15,0)=H$3,0.02,0)))</f>
        <v/>
      </c>
      <c r="I294" s="24" t="str">
        <f>IF($B294="","",IF(I$4="NÃO",0,IF(VLOOKUP($B294,'FROTA OPER.'!$N$6:$AC$306,15,0)=I$3,0.02,0)))</f>
        <v/>
      </c>
      <c r="J294" s="24" t="str">
        <f>IF($B294="","",IF(J$4="NÃO",0,IF(VLOOKUP($B294,'FROTA OPER.'!$N$6:$AC$306,15,0)=J$3,0.02,0)))</f>
        <v/>
      </c>
      <c r="K294" s="24" t="str">
        <f>IF($B294="","",IF(K$4="NÃO",0,IF(VLOOKUP($B294,'FROTA OPER.'!$N$6:$AC$306,15,0)=K$3,0.02,0)))</f>
        <v/>
      </c>
      <c r="L294" s="24" t="str">
        <f>IF($B294="","",IF(L$4="NÃO",0,IF(VLOOKUP($B294,'FROTA OPER.'!$N$6:$AC$306,15,0)=L$3,0.02,0)))</f>
        <v/>
      </c>
      <c r="M294" s="25" t="str">
        <f>IF($B294="","",IF(L$4="NÃO",0,IF(VLOOKUP($B294,'FROTA OPER.'!$N$6:$AC$306,15,0)=M$3,0.02,0)))</f>
        <v/>
      </c>
      <c r="N294" s="26" t="str">
        <f>IF($B294="","",IF(N$4="NÃO",0,IF(VLOOKUP($B294,'FROTA OPER.'!$N$6:$W$306,8,0)=N$3,0.01,0)))</f>
        <v/>
      </c>
      <c r="O294" s="27" t="str">
        <f>IF($B294="","",IF(O$4="NÃO",0,IF(VLOOKUP($B294,'FROTA OPER.'!$N$6:$W$306,8,0)=O$3,0.01,0)))</f>
        <v/>
      </c>
      <c r="P294" s="27" t="str">
        <f>IF($B294="","",IF(P$4="NÃO",0,IF(VLOOKUP($B294,'FROTA OPER.'!$N$6:$W$306,8,0)=P$3,0.01,0)))</f>
        <v/>
      </c>
      <c r="Q294" s="27" t="str">
        <f>IF($B294="","",IF(Q$4="NÃO",0,IF(VLOOKUP($B294,'FROTA OPER.'!$N$6:$W$306,8,0)=Q$3,0.01,0)))</f>
        <v/>
      </c>
      <c r="R294" s="27" t="str">
        <f>IF($B294="","",IF(R$4="NÃO",0,IF(VLOOKUP($B294,'FROTA OPER.'!$N$6:$W$306,8,0)=R$3,0.01,0)))</f>
        <v/>
      </c>
      <c r="S294" s="27" t="str">
        <f>IF($B294="","",IF(S$4="NÃO",0,IF(VLOOKUP($B294,'FROTA OPER.'!$N$6:$W$306,8,0)=S$3,0.01,0)))</f>
        <v/>
      </c>
      <c r="T294" s="28" t="str">
        <f>IF($B294="","",IF(T$4="NÃO",0,IF(VLOOKUP($B294,'FROTA OPER.'!$N$6:$W$306,8,0)=T$3,0.01,0)))</f>
        <v/>
      </c>
      <c r="U294" s="37" t="str">
        <f t="shared" si="21"/>
        <v/>
      </c>
      <c r="V294" s="20" t="str">
        <f t="shared" si="22"/>
        <v/>
      </c>
      <c r="W294" s="330"/>
    </row>
    <row r="295" spans="2:23" ht="15" customHeight="1" x14ac:dyDescent="0.25">
      <c r="B295" s="21" t="str">
        <f>IF('FROTA OPER.'!N297="","",'FROTA OPER.'!N297)</f>
        <v/>
      </c>
      <c r="C295" s="21" t="str">
        <f>IF(B295="","",'FROTA OPER.'!AJ297)</f>
        <v/>
      </c>
      <c r="D295" s="21" t="str">
        <f>IF(B295="","",'FROTA OPER.'!B297)</f>
        <v/>
      </c>
      <c r="E295" s="22" t="str">
        <f t="shared" si="23"/>
        <v/>
      </c>
      <c r="F295" s="36" t="str">
        <f t="shared" si="24"/>
        <v/>
      </c>
      <c r="G295" s="23" t="str">
        <f>IF($B295="","",IF(G$4="NÃO",0,IF(VLOOKUP($B295,'FROTA OPER.'!$N$6:$AC$306,15,0)=G$3,0.02,0)))</f>
        <v/>
      </c>
      <c r="H295" s="24" t="str">
        <f>IF($B295="","",IF(H$4="NÃO",0,IF(VLOOKUP($B295,'FROTA OPER.'!$N$6:$AC$306,15,0)=H$3,0.02,0)))</f>
        <v/>
      </c>
      <c r="I295" s="24" t="str">
        <f>IF($B295="","",IF(I$4="NÃO",0,IF(VLOOKUP($B295,'FROTA OPER.'!$N$6:$AC$306,15,0)=I$3,0.02,0)))</f>
        <v/>
      </c>
      <c r="J295" s="24" t="str">
        <f>IF($B295="","",IF(J$4="NÃO",0,IF(VLOOKUP($B295,'FROTA OPER.'!$N$6:$AC$306,15,0)=J$3,0.02,0)))</f>
        <v/>
      </c>
      <c r="K295" s="24" t="str">
        <f>IF($B295="","",IF(K$4="NÃO",0,IF(VLOOKUP($B295,'FROTA OPER.'!$N$6:$AC$306,15,0)=K$3,0.02,0)))</f>
        <v/>
      </c>
      <c r="L295" s="24" t="str">
        <f>IF($B295="","",IF(L$4="NÃO",0,IF(VLOOKUP($B295,'FROTA OPER.'!$N$6:$AC$306,15,0)=L$3,0.02,0)))</f>
        <v/>
      </c>
      <c r="M295" s="25" t="str">
        <f>IF($B295="","",IF(L$4="NÃO",0,IF(VLOOKUP($B295,'FROTA OPER.'!$N$6:$AC$306,15,0)=M$3,0.02,0)))</f>
        <v/>
      </c>
      <c r="N295" s="26" t="str">
        <f>IF($B295="","",IF(N$4="NÃO",0,IF(VLOOKUP($B295,'FROTA OPER.'!$N$6:$W$306,8,0)=N$3,0.01,0)))</f>
        <v/>
      </c>
      <c r="O295" s="27" t="str">
        <f>IF($B295="","",IF(O$4="NÃO",0,IF(VLOOKUP($B295,'FROTA OPER.'!$N$6:$W$306,8,0)=O$3,0.01,0)))</f>
        <v/>
      </c>
      <c r="P295" s="27" t="str">
        <f>IF($B295="","",IF(P$4="NÃO",0,IF(VLOOKUP($B295,'FROTA OPER.'!$N$6:$W$306,8,0)=P$3,0.01,0)))</f>
        <v/>
      </c>
      <c r="Q295" s="27" t="str">
        <f>IF($B295="","",IF(Q$4="NÃO",0,IF(VLOOKUP($B295,'FROTA OPER.'!$N$6:$W$306,8,0)=Q$3,0.01,0)))</f>
        <v/>
      </c>
      <c r="R295" s="27" t="str">
        <f>IF($B295="","",IF(R$4="NÃO",0,IF(VLOOKUP($B295,'FROTA OPER.'!$N$6:$W$306,8,0)=R$3,0.01,0)))</f>
        <v/>
      </c>
      <c r="S295" s="27" t="str">
        <f>IF($B295="","",IF(S$4="NÃO",0,IF(VLOOKUP($B295,'FROTA OPER.'!$N$6:$W$306,8,0)=S$3,0.01,0)))</f>
        <v/>
      </c>
      <c r="T295" s="28" t="str">
        <f>IF($B295="","",IF(T$4="NÃO",0,IF(VLOOKUP($B295,'FROTA OPER.'!$N$6:$W$306,8,0)=T$3,0.01,0)))</f>
        <v/>
      </c>
      <c r="U295" s="37" t="str">
        <f t="shared" si="21"/>
        <v/>
      </c>
      <c r="V295" s="20" t="str">
        <f t="shared" si="22"/>
        <v/>
      </c>
      <c r="W295" s="330"/>
    </row>
    <row r="296" spans="2:23" ht="15" customHeight="1" x14ac:dyDescent="0.25">
      <c r="B296" s="21" t="str">
        <f>IF('FROTA OPER.'!N298="","",'FROTA OPER.'!N298)</f>
        <v/>
      </c>
      <c r="C296" s="21" t="str">
        <f>IF(B296="","",'FROTA OPER.'!AJ298)</f>
        <v/>
      </c>
      <c r="D296" s="21" t="str">
        <f>IF(B296="","",'FROTA OPER.'!B298)</f>
        <v/>
      </c>
      <c r="E296" s="22" t="str">
        <f t="shared" si="23"/>
        <v/>
      </c>
      <c r="F296" s="36" t="str">
        <f t="shared" si="24"/>
        <v/>
      </c>
      <c r="G296" s="23" t="str">
        <f>IF($B296="","",IF(G$4="NÃO",0,IF(VLOOKUP($B296,'FROTA OPER.'!$N$6:$AC$306,15,0)=G$3,0.02,0)))</f>
        <v/>
      </c>
      <c r="H296" s="24" t="str">
        <f>IF($B296="","",IF(H$4="NÃO",0,IF(VLOOKUP($B296,'FROTA OPER.'!$N$6:$AC$306,15,0)=H$3,0.02,0)))</f>
        <v/>
      </c>
      <c r="I296" s="24" t="str">
        <f>IF($B296="","",IF(I$4="NÃO",0,IF(VLOOKUP($B296,'FROTA OPER.'!$N$6:$AC$306,15,0)=I$3,0.02,0)))</f>
        <v/>
      </c>
      <c r="J296" s="24" t="str">
        <f>IF($B296="","",IF(J$4="NÃO",0,IF(VLOOKUP($B296,'FROTA OPER.'!$N$6:$AC$306,15,0)=J$3,0.02,0)))</f>
        <v/>
      </c>
      <c r="K296" s="24" t="str">
        <f>IF($B296="","",IF(K$4="NÃO",0,IF(VLOOKUP($B296,'FROTA OPER.'!$N$6:$AC$306,15,0)=K$3,0.02,0)))</f>
        <v/>
      </c>
      <c r="L296" s="24" t="str">
        <f>IF($B296="","",IF(L$4="NÃO",0,IF(VLOOKUP($B296,'FROTA OPER.'!$N$6:$AC$306,15,0)=L$3,0.02,0)))</f>
        <v/>
      </c>
      <c r="M296" s="25" t="str">
        <f>IF($B296="","",IF(L$4="NÃO",0,IF(VLOOKUP($B296,'FROTA OPER.'!$N$6:$AC$306,15,0)=M$3,0.02,0)))</f>
        <v/>
      </c>
      <c r="N296" s="26" t="str">
        <f>IF($B296="","",IF(N$4="NÃO",0,IF(VLOOKUP($B296,'FROTA OPER.'!$N$6:$W$306,8,0)=N$3,0.01,0)))</f>
        <v/>
      </c>
      <c r="O296" s="27" t="str">
        <f>IF($B296="","",IF(O$4="NÃO",0,IF(VLOOKUP($B296,'FROTA OPER.'!$N$6:$W$306,8,0)=O$3,0.01,0)))</f>
        <v/>
      </c>
      <c r="P296" s="27" t="str">
        <f>IF($B296="","",IF(P$4="NÃO",0,IF(VLOOKUP($B296,'FROTA OPER.'!$N$6:$W$306,8,0)=P$3,0.01,0)))</f>
        <v/>
      </c>
      <c r="Q296" s="27" t="str">
        <f>IF($B296="","",IF(Q$4="NÃO",0,IF(VLOOKUP($B296,'FROTA OPER.'!$N$6:$W$306,8,0)=Q$3,0.01,0)))</f>
        <v/>
      </c>
      <c r="R296" s="27" t="str">
        <f>IF($B296="","",IF(R$4="NÃO",0,IF(VLOOKUP($B296,'FROTA OPER.'!$N$6:$W$306,8,0)=R$3,0.01,0)))</f>
        <v/>
      </c>
      <c r="S296" s="27" t="str">
        <f>IF($B296="","",IF(S$4="NÃO",0,IF(VLOOKUP($B296,'FROTA OPER.'!$N$6:$W$306,8,0)=S$3,0.01,0)))</f>
        <v/>
      </c>
      <c r="T296" s="28" t="str">
        <f>IF($B296="","",IF(T$4="NÃO",0,IF(VLOOKUP($B296,'FROTA OPER.'!$N$6:$W$306,8,0)=T$3,0.01,0)))</f>
        <v/>
      </c>
      <c r="U296" s="37" t="str">
        <f t="shared" si="21"/>
        <v/>
      </c>
      <c r="V296" s="20" t="str">
        <f t="shared" si="22"/>
        <v/>
      </c>
      <c r="W296" s="330"/>
    </row>
    <row r="297" spans="2:23" ht="15" customHeight="1" x14ac:dyDescent="0.25">
      <c r="B297" s="21" t="str">
        <f>IF('FROTA OPER.'!N299="","",'FROTA OPER.'!N299)</f>
        <v/>
      </c>
      <c r="C297" s="21" t="str">
        <f>IF(B297="","",'FROTA OPER.'!AJ299)</f>
        <v/>
      </c>
      <c r="D297" s="21" t="str">
        <f>IF(B297="","",'FROTA OPER.'!B299)</f>
        <v/>
      </c>
      <c r="E297" s="22" t="str">
        <f t="shared" si="23"/>
        <v/>
      </c>
      <c r="F297" s="36" t="str">
        <f t="shared" si="24"/>
        <v/>
      </c>
      <c r="G297" s="23" t="str">
        <f>IF($B297="","",IF(G$4="NÃO",0,IF(VLOOKUP($B297,'FROTA OPER.'!$N$6:$AC$306,15,0)=G$3,0.02,0)))</f>
        <v/>
      </c>
      <c r="H297" s="24" t="str">
        <f>IF($B297="","",IF(H$4="NÃO",0,IF(VLOOKUP($B297,'FROTA OPER.'!$N$6:$AC$306,15,0)=H$3,0.02,0)))</f>
        <v/>
      </c>
      <c r="I297" s="24" t="str">
        <f>IF($B297="","",IF(I$4="NÃO",0,IF(VLOOKUP($B297,'FROTA OPER.'!$N$6:$AC$306,15,0)=I$3,0.02,0)))</f>
        <v/>
      </c>
      <c r="J297" s="24" t="str">
        <f>IF($B297="","",IF(J$4="NÃO",0,IF(VLOOKUP($B297,'FROTA OPER.'!$N$6:$AC$306,15,0)=J$3,0.02,0)))</f>
        <v/>
      </c>
      <c r="K297" s="24" t="str">
        <f>IF($B297="","",IF(K$4="NÃO",0,IF(VLOOKUP($B297,'FROTA OPER.'!$N$6:$AC$306,15,0)=K$3,0.02,0)))</f>
        <v/>
      </c>
      <c r="L297" s="24" t="str">
        <f>IF($B297="","",IF(L$4="NÃO",0,IF(VLOOKUP($B297,'FROTA OPER.'!$N$6:$AC$306,15,0)=L$3,0.02,0)))</f>
        <v/>
      </c>
      <c r="M297" s="25" t="str">
        <f>IF($B297="","",IF(L$4="NÃO",0,IF(VLOOKUP($B297,'FROTA OPER.'!$N$6:$AC$306,15,0)=M$3,0.02,0)))</f>
        <v/>
      </c>
      <c r="N297" s="26" t="str">
        <f>IF($B297="","",IF(N$4="NÃO",0,IF(VLOOKUP($B297,'FROTA OPER.'!$N$6:$W$306,8,0)=N$3,0.01,0)))</f>
        <v/>
      </c>
      <c r="O297" s="27" t="str">
        <f>IF($B297="","",IF(O$4="NÃO",0,IF(VLOOKUP($B297,'FROTA OPER.'!$N$6:$W$306,8,0)=O$3,0.01,0)))</f>
        <v/>
      </c>
      <c r="P297" s="27" t="str">
        <f>IF($B297="","",IF(P$4="NÃO",0,IF(VLOOKUP($B297,'FROTA OPER.'!$N$6:$W$306,8,0)=P$3,0.01,0)))</f>
        <v/>
      </c>
      <c r="Q297" s="27" t="str">
        <f>IF($B297="","",IF(Q$4="NÃO",0,IF(VLOOKUP($B297,'FROTA OPER.'!$N$6:$W$306,8,0)=Q$3,0.01,0)))</f>
        <v/>
      </c>
      <c r="R297" s="27" t="str">
        <f>IF($B297="","",IF(R$4="NÃO",0,IF(VLOOKUP($B297,'FROTA OPER.'!$N$6:$W$306,8,0)=R$3,0.01,0)))</f>
        <v/>
      </c>
      <c r="S297" s="27" t="str">
        <f>IF($B297="","",IF(S$4="NÃO",0,IF(VLOOKUP($B297,'FROTA OPER.'!$N$6:$W$306,8,0)=S$3,0.01,0)))</f>
        <v/>
      </c>
      <c r="T297" s="28" t="str">
        <f>IF($B297="","",IF(T$4="NÃO",0,IF(VLOOKUP($B297,'FROTA OPER.'!$N$6:$W$306,8,0)=T$3,0.01,0)))</f>
        <v/>
      </c>
      <c r="U297" s="37" t="str">
        <f t="shared" si="21"/>
        <v/>
      </c>
      <c r="V297" s="20" t="str">
        <f t="shared" si="22"/>
        <v/>
      </c>
      <c r="W297" s="330"/>
    </row>
    <row r="298" spans="2:23" ht="15" customHeight="1" x14ac:dyDescent="0.25">
      <c r="B298" s="21" t="str">
        <f>IF('FROTA OPER.'!N300="","",'FROTA OPER.'!N300)</f>
        <v/>
      </c>
      <c r="C298" s="21" t="str">
        <f>IF(B298="","",'FROTA OPER.'!AJ300)</f>
        <v/>
      </c>
      <c r="D298" s="21" t="str">
        <f>IF(B298="","",'FROTA OPER.'!B300)</f>
        <v/>
      </c>
      <c r="E298" s="22" t="str">
        <f t="shared" si="23"/>
        <v/>
      </c>
      <c r="F298" s="36" t="str">
        <f t="shared" si="24"/>
        <v/>
      </c>
      <c r="G298" s="23" t="str">
        <f>IF($B298="","",IF(G$4="NÃO",0,IF(VLOOKUP($B298,'FROTA OPER.'!$N$6:$AC$306,15,0)=G$3,0.02,0)))</f>
        <v/>
      </c>
      <c r="H298" s="24" t="str">
        <f>IF($B298="","",IF(H$4="NÃO",0,IF(VLOOKUP($B298,'FROTA OPER.'!$N$6:$AC$306,15,0)=H$3,0.02,0)))</f>
        <v/>
      </c>
      <c r="I298" s="24" t="str">
        <f>IF($B298="","",IF(I$4="NÃO",0,IF(VLOOKUP($B298,'FROTA OPER.'!$N$6:$AC$306,15,0)=I$3,0.02,0)))</f>
        <v/>
      </c>
      <c r="J298" s="24" t="str">
        <f>IF($B298="","",IF(J$4="NÃO",0,IF(VLOOKUP($B298,'FROTA OPER.'!$N$6:$AC$306,15,0)=J$3,0.02,0)))</f>
        <v/>
      </c>
      <c r="K298" s="24" t="str">
        <f>IF($B298="","",IF(K$4="NÃO",0,IF(VLOOKUP($B298,'FROTA OPER.'!$N$6:$AC$306,15,0)=K$3,0.02,0)))</f>
        <v/>
      </c>
      <c r="L298" s="24" t="str">
        <f>IF($B298="","",IF(L$4="NÃO",0,IF(VLOOKUP($B298,'FROTA OPER.'!$N$6:$AC$306,15,0)=L$3,0.02,0)))</f>
        <v/>
      </c>
      <c r="M298" s="25" t="str">
        <f>IF($B298="","",IF(L$4="NÃO",0,IF(VLOOKUP($B298,'FROTA OPER.'!$N$6:$AC$306,15,0)=M$3,0.02,0)))</f>
        <v/>
      </c>
      <c r="N298" s="26" t="str">
        <f>IF($B298="","",IF(N$4="NÃO",0,IF(VLOOKUP($B298,'FROTA OPER.'!$N$6:$W$306,8,0)=N$3,0.01,0)))</f>
        <v/>
      </c>
      <c r="O298" s="27" t="str">
        <f>IF($B298="","",IF(O$4="NÃO",0,IF(VLOOKUP($B298,'FROTA OPER.'!$N$6:$W$306,8,0)=O$3,0.01,0)))</f>
        <v/>
      </c>
      <c r="P298" s="27" t="str">
        <f>IF($B298="","",IF(P$4="NÃO",0,IF(VLOOKUP($B298,'FROTA OPER.'!$N$6:$W$306,8,0)=P$3,0.01,0)))</f>
        <v/>
      </c>
      <c r="Q298" s="27" t="str">
        <f>IF($B298="","",IF(Q$4="NÃO",0,IF(VLOOKUP($B298,'FROTA OPER.'!$N$6:$W$306,8,0)=Q$3,0.01,0)))</f>
        <v/>
      </c>
      <c r="R298" s="27" t="str">
        <f>IF($B298="","",IF(R$4="NÃO",0,IF(VLOOKUP($B298,'FROTA OPER.'!$N$6:$W$306,8,0)=R$3,0.01,0)))</f>
        <v/>
      </c>
      <c r="S298" s="27" t="str">
        <f>IF($B298="","",IF(S$4="NÃO",0,IF(VLOOKUP($B298,'FROTA OPER.'!$N$6:$W$306,8,0)=S$3,0.01,0)))</f>
        <v/>
      </c>
      <c r="T298" s="28" t="str">
        <f>IF($B298="","",IF(T$4="NÃO",0,IF(VLOOKUP($B298,'FROTA OPER.'!$N$6:$W$306,8,0)=T$3,0.01,0)))</f>
        <v/>
      </c>
      <c r="U298" s="37" t="str">
        <f t="shared" si="21"/>
        <v/>
      </c>
      <c r="V298" s="20" t="str">
        <f t="shared" si="22"/>
        <v/>
      </c>
      <c r="W298" s="330"/>
    </row>
    <row r="299" spans="2:23" ht="15" customHeight="1" x14ac:dyDescent="0.25">
      <c r="B299" s="21" t="str">
        <f>IF('FROTA OPER.'!N301="","",'FROTA OPER.'!N301)</f>
        <v/>
      </c>
      <c r="C299" s="21" t="str">
        <f>IF(B299="","",'FROTA OPER.'!AJ301)</f>
        <v/>
      </c>
      <c r="D299" s="21" t="str">
        <f>IF(B299="","",'FROTA OPER.'!B301)</f>
        <v/>
      </c>
      <c r="E299" s="22" t="str">
        <f t="shared" si="23"/>
        <v/>
      </c>
      <c r="F299" s="36" t="str">
        <f t="shared" si="24"/>
        <v/>
      </c>
      <c r="G299" s="23" t="str">
        <f>IF($B299="","",IF(G$4="NÃO",0,IF(VLOOKUP($B299,'FROTA OPER.'!$N$6:$AC$306,15,0)=G$3,0.02,0)))</f>
        <v/>
      </c>
      <c r="H299" s="24" t="str">
        <f>IF($B299="","",IF(H$4="NÃO",0,IF(VLOOKUP($B299,'FROTA OPER.'!$N$6:$AC$306,15,0)=H$3,0.02,0)))</f>
        <v/>
      </c>
      <c r="I299" s="24" t="str">
        <f>IF($B299="","",IF(I$4="NÃO",0,IF(VLOOKUP($B299,'FROTA OPER.'!$N$6:$AC$306,15,0)=I$3,0.02,0)))</f>
        <v/>
      </c>
      <c r="J299" s="24" t="str">
        <f>IF($B299="","",IF(J$4="NÃO",0,IF(VLOOKUP($B299,'FROTA OPER.'!$N$6:$AC$306,15,0)=J$3,0.02,0)))</f>
        <v/>
      </c>
      <c r="K299" s="24" t="str">
        <f>IF($B299="","",IF(K$4="NÃO",0,IF(VLOOKUP($B299,'FROTA OPER.'!$N$6:$AC$306,15,0)=K$3,0.02,0)))</f>
        <v/>
      </c>
      <c r="L299" s="24" t="str">
        <f>IF($B299="","",IF(L$4="NÃO",0,IF(VLOOKUP($B299,'FROTA OPER.'!$N$6:$AC$306,15,0)=L$3,0.02,0)))</f>
        <v/>
      </c>
      <c r="M299" s="25" t="str">
        <f>IF($B299="","",IF(L$4="NÃO",0,IF(VLOOKUP($B299,'FROTA OPER.'!$N$6:$AC$306,15,0)=M$3,0.02,0)))</f>
        <v/>
      </c>
      <c r="N299" s="26" t="str">
        <f>IF($B299="","",IF(N$4="NÃO",0,IF(VLOOKUP($B299,'FROTA OPER.'!$N$6:$W$306,8,0)=N$3,0.01,0)))</f>
        <v/>
      </c>
      <c r="O299" s="27" t="str">
        <f>IF($B299="","",IF(O$4="NÃO",0,IF(VLOOKUP($B299,'FROTA OPER.'!$N$6:$W$306,8,0)=O$3,0.01,0)))</f>
        <v/>
      </c>
      <c r="P299" s="27" t="str">
        <f>IF($B299="","",IF(P$4="NÃO",0,IF(VLOOKUP($B299,'FROTA OPER.'!$N$6:$W$306,8,0)=P$3,0.01,0)))</f>
        <v/>
      </c>
      <c r="Q299" s="27" t="str">
        <f>IF($B299="","",IF(Q$4="NÃO",0,IF(VLOOKUP($B299,'FROTA OPER.'!$N$6:$W$306,8,0)=Q$3,0.01,0)))</f>
        <v/>
      </c>
      <c r="R299" s="27" t="str">
        <f>IF($B299="","",IF(R$4="NÃO",0,IF(VLOOKUP($B299,'FROTA OPER.'!$N$6:$W$306,8,0)=R$3,0.01,0)))</f>
        <v/>
      </c>
      <c r="S299" s="27" t="str">
        <f>IF($B299="","",IF(S$4="NÃO",0,IF(VLOOKUP($B299,'FROTA OPER.'!$N$6:$W$306,8,0)=S$3,0.01,0)))</f>
        <v/>
      </c>
      <c r="T299" s="28" t="str">
        <f>IF($B299="","",IF(T$4="NÃO",0,IF(VLOOKUP($B299,'FROTA OPER.'!$N$6:$W$306,8,0)=T$3,0.01,0)))</f>
        <v/>
      </c>
      <c r="U299" s="37" t="str">
        <f t="shared" si="21"/>
        <v/>
      </c>
      <c r="V299" s="20" t="str">
        <f t="shared" si="22"/>
        <v/>
      </c>
      <c r="W299" s="330"/>
    </row>
    <row r="300" spans="2:23" ht="15" customHeight="1" x14ac:dyDescent="0.25">
      <c r="B300" s="21" t="str">
        <f>IF('FROTA OPER.'!N302="","",'FROTA OPER.'!N302)</f>
        <v/>
      </c>
      <c r="C300" s="21" t="str">
        <f>IF(B300="","",'FROTA OPER.'!AJ302)</f>
        <v/>
      </c>
      <c r="D300" s="21" t="str">
        <f>IF(B300="","",'FROTA OPER.'!B302)</f>
        <v/>
      </c>
      <c r="E300" s="22" t="str">
        <f t="shared" si="23"/>
        <v/>
      </c>
      <c r="F300" s="36" t="str">
        <f t="shared" si="24"/>
        <v/>
      </c>
      <c r="G300" s="23" t="str">
        <f>IF($B300="","",IF(G$4="NÃO",0,IF(VLOOKUP($B300,'FROTA OPER.'!$N$6:$AC$306,15,0)=G$3,0.02,0)))</f>
        <v/>
      </c>
      <c r="H300" s="24" t="str">
        <f>IF($B300="","",IF(H$4="NÃO",0,IF(VLOOKUP($B300,'FROTA OPER.'!$N$6:$AC$306,15,0)=H$3,0.02,0)))</f>
        <v/>
      </c>
      <c r="I300" s="24" t="str">
        <f>IF($B300="","",IF(I$4="NÃO",0,IF(VLOOKUP($B300,'FROTA OPER.'!$N$6:$AC$306,15,0)=I$3,0.02,0)))</f>
        <v/>
      </c>
      <c r="J300" s="24" t="str">
        <f>IF($B300="","",IF(J$4="NÃO",0,IF(VLOOKUP($B300,'FROTA OPER.'!$N$6:$AC$306,15,0)=J$3,0.02,0)))</f>
        <v/>
      </c>
      <c r="K300" s="24" t="str">
        <f>IF($B300="","",IF(K$4="NÃO",0,IF(VLOOKUP($B300,'FROTA OPER.'!$N$6:$AC$306,15,0)=K$3,0.02,0)))</f>
        <v/>
      </c>
      <c r="L300" s="24" t="str">
        <f>IF($B300="","",IF(L$4="NÃO",0,IF(VLOOKUP($B300,'FROTA OPER.'!$N$6:$AC$306,15,0)=L$3,0.02,0)))</f>
        <v/>
      </c>
      <c r="M300" s="25" t="str">
        <f>IF($B300="","",IF(L$4="NÃO",0,IF(VLOOKUP($B300,'FROTA OPER.'!$N$6:$AC$306,15,0)=M$3,0.02,0)))</f>
        <v/>
      </c>
      <c r="N300" s="26" t="str">
        <f>IF($B300="","",IF(N$4="NÃO",0,IF(VLOOKUP($B300,'FROTA OPER.'!$N$6:$W$306,8,0)=N$3,0.01,0)))</f>
        <v/>
      </c>
      <c r="O300" s="27" t="str">
        <f>IF($B300="","",IF(O$4="NÃO",0,IF(VLOOKUP($B300,'FROTA OPER.'!$N$6:$W$306,8,0)=O$3,0.01,0)))</f>
        <v/>
      </c>
      <c r="P300" s="27" t="str">
        <f>IF($B300="","",IF(P$4="NÃO",0,IF(VLOOKUP($B300,'FROTA OPER.'!$N$6:$W$306,8,0)=P$3,0.01,0)))</f>
        <v/>
      </c>
      <c r="Q300" s="27" t="str">
        <f>IF($B300="","",IF(Q$4="NÃO",0,IF(VLOOKUP($B300,'FROTA OPER.'!$N$6:$W$306,8,0)=Q$3,0.01,0)))</f>
        <v/>
      </c>
      <c r="R300" s="27" t="str">
        <f>IF($B300="","",IF(R$4="NÃO",0,IF(VLOOKUP($B300,'FROTA OPER.'!$N$6:$W$306,8,0)=R$3,0.01,0)))</f>
        <v/>
      </c>
      <c r="S300" s="27" t="str">
        <f>IF($B300="","",IF(S$4="NÃO",0,IF(VLOOKUP($B300,'FROTA OPER.'!$N$6:$W$306,8,0)=S$3,0.01,0)))</f>
        <v/>
      </c>
      <c r="T300" s="28" t="str">
        <f>IF($B300="","",IF(T$4="NÃO",0,IF(VLOOKUP($B300,'FROTA OPER.'!$N$6:$W$306,8,0)=T$3,0.01,0)))</f>
        <v/>
      </c>
      <c r="U300" s="37" t="str">
        <f t="shared" si="21"/>
        <v/>
      </c>
      <c r="V300" s="20" t="str">
        <f t="shared" si="22"/>
        <v/>
      </c>
      <c r="W300" s="330"/>
    </row>
    <row r="301" spans="2:23" ht="15" customHeight="1" x14ac:dyDescent="0.25">
      <c r="B301" s="21" t="str">
        <f>IF('FROTA OPER.'!N303="","",'FROTA OPER.'!N303)</f>
        <v/>
      </c>
      <c r="C301" s="21" t="str">
        <f>IF(B301="","",'FROTA OPER.'!AJ303)</f>
        <v/>
      </c>
      <c r="D301" s="21" t="str">
        <f>IF(B301="","",'FROTA OPER.'!B303)</f>
        <v/>
      </c>
      <c r="E301" s="22" t="str">
        <f t="shared" si="23"/>
        <v/>
      </c>
      <c r="F301" s="36" t="str">
        <f t="shared" si="24"/>
        <v/>
      </c>
      <c r="G301" s="23" t="str">
        <f>IF($B301="","",IF(G$4="NÃO",0,IF(VLOOKUP($B301,'FROTA OPER.'!$N$6:$AC$306,15,0)=G$3,0.02,0)))</f>
        <v/>
      </c>
      <c r="H301" s="24" t="str">
        <f>IF($B301="","",IF(H$4="NÃO",0,IF(VLOOKUP($B301,'FROTA OPER.'!$N$6:$AC$306,15,0)=H$3,0.02,0)))</f>
        <v/>
      </c>
      <c r="I301" s="24" t="str">
        <f>IF($B301="","",IF(I$4="NÃO",0,IF(VLOOKUP($B301,'FROTA OPER.'!$N$6:$AC$306,15,0)=I$3,0.02,0)))</f>
        <v/>
      </c>
      <c r="J301" s="24" t="str">
        <f>IF($B301="","",IF(J$4="NÃO",0,IF(VLOOKUP($B301,'FROTA OPER.'!$N$6:$AC$306,15,0)=J$3,0.02,0)))</f>
        <v/>
      </c>
      <c r="K301" s="24" t="str">
        <f>IF($B301="","",IF(K$4="NÃO",0,IF(VLOOKUP($B301,'FROTA OPER.'!$N$6:$AC$306,15,0)=K$3,0.02,0)))</f>
        <v/>
      </c>
      <c r="L301" s="24" t="str">
        <f>IF($B301="","",IF(L$4="NÃO",0,IF(VLOOKUP($B301,'FROTA OPER.'!$N$6:$AC$306,15,0)=L$3,0.02,0)))</f>
        <v/>
      </c>
      <c r="M301" s="25" t="str">
        <f>IF($B301="","",IF(L$4="NÃO",0,IF(VLOOKUP($B301,'FROTA OPER.'!$N$6:$AC$306,15,0)=M$3,0.02,0)))</f>
        <v/>
      </c>
      <c r="N301" s="26" t="str">
        <f>IF($B301="","",IF(N$4="NÃO",0,IF(VLOOKUP($B301,'FROTA OPER.'!$N$6:$W$306,8,0)=N$3,0.01,0)))</f>
        <v/>
      </c>
      <c r="O301" s="27" t="str">
        <f>IF($B301="","",IF(O$4="NÃO",0,IF(VLOOKUP($B301,'FROTA OPER.'!$N$6:$W$306,8,0)=O$3,0.01,0)))</f>
        <v/>
      </c>
      <c r="P301" s="27" t="str">
        <f>IF($B301="","",IF(P$4="NÃO",0,IF(VLOOKUP($B301,'FROTA OPER.'!$N$6:$W$306,8,0)=P$3,0.01,0)))</f>
        <v/>
      </c>
      <c r="Q301" s="27" t="str">
        <f>IF($B301="","",IF(Q$4="NÃO",0,IF(VLOOKUP($B301,'FROTA OPER.'!$N$6:$W$306,8,0)=Q$3,0.01,0)))</f>
        <v/>
      </c>
      <c r="R301" s="27" t="str">
        <f>IF($B301="","",IF(R$4="NÃO",0,IF(VLOOKUP($B301,'FROTA OPER.'!$N$6:$W$306,8,0)=R$3,0.01,0)))</f>
        <v/>
      </c>
      <c r="S301" s="27" t="str">
        <f>IF($B301="","",IF(S$4="NÃO",0,IF(VLOOKUP($B301,'FROTA OPER.'!$N$6:$W$306,8,0)=S$3,0.01,0)))</f>
        <v/>
      </c>
      <c r="T301" s="28" t="str">
        <f>IF($B301="","",IF(T$4="NÃO",0,IF(VLOOKUP($B301,'FROTA OPER.'!$N$6:$W$306,8,0)=T$3,0.01,0)))</f>
        <v/>
      </c>
      <c r="U301" s="37" t="str">
        <f t="shared" si="21"/>
        <v/>
      </c>
      <c r="V301" s="20" t="str">
        <f t="shared" si="22"/>
        <v/>
      </c>
      <c r="W301" s="330"/>
    </row>
    <row r="302" spans="2:23" ht="15" customHeight="1" x14ac:dyDescent="0.25">
      <c r="B302" s="21" t="str">
        <f>IF('FROTA OPER.'!N304="","",'FROTA OPER.'!N304)</f>
        <v/>
      </c>
      <c r="C302" s="21" t="str">
        <f>IF(B302="","",'FROTA OPER.'!AJ304)</f>
        <v/>
      </c>
      <c r="D302" s="21" t="str">
        <f>IF(B302="","",'FROTA OPER.'!B304)</f>
        <v/>
      </c>
      <c r="E302" s="22" t="str">
        <f t="shared" si="23"/>
        <v/>
      </c>
      <c r="F302" s="36" t="str">
        <f t="shared" si="24"/>
        <v/>
      </c>
      <c r="G302" s="23" t="str">
        <f>IF($B302="","",IF(G$4="NÃO",0,IF(VLOOKUP($B302,'FROTA OPER.'!$N$6:$AC$306,15,0)=G$3,0.02,0)))</f>
        <v/>
      </c>
      <c r="H302" s="24" t="str">
        <f>IF($B302="","",IF(H$4="NÃO",0,IF(VLOOKUP($B302,'FROTA OPER.'!$N$6:$AC$306,15,0)=H$3,0.02,0)))</f>
        <v/>
      </c>
      <c r="I302" s="24" t="str">
        <f>IF($B302="","",IF(I$4="NÃO",0,IF(VLOOKUP($B302,'FROTA OPER.'!$N$6:$AC$306,15,0)=I$3,0.02,0)))</f>
        <v/>
      </c>
      <c r="J302" s="24" t="str">
        <f>IF($B302="","",IF(J$4="NÃO",0,IF(VLOOKUP($B302,'FROTA OPER.'!$N$6:$AC$306,15,0)=J$3,0.02,0)))</f>
        <v/>
      </c>
      <c r="K302" s="24" t="str">
        <f>IF($B302="","",IF(K$4="NÃO",0,IF(VLOOKUP($B302,'FROTA OPER.'!$N$6:$AC$306,15,0)=K$3,0.02,0)))</f>
        <v/>
      </c>
      <c r="L302" s="24" t="str">
        <f>IF($B302="","",IF(L$4="NÃO",0,IF(VLOOKUP($B302,'FROTA OPER.'!$N$6:$AC$306,15,0)=L$3,0.02,0)))</f>
        <v/>
      </c>
      <c r="M302" s="25" t="str">
        <f>IF($B302="","",IF(L$4="NÃO",0,IF(VLOOKUP($B302,'FROTA OPER.'!$N$6:$AC$306,15,0)=M$3,0.02,0)))</f>
        <v/>
      </c>
      <c r="N302" s="26" t="str">
        <f>IF($B302="","",IF(N$4="NÃO",0,IF(VLOOKUP($B302,'FROTA OPER.'!$N$6:$W$306,8,0)=N$3,0.01,0)))</f>
        <v/>
      </c>
      <c r="O302" s="27" t="str">
        <f>IF($B302="","",IF(O$4="NÃO",0,IF(VLOOKUP($B302,'FROTA OPER.'!$N$6:$W$306,8,0)=O$3,0.01,0)))</f>
        <v/>
      </c>
      <c r="P302" s="27" t="str">
        <f>IF($B302="","",IF(P$4="NÃO",0,IF(VLOOKUP($B302,'FROTA OPER.'!$N$6:$W$306,8,0)=P$3,0.01,0)))</f>
        <v/>
      </c>
      <c r="Q302" s="27" t="str">
        <f>IF($B302="","",IF(Q$4="NÃO",0,IF(VLOOKUP($B302,'FROTA OPER.'!$N$6:$W$306,8,0)=Q$3,0.01,0)))</f>
        <v/>
      </c>
      <c r="R302" s="27" t="str">
        <f>IF($B302="","",IF(R$4="NÃO",0,IF(VLOOKUP($B302,'FROTA OPER.'!$N$6:$W$306,8,0)=R$3,0.01,0)))</f>
        <v/>
      </c>
      <c r="S302" s="27" t="str">
        <f>IF($B302="","",IF(S$4="NÃO",0,IF(VLOOKUP($B302,'FROTA OPER.'!$N$6:$W$306,8,0)=S$3,0.01,0)))</f>
        <v/>
      </c>
      <c r="T302" s="28" t="str">
        <f>IF($B302="","",IF(T$4="NÃO",0,IF(VLOOKUP($B302,'FROTA OPER.'!$N$6:$W$306,8,0)=T$3,0.01,0)))</f>
        <v/>
      </c>
      <c r="U302" s="37" t="str">
        <f t="shared" si="21"/>
        <v/>
      </c>
      <c r="V302" s="20" t="str">
        <f t="shared" si="22"/>
        <v/>
      </c>
      <c r="W302" s="330"/>
    </row>
    <row r="303" spans="2:23" ht="15" customHeight="1" x14ac:dyDescent="0.25">
      <c r="B303" s="21" t="str">
        <f>IF('FROTA OPER.'!N305="","",'FROTA OPER.'!N305)</f>
        <v/>
      </c>
      <c r="C303" s="21" t="str">
        <f>IF(B303="","",'FROTA OPER.'!AJ305)</f>
        <v/>
      </c>
      <c r="D303" s="21" t="str">
        <f>IF(B303="","",'FROTA OPER.'!B305)</f>
        <v/>
      </c>
      <c r="E303" s="22" t="str">
        <f t="shared" si="23"/>
        <v/>
      </c>
      <c r="F303" s="36" t="str">
        <f t="shared" si="24"/>
        <v/>
      </c>
      <c r="G303" s="23" t="str">
        <f>IF($B303="","",IF(G$4="NÃO",0,IF(VLOOKUP($B303,'FROTA OPER.'!$N$6:$AC$306,15,0)=G$3,0.02,0)))</f>
        <v/>
      </c>
      <c r="H303" s="24" t="str">
        <f>IF($B303="","",IF(H$4="NÃO",0,IF(VLOOKUP($B303,'FROTA OPER.'!$N$6:$AC$306,15,0)=H$3,0.02,0)))</f>
        <v/>
      </c>
      <c r="I303" s="24" t="str">
        <f>IF($B303="","",IF(I$4="NÃO",0,IF(VLOOKUP($B303,'FROTA OPER.'!$N$6:$AC$306,15,0)=I$3,0.02,0)))</f>
        <v/>
      </c>
      <c r="J303" s="24" t="str">
        <f>IF($B303="","",IF(J$4="NÃO",0,IF(VLOOKUP($B303,'FROTA OPER.'!$N$6:$AC$306,15,0)=J$3,0.02,0)))</f>
        <v/>
      </c>
      <c r="K303" s="24" t="str">
        <f>IF($B303="","",IF(K$4="NÃO",0,IF(VLOOKUP($B303,'FROTA OPER.'!$N$6:$AC$306,15,0)=K$3,0.02,0)))</f>
        <v/>
      </c>
      <c r="L303" s="24" t="str">
        <f>IF($B303="","",IF(L$4="NÃO",0,IF(VLOOKUP($B303,'FROTA OPER.'!$N$6:$AC$306,15,0)=L$3,0.02,0)))</f>
        <v/>
      </c>
      <c r="M303" s="25" t="str">
        <f>IF($B303="","",IF(L$4="NÃO",0,IF(VLOOKUP($B303,'FROTA OPER.'!$N$6:$AC$306,15,0)=M$3,0.02,0)))</f>
        <v/>
      </c>
      <c r="N303" s="26" t="str">
        <f>IF($B303="","",IF(N$4="NÃO",0,IF(VLOOKUP($B303,'FROTA OPER.'!$N$6:$W$306,8,0)=N$3,0.01,0)))</f>
        <v/>
      </c>
      <c r="O303" s="27" t="str">
        <f>IF($B303="","",IF(O$4="NÃO",0,IF(VLOOKUP($B303,'FROTA OPER.'!$N$6:$W$306,8,0)=O$3,0.01,0)))</f>
        <v/>
      </c>
      <c r="P303" s="27" t="str">
        <f>IF($B303="","",IF(P$4="NÃO",0,IF(VLOOKUP($B303,'FROTA OPER.'!$N$6:$W$306,8,0)=P$3,0.01,0)))</f>
        <v/>
      </c>
      <c r="Q303" s="27" t="str">
        <f>IF($B303="","",IF(Q$4="NÃO",0,IF(VLOOKUP($B303,'FROTA OPER.'!$N$6:$W$306,8,0)=Q$3,0.01,0)))</f>
        <v/>
      </c>
      <c r="R303" s="27" t="str">
        <f>IF($B303="","",IF(R$4="NÃO",0,IF(VLOOKUP($B303,'FROTA OPER.'!$N$6:$W$306,8,0)=R$3,0.01,0)))</f>
        <v/>
      </c>
      <c r="S303" s="27" t="str">
        <f>IF($B303="","",IF(S$4="NÃO",0,IF(VLOOKUP($B303,'FROTA OPER.'!$N$6:$W$306,8,0)=S$3,0.01,0)))</f>
        <v/>
      </c>
      <c r="T303" s="28" t="str">
        <f>IF($B303="","",IF(T$4="NÃO",0,IF(VLOOKUP($B303,'FROTA OPER.'!$N$6:$W$306,8,0)=T$3,0.01,0)))</f>
        <v/>
      </c>
      <c r="U303" s="37" t="str">
        <f t="shared" si="21"/>
        <v/>
      </c>
      <c r="V303" s="20" t="str">
        <f t="shared" si="22"/>
        <v/>
      </c>
      <c r="W303" s="330"/>
    </row>
    <row r="304" spans="2:23" ht="15" customHeight="1" x14ac:dyDescent="0.25">
      <c r="B304" s="21" t="str">
        <f>IF('FROTA OPER.'!N306="","",'FROTA OPER.'!N306)</f>
        <v/>
      </c>
      <c r="C304" s="21" t="str">
        <f>IF(B304="","",'FROTA OPER.'!AJ306)</f>
        <v/>
      </c>
      <c r="D304" s="21" t="str">
        <f>IF(B304="","",'FROTA OPER.'!B306)</f>
        <v/>
      </c>
      <c r="E304" s="22" t="str">
        <f t="shared" si="23"/>
        <v/>
      </c>
      <c r="F304" s="36" t="str">
        <f t="shared" si="24"/>
        <v/>
      </c>
      <c r="G304" s="23" t="str">
        <f>IF($B304="","",IF(G$4="NÃO",0,IF(VLOOKUP($B304,'FROTA OPER.'!$N$6:$AC$306,15,0)=G$3,0.02,0)))</f>
        <v/>
      </c>
      <c r="H304" s="24" t="str">
        <f>IF($B304="","",IF(H$4="NÃO",0,IF(VLOOKUP($B304,'FROTA OPER.'!$N$6:$AC$306,15,0)=H$3,0.02,0)))</f>
        <v/>
      </c>
      <c r="I304" s="24" t="str">
        <f>IF($B304="","",IF(I$4="NÃO",0,IF(VLOOKUP($B304,'FROTA OPER.'!$N$6:$AC$306,15,0)=I$3,0.02,0)))</f>
        <v/>
      </c>
      <c r="J304" s="24" t="str">
        <f>IF($B304="","",IF(J$4="NÃO",0,IF(VLOOKUP($B304,'FROTA OPER.'!$N$6:$AC$306,15,0)=J$3,0.02,0)))</f>
        <v/>
      </c>
      <c r="K304" s="24" t="str">
        <f>IF($B304="","",IF(K$4="NÃO",0,IF(VLOOKUP($B304,'FROTA OPER.'!$N$6:$AC$306,15,0)=K$3,0.02,0)))</f>
        <v/>
      </c>
      <c r="L304" s="24" t="str">
        <f>IF($B304="","",IF(L$4="NÃO",0,IF(VLOOKUP($B304,'FROTA OPER.'!$N$6:$AC$306,15,0)=L$3,0.02,0)))</f>
        <v/>
      </c>
      <c r="M304" s="25" t="str">
        <f>IF($B304="","",IF(L$4="NÃO",0,IF(VLOOKUP($B304,'FROTA OPER.'!$N$6:$AC$306,15,0)=M$3,0.02,0)))</f>
        <v/>
      </c>
      <c r="N304" s="26" t="str">
        <f>IF($B304="","",IF(N$4="NÃO",0,IF(VLOOKUP($B304,'FROTA OPER.'!$N$6:$W$306,8,0)=N$3,0.01,0)))</f>
        <v/>
      </c>
      <c r="O304" s="27" t="str">
        <f>IF($B304="","",IF(O$4="NÃO",0,IF(VLOOKUP($B304,'FROTA OPER.'!$N$6:$W$306,8,0)=O$3,0.01,0)))</f>
        <v/>
      </c>
      <c r="P304" s="27" t="str">
        <f>IF($B304="","",IF(P$4="NÃO",0,IF(VLOOKUP($B304,'FROTA OPER.'!$N$6:$W$306,8,0)=P$3,0.01,0)))</f>
        <v/>
      </c>
      <c r="Q304" s="27" t="str">
        <f>IF($B304="","",IF(Q$4="NÃO",0,IF(VLOOKUP($B304,'FROTA OPER.'!$N$6:$W$306,8,0)=Q$3,0.01,0)))</f>
        <v/>
      </c>
      <c r="R304" s="27" t="str">
        <f>IF($B304="","",IF(R$4="NÃO",0,IF(VLOOKUP($B304,'FROTA OPER.'!$N$6:$W$306,8,0)=R$3,0.01,0)))</f>
        <v/>
      </c>
      <c r="S304" s="27" t="str">
        <f>IF($B304="","",IF(S$4="NÃO",0,IF(VLOOKUP($B304,'FROTA OPER.'!$N$6:$W$306,8,0)=S$3,0.01,0)))</f>
        <v/>
      </c>
      <c r="T304" s="28" t="str">
        <f>IF($B304="","",IF(T$4="NÃO",0,IF(VLOOKUP($B304,'FROTA OPER.'!$N$6:$W$306,8,0)=T$3,0.01,0)))</f>
        <v/>
      </c>
      <c r="U304" s="37" t="str">
        <f t="shared" si="21"/>
        <v/>
      </c>
      <c r="V304" s="20" t="str">
        <f t="shared" si="22"/>
        <v/>
      </c>
      <c r="W304" s="330"/>
    </row>
  </sheetData>
  <sheetProtection autoFilter="0"/>
  <mergeCells count="11">
    <mergeCell ref="B1:F1"/>
    <mergeCell ref="G1:U1"/>
    <mergeCell ref="B2:C2"/>
    <mergeCell ref="D2:F2"/>
    <mergeCell ref="L4:M4"/>
    <mergeCell ref="F3:F4"/>
    <mergeCell ref="E3:E4"/>
    <mergeCell ref="D3:D4"/>
    <mergeCell ref="C3:C4"/>
    <mergeCell ref="B3:B4"/>
    <mergeCell ref="U3:U4"/>
  </mergeCells>
  <conditionalFormatting sqref="G4:M4">
    <cfRule type="containsText" dxfId="13" priority="8" operator="containsText" text="SIM">
      <formula>NOT(ISERROR(SEARCH("SIM",G4)))</formula>
    </cfRule>
  </conditionalFormatting>
  <conditionalFormatting sqref="G4:T4">
    <cfRule type="containsText" dxfId="12" priority="9" operator="containsText" text="NÃO">
      <formula>NOT(ISERROR(SEARCH("NÃO",G4)))</formula>
    </cfRule>
  </conditionalFormatting>
  <conditionalFormatting sqref="G5:T304">
    <cfRule type="cellIs" dxfId="11" priority="17" operator="equal">
      <formula>0</formula>
    </cfRule>
    <cfRule type="cellIs" dxfId="10" priority="18" operator="equal">
      <formula>2%</formula>
    </cfRule>
  </conditionalFormatting>
  <conditionalFormatting sqref="N4:T4">
    <cfRule type="containsText" dxfId="9" priority="6" operator="containsText" text="SIM">
      <formula>NOT(ISERROR(SEARCH("SIM",N4)))</formula>
    </cfRule>
  </conditionalFormatting>
  <conditionalFormatting sqref="N5:T304">
    <cfRule type="cellIs" dxfId="8" priority="15" operator="equal">
      <formula>0.01</formula>
    </cfRule>
  </conditionalFormatting>
  <dataValidations count="1">
    <dataValidation type="list" allowBlank="1" showInputMessage="1" showErrorMessage="1" sqref="G4:T4" xr:uid="{00000000-0002-0000-0A00-000000000000}">
      <formula1>$V$1:$V$2</formula1>
    </dataValidation>
  </dataValidations>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302"/>
  <sheetViews>
    <sheetView workbookViewId="0">
      <pane ySplit="2" topLeftCell="A3" activePane="bottomLeft" state="frozen"/>
      <selection activeCell="M7" sqref="M7:N8"/>
      <selection pane="bottomLeft" activeCell="E3" sqref="E3"/>
    </sheetView>
  </sheetViews>
  <sheetFormatPr defaultRowHeight="12.75" x14ac:dyDescent="0.25"/>
  <cols>
    <col min="1" max="1" width="6.140625" style="73" customWidth="1"/>
    <col min="2" max="4" width="35.7109375" style="93" customWidth="1"/>
    <col min="5" max="6" width="35.7109375" style="73" customWidth="1"/>
    <col min="7" max="11" width="9.140625" style="73"/>
    <col min="12" max="12" width="2.42578125" style="73" bestFit="1" customWidth="1"/>
    <col min="13" max="13" width="3.85546875" style="73" bestFit="1" customWidth="1"/>
    <col min="14" max="14" width="5" style="74" bestFit="1" customWidth="1"/>
    <col min="15" max="15" width="15.5703125" style="73" bestFit="1" customWidth="1"/>
    <col min="16" max="16" width="17" style="73" bestFit="1" customWidth="1"/>
    <col min="17" max="17" width="59.7109375" style="73" bestFit="1" customWidth="1"/>
    <col min="18" max="18" width="9.140625" style="73"/>
    <col min="19" max="19" width="9.5703125" style="73" bestFit="1" customWidth="1"/>
    <col min="20" max="20" width="10.42578125" style="74" customWidth="1"/>
    <col min="21" max="21" width="9.140625" style="73"/>
    <col min="22" max="22" width="13.140625" style="73" bestFit="1" customWidth="1"/>
    <col min="23" max="23" width="9.140625" style="73"/>
    <col min="24" max="25" width="9.140625" style="202"/>
    <col min="26" max="16384" width="9.140625" style="73"/>
  </cols>
  <sheetData>
    <row r="1" spans="1:22" ht="68.25" customHeight="1" thickBot="1" x14ac:dyDescent="0.3">
      <c r="B1" s="168" t="s">
        <v>721</v>
      </c>
      <c r="C1" s="149" t="str">
        <f>IF(COUNTIF(A3:A202,1)=0,"",(COUNTIF(A3:A202,1)))</f>
        <v/>
      </c>
      <c r="D1" s="68"/>
      <c r="E1" s="150" t="s">
        <v>709</v>
      </c>
      <c r="F1" s="165">
        <f>SUM(F3:F302)</f>
        <v>0</v>
      </c>
      <c r="P1" s="75" t="s">
        <v>400</v>
      </c>
      <c r="Q1" s="76" t="s">
        <v>401</v>
      </c>
    </row>
    <row r="2" spans="1:22" ht="46.5" customHeight="1" thickBot="1" x14ac:dyDescent="0.3">
      <c r="B2" s="77" t="s">
        <v>402</v>
      </c>
      <c r="C2" s="77" t="s">
        <v>403</v>
      </c>
      <c r="D2" s="77" t="s">
        <v>584</v>
      </c>
      <c r="E2" s="78" t="s">
        <v>597</v>
      </c>
      <c r="F2" s="79" t="s">
        <v>404</v>
      </c>
      <c r="H2" s="80"/>
      <c r="P2" s="81" t="s">
        <v>405</v>
      </c>
      <c r="Q2" s="82" t="s">
        <v>406</v>
      </c>
      <c r="S2" s="83" t="s">
        <v>407</v>
      </c>
      <c r="T2" s="220" t="s">
        <v>408</v>
      </c>
      <c r="V2" s="84" t="s">
        <v>409</v>
      </c>
    </row>
    <row r="3" spans="1:22" ht="18.75" customHeight="1" thickBot="1" x14ac:dyDescent="0.3">
      <c r="A3" s="73">
        <f>IF(B3="",0,1)</f>
        <v>0</v>
      </c>
      <c r="B3" s="85" t="str">
        <f>IF('FROTA OPER.'!N7="","",'FROTA OPER.'!N7)</f>
        <v/>
      </c>
      <c r="C3" s="86" t="str">
        <f>IF(B3="","",'FROTA OPER.'!AJ7)</f>
        <v/>
      </c>
      <c r="D3" s="87" t="str">
        <f>IF('FROTA OPER.'!B7="","",'FROTA OPER.'!B7)</f>
        <v/>
      </c>
      <c r="E3" s="94" t="str">
        <f>IF(D3="","",SUM(VLOOKUP(D3,RECEBIVEIS!$C$6:$W$37,19,0)/VLOOKUP(D3,'FROTA OPER.'!$BM$6:$BN$36,2,0)))</f>
        <v/>
      </c>
      <c r="F3" s="95" t="str">
        <f>IF(D3="","",E3*MANUTENCAO!U5)</f>
        <v/>
      </c>
      <c r="L3" s="29">
        <v>1</v>
      </c>
      <c r="M3" s="29">
        <v>2018</v>
      </c>
      <c r="N3" s="30">
        <v>80</v>
      </c>
      <c r="O3" s="30">
        <v>18</v>
      </c>
      <c r="P3" s="81" t="s">
        <v>410</v>
      </c>
      <c r="Q3" s="82" t="s">
        <v>411</v>
      </c>
      <c r="S3" s="89">
        <v>2.0316000000000001</v>
      </c>
      <c r="T3" s="221">
        <v>0.24</v>
      </c>
      <c r="V3" s="90">
        <v>4.01</v>
      </c>
    </row>
    <row r="4" spans="1:22" ht="18.75" customHeight="1" thickBot="1" x14ac:dyDescent="0.3">
      <c r="A4" s="73">
        <f t="shared" ref="A4:A67" si="0">IF(B4="",0,1)</f>
        <v>0</v>
      </c>
      <c r="B4" s="85" t="str">
        <f>IF('FROTA OPER.'!N8="","",'FROTA OPER.'!N8)</f>
        <v/>
      </c>
      <c r="C4" s="86" t="str">
        <f>IF(B4="","",'FROTA OPER.'!AJ8)</f>
        <v/>
      </c>
      <c r="D4" s="87" t="str">
        <f>IF('FROTA OPER.'!B8="","",'FROTA OPER.'!B8)</f>
        <v/>
      </c>
      <c r="E4" s="94" t="str">
        <f>IF(D4="","",SUM(VLOOKUP(D4,RECEBIVEIS!$C$6:$W$37,19,0)/VLOOKUP(D4,'FROTA OPER.'!$BM$6:$BN$36,2,0)))</f>
        <v/>
      </c>
      <c r="F4" s="95" t="str">
        <f>IF(D4="","",E4*MANUTENCAO!U6)</f>
        <v/>
      </c>
      <c r="L4" s="29">
        <v>2</v>
      </c>
      <c r="M4" s="29">
        <v>2017</v>
      </c>
      <c r="N4" s="30">
        <v>80</v>
      </c>
      <c r="O4" s="30">
        <v>22</v>
      </c>
      <c r="P4" s="81" t="s">
        <v>412</v>
      </c>
      <c r="Q4" s="82" t="s">
        <v>413</v>
      </c>
      <c r="S4" s="91">
        <v>2020</v>
      </c>
      <c r="T4" s="221">
        <f>(SUM(S4*T3)/S3)*1.51</f>
        <v>360.33077377436501</v>
      </c>
      <c r="V4" s="90">
        <v>4</v>
      </c>
    </row>
    <row r="5" spans="1:22" ht="18.75" customHeight="1" thickBot="1" x14ac:dyDescent="0.3">
      <c r="A5" s="73">
        <f t="shared" si="0"/>
        <v>0</v>
      </c>
      <c r="B5" s="85" t="str">
        <f>IF('FROTA OPER.'!N9="","",'FROTA OPER.'!N9)</f>
        <v/>
      </c>
      <c r="C5" s="86" t="str">
        <f>IF(B5="","",'FROTA OPER.'!AJ9)</f>
        <v/>
      </c>
      <c r="D5" s="87" t="str">
        <f>IF('FROTA OPER.'!B9="","",'FROTA OPER.'!B9)</f>
        <v/>
      </c>
      <c r="E5" s="94" t="str">
        <f>IF(D5="","",SUM(VLOOKUP(D5,RECEBIVEIS!$C$6:$W$37,19,0)/VLOOKUP(D5,'FROTA OPER.'!$BM$6:$BN$36,2,0)))</f>
        <v/>
      </c>
      <c r="F5" s="95" t="str">
        <f>IF(D5="","",E5*MANUTENCAO!U7)</f>
        <v/>
      </c>
      <c r="L5" s="29">
        <v>3</v>
      </c>
      <c r="M5" s="29">
        <v>2016</v>
      </c>
      <c r="N5" s="30">
        <v>80</v>
      </c>
      <c r="O5" s="30">
        <v>22</v>
      </c>
      <c r="P5" s="81" t="s">
        <v>414</v>
      </c>
      <c r="Q5" s="82" t="s">
        <v>415</v>
      </c>
      <c r="S5" s="91">
        <v>2019</v>
      </c>
      <c r="T5" s="221">
        <f>T4</f>
        <v>360.33077377436501</v>
      </c>
      <c r="V5" s="90">
        <v>3.99</v>
      </c>
    </row>
    <row r="6" spans="1:22" ht="18.75" customHeight="1" thickBot="1" x14ac:dyDescent="0.3">
      <c r="A6" s="73">
        <f t="shared" si="0"/>
        <v>0</v>
      </c>
      <c r="B6" s="85" t="str">
        <f>IF('FROTA OPER.'!N10="","",'FROTA OPER.'!N10)</f>
        <v/>
      </c>
      <c r="C6" s="86" t="str">
        <f>IF(B6="","",'FROTA OPER.'!AJ10)</f>
        <v/>
      </c>
      <c r="D6" s="87" t="str">
        <f>IF('FROTA OPER.'!B10="","",'FROTA OPER.'!B10)</f>
        <v/>
      </c>
      <c r="E6" s="94" t="str">
        <f>IF(D6="","",SUM(VLOOKUP(D6,RECEBIVEIS!$C$6:$W$37,19,0)/VLOOKUP(D6,'FROTA OPER.'!$BM$6:$BN$36,2,0)))</f>
        <v/>
      </c>
      <c r="F6" s="95" t="str">
        <f>IF(D6="","",E6*MANUTENCAO!U8)</f>
        <v/>
      </c>
      <c r="L6" s="29">
        <v>4</v>
      </c>
      <c r="M6" s="29">
        <v>2015</v>
      </c>
      <c r="N6" s="30">
        <v>80</v>
      </c>
      <c r="O6" s="30">
        <v>29</v>
      </c>
      <c r="P6" s="81" t="s">
        <v>416</v>
      </c>
      <c r="Q6" s="82" t="s">
        <v>417</v>
      </c>
      <c r="S6" s="91">
        <v>2018</v>
      </c>
      <c r="T6" s="221">
        <f>T5-0.25%</f>
        <v>360.32827377436502</v>
      </c>
      <c r="V6" s="90">
        <v>3.98</v>
      </c>
    </row>
    <row r="7" spans="1:22" ht="18.75" customHeight="1" thickBot="1" x14ac:dyDescent="0.3">
      <c r="A7" s="73">
        <f t="shared" si="0"/>
        <v>0</v>
      </c>
      <c r="B7" s="85" t="str">
        <f>IF('FROTA OPER.'!N11="","",'FROTA OPER.'!N11)</f>
        <v/>
      </c>
      <c r="C7" s="86" t="str">
        <f>IF(B7="","",'FROTA OPER.'!AJ11)</f>
        <v/>
      </c>
      <c r="D7" s="87" t="str">
        <f>IF('FROTA OPER.'!B11="","",'FROTA OPER.'!B11)</f>
        <v/>
      </c>
      <c r="E7" s="94" t="str">
        <f>IF(D7="","",SUM(VLOOKUP(D7,RECEBIVEIS!$C$6:$W$37,19,0)/VLOOKUP(D7,'FROTA OPER.'!$BM$6:$BN$36,2,0)))</f>
        <v/>
      </c>
      <c r="F7" s="95" t="str">
        <f>IF(D7="","",E7*MANUTENCAO!U9)</f>
        <v/>
      </c>
      <c r="L7" s="29">
        <v>5</v>
      </c>
      <c r="M7" s="29">
        <v>2014</v>
      </c>
      <c r="N7" s="30">
        <v>80</v>
      </c>
      <c r="O7" s="30">
        <v>29</v>
      </c>
      <c r="P7" s="81" t="s">
        <v>418</v>
      </c>
      <c r="Q7" s="82" t="s">
        <v>419</v>
      </c>
      <c r="S7" s="91">
        <v>2017</v>
      </c>
      <c r="T7" s="221">
        <f t="shared" ref="T7:T25" si="1">T6-0.25%</f>
        <v>360.32577377436502</v>
      </c>
      <c r="V7" s="90">
        <v>3.97</v>
      </c>
    </row>
    <row r="8" spans="1:22" ht="18.75" customHeight="1" x14ac:dyDescent="0.25">
      <c r="A8" s="73">
        <f t="shared" si="0"/>
        <v>0</v>
      </c>
      <c r="B8" s="85" t="str">
        <f>IF('FROTA OPER.'!N12="","",'FROTA OPER.'!N12)</f>
        <v/>
      </c>
      <c r="C8" s="86" t="str">
        <f>IF(B8="","",'FROTA OPER.'!AJ12)</f>
        <v/>
      </c>
      <c r="D8" s="87" t="str">
        <f>IF('FROTA OPER.'!B12="","",'FROTA OPER.'!B12)</f>
        <v/>
      </c>
      <c r="E8" s="94" t="str">
        <f>IF(D8="","",SUM(VLOOKUP(D8,RECEBIVEIS!$C$6:$W$37,19,0)/VLOOKUP(D8,'FROTA OPER.'!$BM$6:$BN$36,2,0)))</f>
        <v/>
      </c>
      <c r="F8" s="95" t="str">
        <f>IF(D8="","",E8*MANUTENCAO!U10)</f>
        <v/>
      </c>
      <c r="L8" s="29">
        <v>6</v>
      </c>
      <c r="M8" s="29">
        <v>2013</v>
      </c>
      <c r="N8" s="30">
        <v>80</v>
      </c>
      <c r="O8" s="30">
        <v>29</v>
      </c>
      <c r="S8" s="91">
        <v>2016</v>
      </c>
      <c r="T8" s="221">
        <f t="shared" si="1"/>
        <v>360.32327377436502</v>
      </c>
      <c r="V8" s="90">
        <v>3.96</v>
      </c>
    </row>
    <row r="9" spans="1:22" ht="18.75" customHeight="1" x14ac:dyDescent="0.25">
      <c r="A9" s="73">
        <f t="shared" si="0"/>
        <v>0</v>
      </c>
      <c r="B9" s="85" t="str">
        <f>IF('FROTA OPER.'!N13="","",'FROTA OPER.'!N13)</f>
        <v/>
      </c>
      <c r="C9" s="86" t="str">
        <f>IF(B9="","",'FROTA OPER.'!AJ13)</f>
        <v/>
      </c>
      <c r="D9" s="87" t="str">
        <f>IF('FROTA OPER.'!B13="","",'FROTA OPER.'!B13)</f>
        <v/>
      </c>
      <c r="E9" s="94" t="str">
        <f>IF(D9="","",SUM(VLOOKUP(D9,RECEBIVEIS!$C$6:$W$37,19,0)/VLOOKUP(D9,'FROTA OPER.'!$BM$6:$BN$36,2,0)))</f>
        <v/>
      </c>
      <c r="F9" s="95" t="str">
        <f>IF(D9="","",E9*MANUTENCAO!U11)</f>
        <v/>
      </c>
      <c r="L9" s="29">
        <v>7</v>
      </c>
      <c r="M9" s="29">
        <v>2012</v>
      </c>
      <c r="N9" s="30">
        <v>80</v>
      </c>
      <c r="O9" s="30">
        <v>29</v>
      </c>
      <c r="S9" s="91">
        <v>2015</v>
      </c>
      <c r="T9" s="221">
        <f t="shared" si="1"/>
        <v>360.32077377436502</v>
      </c>
      <c r="V9" s="90">
        <v>3.95</v>
      </c>
    </row>
    <row r="10" spans="1:22" ht="18.75" customHeight="1" x14ac:dyDescent="0.25">
      <c r="A10" s="73">
        <f t="shared" si="0"/>
        <v>0</v>
      </c>
      <c r="B10" s="85" t="str">
        <f>IF('FROTA OPER.'!N14="","",'FROTA OPER.'!N14)</f>
        <v/>
      </c>
      <c r="C10" s="86" t="str">
        <f>IF(B10="","",'FROTA OPER.'!AJ14)</f>
        <v/>
      </c>
      <c r="D10" s="87" t="str">
        <f>IF('FROTA OPER.'!B14="","",'FROTA OPER.'!B14)</f>
        <v/>
      </c>
      <c r="E10" s="94" t="str">
        <f>IF(D10="","",SUM(VLOOKUP(D10,RECEBIVEIS!$C$6:$W$37,19,0)/VLOOKUP(D10,'FROTA OPER.'!$BM$6:$BN$36,2,0)))</f>
        <v/>
      </c>
      <c r="F10" s="95" t="str">
        <f>IF(D10="","",E10*MANUTENCAO!U12)</f>
        <v/>
      </c>
      <c r="L10" s="29">
        <v>8</v>
      </c>
      <c r="M10" s="29">
        <v>2011</v>
      </c>
      <c r="N10" s="30">
        <v>80</v>
      </c>
      <c r="O10" s="30">
        <v>39</v>
      </c>
      <c r="S10" s="91">
        <v>2014</v>
      </c>
      <c r="T10" s="221">
        <f t="shared" si="1"/>
        <v>360.31827377436503</v>
      </c>
      <c r="V10" s="90">
        <v>3.94</v>
      </c>
    </row>
    <row r="11" spans="1:22" ht="18.75" customHeight="1" x14ac:dyDescent="0.25">
      <c r="A11" s="73">
        <f t="shared" si="0"/>
        <v>0</v>
      </c>
      <c r="B11" s="85" t="str">
        <f>IF('FROTA OPER.'!N15="","",'FROTA OPER.'!N15)</f>
        <v/>
      </c>
      <c r="C11" s="86" t="str">
        <f>IF(B11="","",'FROTA OPER.'!AJ15)</f>
        <v/>
      </c>
      <c r="D11" s="87" t="str">
        <f>IF('FROTA OPER.'!B15="","",'FROTA OPER.'!B15)</f>
        <v/>
      </c>
      <c r="E11" s="94" t="str">
        <f>IF(D11="","",SUM(VLOOKUP(D11,RECEBIVEIS!$C$6:$W$37,19,0)/VLOOKUP(D11,'FROTA OPER.'!$BM$6:$BN$36,2,0)))</f>
        <v/>
      </c>
      <c r="F11" s="95" t="str">
        <f>IF(D11="","",E11*MANUTENCAO!U13)</f>
        <v/>
      </c>
      <c r="L11" s="29">
        <v>9</v>
      </c>
      <c r="M11" s="29">
        <v>2010</v>
      </c>
      <c r="N11" s="30">
        <v>80</v>
      </c>
      <c r="O11" s="30">
        <v>39</v>
      </c>
      <c r="S11" s="91">
        <v>2013</v>
      </c>
      <c r="T11" s="221">
        <f t="shared" si="1"/>
        <v>360.31577377436503</v>
      </c>
      <c r="V11" s="90">
        <v>3.93</v>
      </c>
    </row>
    <row r="12" spans="1:22" ht="18.75" customHeight="1" x14ac:dyDescent="0.25">
      <c r="A12" s="73">
        <f t="shared" si="0"/>
        <v>0</v>
      </c>
      <c r="B12" s="85" t="str">
        <f>IF('FROTA OPER.'!N16="","",'FROTA OPER.'!N16)</f>
        <v/>
      </c>
      <c r="C12" s="86" t="str">
        <f>IF(B12="","",'FROTA OPER.'!AJ16)</f>
        <v/>
      </c>
      <c r="D12" s="87" t="str">
        <f>IF('FROTA OPER.'!B16="","",'FROTA OPER.'!B16)</f>
        <v/>
      </c>
      <c r="E12" s="94" t="str">
        <f>IF(D12="","",SUM(VLOOKUP(D12,RECEBIVEIS!$C$6:$W$37,19,0)/VLOOKUP(D12,'FROTA OPER.'!$BM$6:$BN$36,2,0)))</f>
        <v/>
      </c>
      <c r="F12" s="95" t="str">
        <f>IF(D12="","",E12*MANUTENCAO!U14)</f>
        <v/>
      </c>
      <c r="L12" s="29">
        <v>10</v>
      </c>
      <c r="M12" s="29">
        <v>2009</v>
      </c>
      <c r="N12" s="30">
        <v>80</v>
      </c>
      <c r="O12" s="30">
        <v>39</v>
      </c>
      <c r="S12" s="91">
        <v>2012</v>
      </c>
      <c r="T12" s="221">
        <f t="shared" si="1"/>
        <v>360.31327377436503</v>
      </c>
      <c r="V12" s="90">
        <v>3.92</v>
      </c>
    </row>
    <row r="13" spans="1:22" ht="18.75" customHeight="1" x14ac:dyDescent="0.25">
      <c r="A13" s="73">
        <f t="shared" si="0"/>
        <v>0</v>
      </c>
      <c r="B13" s="85" t="str">
        <f>IF('FROTA OPER.'!N17="","",'FROTA OPER.'!N17)</f>
        <v/>
      </c>
      <c r="C13" s="86" t="str">
        <f>IF(B13="","",'FROTA OPER.'!AJ17)</f>
        <v/>
      </c>
      <c r="D13" s="87" t="str">
        <f>IF('FROTA OPER.'!B17="","",'FROTA OPER.'!B17)</f>
        <v/>
      </c>
      <c r="E13" s="94" t="str">
        <f>IF(D13="","",SUM(VLOOKUP(D13,RECEBIVEIS!$C$6:$W$37,19,0)/VLOOKUP(D13,'FROTA OPER.'!$BM$6:$BN$36,2,0)))</f>
        <v/>
      </c>
      <c r="F13" s="95" t="str">
        <f>IF(D13="","",E13*MANUTENCAO!U15)</f>
        <v/>
      </c>
      <c r="L13" s="29">
        <v>11</v>
      </c>
      <c r="M13" s="29">
        <v>2008</v>
      </c>
      <c r="N13" s="30">
        <v>80</v>
      </c>
      <c r="O13" s="30">
        <v>39</v>
      </c>
      <c r="S13" s="91">
        <v>2011</v>
      </c>
      <c r="T13" s="221">
        <f t="shared" si="1"/>
        <v>360.31077377436503</v>
      </c>
      <c r="V13" s="90">
        <v>3.91</v>
      </c>
    </row>
    <row r="14" spans="1:22" ht="18.75" customHeight="1" x14ac:dyDescent="0.25">
      <c r="A14" s="73">
        <f t="shared" si="0"/>
        <v>0</v>
      </c>
      <c r="B14" s="85" t="str">
        <f>IF('FROTA OPER.'!N18="","",'FROTA OPER.'!N18)</f>
        <v/>
      </c>
      <c r="C14" s="86" t="str">
        <f>IF(B14="","",'FROTA OPER.'!AJ18)</f>
        <v/>
      </c>
      <c r="D14" s="87" t="str">
        <f>IF('FROTA OPER.'!B18="","",'FROTA OPER.'!B18)</f>
        <v/>
      </c>
      <c r="E14" s="94" t="str">
        <f>IF(D14="","",SUM(VLOOKUP(D14,RECEBIVEIS!$C$6:$W$37,19,0)/VLOOKUP(D14,'FROTA OPER.'!$BM$6:$BN$36,2,0)))</f>
        <v/>
      </c>
      <c r="F14" s="95" t="str">
        <f>IF(D14="","",E14*MANUTENCAO!U16)</f>
        <v/>
      </c>
      <c r="L14" s="29">
        <v>12</v>
      </c>
      <c r="M14" s="29">
        <v>2007</v>
      </c>
      <c r="N14" s="30">
        <v>80</v>
      </c>
      <c r="O14" s="30">
        <v>39</v>
      </c>
      <c r="S14" s="91">
        <v>2010</v>
      </c>
      <c r="T14" s="221">
        <f t="shared" si="1"/>
        <v>360.30827377436503</v>
      </c>
      <c r="V14" s="90">
        <v>3.9</v>
      </c>
    </row>
    <row r="15" spans="1:22" ht="18.75" customHeight="1" x14ac:dyDescent="0.25">
      <c r="A15" s="73">
        <f t="shared" si="0"/>
        <v>0</v>
      </c>
      <c r="B15" s="85" t="str">
        <f>IF('FROTA OPER.'!N19="","",'FROTA OPER.'!N19)</f>
        <v/>
      </c>
      <c r="C15" s="86" t="str">
        <f>IF(B15="","",'FROTA OPER.'!AJ19)</f>
        <v/>
      </c>
      <c r="D15" s="87" t="str">
        <f>IF('FROTA OPER.'!B19="","",'FROTA OPER.'!B19)</f>
        <v/>
      </c>
      <c r="E15" s="94" t="str">
        <f>IF(D15="","",SUM(VLOOKUP(D15,RECEBIVEIS!$C$6:$W$37,19,0)/VLOOKUP(D15,'FROTA OPER.'!$BM$6:$BN$36,2,0)))</f>
        <v/>
      </c>
      <c r="F15" s="95" t="str">
        <f>IF(D15="","",E15*MANUTENCAO!U17)</f>
        <v/>
      </c>
      <c r="L15" s="29">
        <v>13</v>
      </c>
      <c r="M15" s="29">
        <v>2006</v>
      </c>
      <c r="N15" s="30">
        <v>80</v>
      </c>
      <c r="O15" s="30">
        <v>52</v>
      </c>
      <c r="S15" s="91">
        <v>2009</v>
      </c>
      <c r="T15" s="221">
        <f t="shared" si="1"/>
        <v>360.30577377436504</v>
      </c>
      <c r="V15" s="90">
        <v>3.89</v>
      </c>
    </row>
    <row r="16" spans="1:22" ht="18.75" customHeight="1" x14ac:dyDescent="0.25">
      <c r="A16" s="73">
        <f t="shared" si="0"/>
        <v>0</v>
      </c>
      <c r="B16" s="85" t="str">
        <f>IF('FROTA OPER.'!N20="","",'FROTA OPER.'!N20)</f>
        <v/>
      </c>
      <c r="C16" s="86" t="str">
        <f>IF(B16="","",'FROTA OPER.'!AJ20)</f>
        <v/>
      </c>
      <c r="D16" s="87" t="str">
        <f>IF('FROTA OPER.'!B20="","",'FROTA OPER.'!B20)</f>
        <v/>
      </c>
      <c r="E16" s="94" t="str">
        <f>IF(D16="","",SUM(VLOOKUP(D16,RECEBIVEIS!$C$6:$W$37,19,0)/VLOOKUP(D16,'FROTA OPER.'!$BM$6:$BN$36,2,0)))</f>
        <v/>
      </c>
      <c r="F16" s="95" t="str">
        <f>IF(D16="","",E16*MANUTENCAO!U18)</f>
        <v/>
      </c>
      <c r="L16" s="29">
        <v>14</v>
      </c>
      <c r="M16" s="29">
        <v>2005</v>
      </c>
      <c r="N16" s="30">
        <v>80</v>
      </c>
      <c r="O16" s="30">
        <v>52</v>
      </c>
      <c r="S16" s="91">
        <v>2008</v>
      </c>
      <c r="T16" s="221">
        <f t="shared" si="1"/>
        <v>360.30327377436504</v>
      </c>
      <c r="V16" s="90">
        <v>3.88</v>
      </c>
    </row>
    <row r="17" spans="1:22" ht="18.75" customHeight="1" x14ac:dyDescent="0.25">
      <c r="A17" s="73">
        <f t="shared" si="0"/>
        <v>0</v>
      </c>
      <c r="B17" s="85" t="str">
        <f>IF('FROTA OPER.'!N21="","",'FROTA OPER.'!N21)</f>
        <v/>
      </c>
      <c r="C17" s="86" t="str">
        <f>IF(B17="","",'FROTA OPER.'!AJ21)</f>
        <v/>
      </c>
      <c r="D17" s="87" t="str">
        <f>IF('FROTA OPER.'!B21="","",'FROTA OPER.'!B21)</f>
        <v/>
      </c>
      <c r="E17" s="94" t="str">
        <f>IF(D17="","",SUM(VLOOKUP(D17,RECEBIVEIS!$C$6:$W$37,19,0)/VLOOKUP(D17,'FROTA OPER.'!$BM$6:$BN$36,2,0)))</f>
        <v/>
      </c>
      <c r="F17" s="88" t="str">
        <f>IF(D17="","",E17*MANUTENCAO!U19)</f>
        <v/>
      </c>
      <c r="L17" s="29">
        <v>15</v>
      </c>
      <c r="M17" s="29">
        <v>2004</v>
      </c>
      <c r="N17" s="30">
        <v>80</v>
      </c>
      <c r="O17" s="30">
        <v>52</v>
      </c>
      <c r="S17" s="91">
        <v>2007</v>
      </c>
      <c r="T17" s="221">
        <f t="shared" si="1"/>
        <v>360.30077377436504</v>
      </c>
      <c r="V17" s="90">
        <v>3.87</v>
      </c>
    </row>
    <row r="18" spans="1:22" ht="18.75" customHeight="1" x14ac:dyDescent="0.25">
      <c r="A18" s="73">
        <f t="shared" si="0"/>
        <v>0</v>
      </c>
      <c r="B18" s="85" t="str">
        <f>IF('FROTA OPER.'!N22="","",'FROTA OPER.'!N22)</f>
        <v/>
      </c>
      <c r="C18" s="86" t="str">
        <f>IF(B18="","",'FROTA OPER.'!AJ22)</f>
        <v/>
      </c>
      <c r="D18" s="87" t="str">
        <f>IF('FROTA OPER.'!B22="","",'FROTA OPER.'!B22)</f>
        <v/>
      </c>
      <c r="E18" s="94" t="str">
        <f>IF(D18="","",SUM(VLOOKUP(D18,RECEBIVEIS!$C$6:$W$37,19,0)/VLOOKUP(D18,'FROTA OPER.'!$BM$6:$BN$36,2,0)))</f>
        <v/>
      </c>
      <c r="F18" s="88" t="str">
        <f>IF(D18="","",E18*MANUTENCAO!U20)</f>
        <v/>
      </c>
      <c r="L18" s="29">
        <v>16</v>
      </c>
      <c r="M18" s="29">
        <v>2003</v>
      </c>
      <c r="N18" s="30">
        <v>80</v>
      </c>
      <c r="O18" s="30">
        <v>52</v>
      </c>
      <c r="S18" s="91">
        <v>2006</v>
      </c>
      <c r="T18" s="221">
        <f t="shared" si="1"/>
        <v>360.29827377436504</v>
      </c>
      <c r="V18" s="90">
        <v>3.86</v>
      </c>
    </row>
    <row r="19" spans="1:22" ht="18.75" customHeight="1" x14ac:dyDescent="0.25">
      <c r="A19" s="73">
        <f t="shared" si="0"/>
        <v>0</v>
      </c>
      <c r="B19" s="85" t="str">
        <f>IF('FROTA OPER.'!N23="","",'FROTA OPER.'!N23)</f>
        <v/>
      </c>
      <c r="C19" s="86" t="str">
        <f>IF(B19="","",'FROTA OPER.'!AJ23)</f>
        <v/>
      </c>
      <c r="D19" s="87" t="str">
        <f>IF('FROTA OPER.'!B23="","",'FROTA OPER.'!B23)</f>
        <v/>
      </c>
      <c r="E19" s="94" t="str">
        <f>IF(D19="","",SUM(VLOOKUP(D19,RECEBIVEIS!$C$6:$W$37,19,0)/VLOOKUP(D19,'FROTA OPER.'!$BM$6:$BN$36,2,0)))</f>
        <v/>
      </c>
      <c r="F19" s="88" t="str">
        <f>IF(D19="","",E19*MANUTENCAO!U21)</f>
        <v/>
      </c>
      <c r="L19" s="29">
        <v>17</v>
      </c>
      <c r="M19" s="29">
        <v>2002</v>
      </c>
      <c r="N19" s="30">
        <v>80</v>
      </c>
      <c r="O19" s="30">
        <v>52</v>
      </c>
      <c r="S19" s="91">
        <v>2005</v>
      </c>
      <c r="T19" s="221">
        <f t="shared" si="1"/>
        <v>360.29577377436505</v>
      </c>
      <c r="V19" s="90">
        <v>3.85</v>
      </c>
    </row>
    <row r="20" spans="1:22" ht="18.75" customHeight="1" x14ac:dyDescent="0.25">
      <c r="A20" s="73">
        <f t="shared" si="0"/>
        <v>0</v>
      </c>
      <c r="B20" s="85" t="str">
        <f>IF('FROTA OPER.'!N24="","",'FROTA OPER.'!N24)</f>
        <v/>
      </c>
      <c r="C20" s="86" t="str">
        <f>IF(B20="","",'FROTA OPER.'!AJ24)</f>
        <v/>
      </c>
      <c r="D20" s="87" t="str">
        <f>IF('FROTA OPER.'!B24="","",'FROTA OPER.'!B24)</f>
        <v/>
      </c>
      <c r="E20" s="94" t="str">
        <f>IF(D20="","",SUM(VLOOKUP(D20,RECEBIVEIS!$C$6:$W$37,19,0)/VLOOKUP(D20,'FROTA OPER.'!$BM$6:$BN$36,2,0)))</f>
        <v/>
      </c>
      <c r="F20" s="88" t="str">
        <f>IF(D20="","",E20*MANUTENCAO!U22)</f>
        <v/>
      </c>
      <c r="L20" s="29">
        <v>18</v>
      </c>
      <c r="M20" s="29">
        <v>2001</v>
      </c>
      <c r="N20" s="30">
        <v>80</v>
      </c>
      <c r="O20" s="30">
        <v>65</v>
      </c>
      <c r="S20" s="91">
        <v>2004</v>
      </c>
      <c r="T20" s="221">
        <f t="shared" si="1"/>
        <v>360.29327377436505</v>
      </c>
      <c r="V20" s="90">
        <v>3.84</v>
      </c>
    </row>
    <row r="21" spans="1:22" ht="18.75" customHeight="1" x14ac:dyDescent="0.25">
      <c r="A21" s="73">
        <f t="shared" si="0"/>
        <v>0</v>
      </c>
      <c r="B21" s="85" t="str">
        <f>IF('FROTA OPER.'!N25="","",'FROTA OPER.'!N25)</f>
        <v/>
      </c>
      <c r="C21" s="86" t="str">
        <f>IF(B21="","",'FROTA OPER.'!AJ25)</f>
        <v/>
      </c>
      <c r="D21" s="87" t="str">
        <f>IF('FROTA OPER.'!B25="","",'FROTA OPER.'!B25)</f>
        <v/>
      </c>
      <c r="E21" s="94" t="str">
        <f>IF(D21="","",SUM(VLOOKUP(D21,RECEBIVEIS!$C$6:$W$37,19,0)/VLOOKUP(D21,'FROTA OPER.'!$BM$6:$BN$36,2,0)))</f>
        <v/>
      </c>
      <c r="F21" s="88" t="str">
        <f>IF(D21="","",E21*MANUTENCAO!U23)</f>
        <v/>
      </c>
      <c r="L21" s="29">
        <v>19</v>
      </c>
      <c r="M21" s="29">
        <v>2000</v>
      </c>
      <c r="N21" s="30">
        <v>80</v>
      </c>
      <c r="O21" s="30">
        <v>65</v>
      </c>
      <c r="S21" s="91">
        <v>2003</v>
      </c>
      <c r="T21" s="221">
        <f t="shared" si="1"/>
        <v>360.29077377436505</v>
      </c>
      <c r="V21" s="90">
        <v>3.83</v>
      </c>
    </row>
    <row r="22" spans="1:22" ht="18.75" customHeight="1" x14ac:dyDescent="0.25">
      <c r="A22" s="73">
        <f t="shared" si="0"/>
        <v>0</v>
      </c>
      <c r="B22" s="85" t="str">
        <f>IF('FROTA OPER.'!N26="","",'FROTA OPER.'!N26)</f>
        <v/>
      </c>
      <c r="C22" s="86" t="str">
        <f>IF(B22="","",'FROTA OPER.'!AJ26)</f>
        <v/>
      </c>
      <c r="D22" s="87" t="str">
        <f>IF('FROTA OPER.'!B26="","",'FROTA OPER.'!B26)</f>
        <v/>
      </c>
      <c r="E22" s="94" t="str">
        <f>IF(D22="","",SUM(VLOOKUP(D22,RECEBIVEIS!$C$6:$W$37,19,0)/VLOOKUP(D22,'FROTA OPER.'!$BM$6:$BN$36,2,0)))</f>
        <v/>
      </c>
      <c r="F22" s="88" t="str">
        <f>IF(D22="","",E22*MANUTENCAO!U24)</f>
        <v/>
      </c>
      <c r="L22" s="29">
        <v>20</v>
      </c>
      <c r="M22" s="29">
        <v>1999</v>
      </c>
      <c r="N22" s="30">
        <v>80</v>
      </c>
      <c r="O22" s="30">
        <v>65</v>
      </c>
      <c r="S22" s="91">
        <v>2002</v>
      </c>
      <c r="T22" s="221">
        <f t="shared" si="1"/>
        <v>360.28827377436505</v>
      </c>
      <c r="V22" s="90">
        <v>3.82</v>
      </c>
    </row>
    <row r="23" spans="1:22" ht="18.75" customHeight="1" x14ac:dyDescent="0.25">
      <c r="A23" s="73">
        <f t="shared" si="0"/>
        <v>0</v>
      </c>
      <c r="B23" s="85" t="str">
        <f>IF('FROTA OPER.'!N27="","",'FROTA OPER.'!N27)</f>
        <v/>
      </c>
      <c r="C23" s="86" t="str">
        <f>IF(B23="","",'FROTA OPER.'!AJ27)</f>
        <v/>
      </c>
      <c r="D23" s="87" t="str">
        <f>IF('FROTA OPER.'!B27="","",'FROTA OPER.'!B27)</f>
        <v/>
      </c>
      <c r="E23" s="94" t="str">
        <f>IF(D23="","",SUM(VLOOKUP(D23,RECEBIVEIS!$C$6:$W$37,19,0)/VLOOKUP(D23,'FROTA OPER.'!$BM$6:$BN$36,2,0)))</f>
        <v/>
      </c>
      <c r="F23" s="88" t="str">
        <f>IF(D23="","",E23*MANUTENCAO!U25)</f>
        <v/>
      </c>
      <c r="L23" s="29">
        <v>21</v>
      </c>
      <c r="M23" s="29">
        <v>1998</v>
      </c>
      <c r="N23" s="30">
        <v>80</v>
      </c>
      <c r="O23" s="30">
        <v>65</v>
      </c>
      <c r="S23" s="91">
        <v>2001</v>
      </c>
      <c r="T23" s="221">
        <f t="shared" si="1"/>
        <v>360.28577377436505</v>
      </c>
      <c r="V23" s="90">
        <v>3.81</v>
      </c>
    </row>
    <row r="24" spans="1:22" ht="18.75" customHeight="1" x14ac:dyDescent="0.25">
      <c r="A24" s="73">
        <f t="shared" si="0"/>
        <v>0</v>
      </c>
      <c r="B24" s="85" t="str">
        <f>IF('FROTA OPER.'!N28="","",'FROTA OPER.'!N28)</f>
        <v/>
      </c>
      <c r="C24" s="86" t="str">
        <f>IF(B24="","",'FROTA OPER.'!AJ28)</f>
        <v/>
      </c>
      <c r="D24" s="87" t="str">
        <f>IF('FROTA OPER.'!B28="","",'FROTA OPER.'!B28)</f>
        <v/>
      </c>
      <c r="E24" s="94" t="str">
        <f>IF(D24="","",SUM(VLOOKUP(D24,RECEBIVEIS!$C$6:$W$37,19,0)/VLOOKUP(D24,'FROTA OPER.'!$BM$6:$BN$36,2,0)))</f>
        <v/>
      </c>
      <c r="F24" s="88" t="str">
        <f>IF(D24="","",E24*MANUTENCAO!U26)</f>
        <v/>
      </c>
      <c r="L24" s="29">
        <v>22</v>
      </c>
      <c r="M24" s="29">
        <v>1997</v>
      </c>
      <c r="N24" s="30">
        <v>80</v>
      </c>
      <c r="O24" s="30">
        <v>65</v>
      </c>
      <c r="S24" s="91">
        <v>2000</v>
      </c>
      <c r="T24" s="221">
        <f t="shared" si="1"/>
        <v>360.28327377436506</v>
      </c>
      <c r="V24" s="90">
        <v>3.8</v>
      </c>
    </row>
    <row r="25" spans="1:22" ht="18.75" customHeight="1" x14ac:dyDescent="0.25">
      <c r="A25" s="73">
        <f t="shared" si="0"/>
        <v>0</v>
      </c>
      <c r="B25" s="85" t="str">
        <f>IF('FROTA OPER.'!N29="","",'FROTA OPER.'!N29)</f>
        <v/>
      </c>
      <c r="C25" s="86" t="str">
        <f>IF(B25="","",'FROTA OPER.'!AJ29)</f>
        <v/>
      </c>
      <c r="D25" s="87" t="str">
        <f>IF('FROTA OPER.'!B29="","",'FROTA OPER.'!B29)</f>
        <v/>
      </c>
      <c r="E25" s="94" t="str">
        <f>IF(D25="","",SUM(VLOOKUP(D25,RECEBIVEIS!$C$6:$W$37,19,0)/VLOOKUP(D25,'FROTA OPER.'!$BM$6:$BN$36,2,0)))</f>
        <v/>
      </c>
      <c r="F25" s="88" t="str">
        <f>IF(D25="","",E25*MANUTENCAO!U27)</f>
        <v/>
      </c>
      <c r="L25" s="29">
        <v>23</v>
      </c>
      <c r="M25" s="29">
        <v>1996</v>
      </c>
      <c r="N25" s="30">
        <v>80</v>
      </c>
      <c r="O25" s="30">
        <v>65</v>
      </c>
      <c r="S25" s="91">
        <v>1999</v>
      </c>
      <c r="T25" s="221">
        <f t="shared" si="1"/>
        <v>360.28077377436506</v>
      </c>
      <c r="V25" s="90">
        <v>3.79</v>
      </c>
    </row>
    <row r="26" spans="1:22" ht="18.75" customHeight="1" x14ac:dyDescent="0.25">
      <c r="A26" s="73">
        <f t="shared" si="0"/>
        <v>0</v>
      </c>
      <c r="B26" s="85" t="str">
        <f>IF('FROTA OPER.'!N30="","",'FROTA OPER.'!N30)</f>
        <v/>
      </c>
      <c r="C26" s="86" t="str">
        <f>IF(B26="","",'FROTA OPER.'!AJ30)</f>
        <v/>
      </c>
      <c r="D26" s="87" t="str">
        <f>IF('FROTA OPER.'!B30="","",'FROTA OPER.'!B30)</f>
        <v/>
      </c>
      <c r="E26" s="94" t="str">
        <f>IF(D26="","",SUM(VLOOKUP(D26,RECEBIVEIS!$C$6:$W$37,19,0)/VLOOKUP(D26,'FROTA OPER.'!$BM$6:$BN$36,2,0)))</f>
        <v/>
      </c>
      <c r="F26" s="88" t="str">
        <f>IF(D26="","",E26*MANUTENCAO!U28)</f>
        <v/>
      </c>
      <c r="L26" s="29">
        <v>24</v>
      </c>
      <c r="M26" s="29">
        <v>1995</v>
      </c>
      <c r="N26" s="30">
        <v>80</v>
      </c>
      <c r="O26" s="30">
        <v>65</v>
      </c>
      <c r="V26" s="90">
        <v>3.78</v>
      </c>
    </row>
    <row r="27" spans="1:22" ht="18.75" customHeight="1" x14ac:dyDescent="0.25">
      <c r="A27" s="73">
        <f t="shared" si="0"/>
        <v>0</v>
      </c>
      <c r="B27" s="85" t="str">
        <f>IF('FROTA OPER.'!N31="","",'FROTA OPER.'!N31)</f>
        <v/>
      </c>
      <c r="C27" s="86" t="str">
        <f>IF(B27="","",'FROTA OPER.'!AJ31)</f>
        <v/>
      </c>
      <c r="D27" s="87" t="str">
        <f>IF('FROTA OPER.'!B31="","",'FROTA OPER.'!B31)</f>
        <v/>
      </c>
      <c r="E27" s="94" t="str">
        <f>IF(D27="","",SUM(VLOOKUP(D27,RECEBIVEIS!$C$6:$W$37,19,0)/VLOOKUP(D27,'FROTA OPER.'!$BM$6:$BN$36,2,0)))</f>
        <v/>
      </c>
      <c r="F27" s="88" t="str">
        <f>IF(D27="","",E27*MANUTENCAO!U29)</f>
        <v/>
      </c>
      <c r="L27" s="29">
        <v>25</v>
      </c>
      <c r="M27" s="29">
        <v>1994</v>
      </c>
      <c r="N27" s="30">
        <v>80</v>
      </c>
      <c r="O27" s="30">
        <v>65</v>
      </c>
      <c r="V27" s="90">
        <v>3.77</v>
      </c>
    </row>
    <row r="28" spans="1:22" ht="18.75" customHeight="1" x14ac:dyDescent="0.25">
      <c r="A28" s="73">
        <f t="shared" si="0"/>
        <v>0</v>
      </c>
      <c r="B28" s="85" t="str">
        <f>IF('FROTA OPER.'!N32="","",'FROTA OPER.'!N32)</f>
        <v/>
      </c>
      <c r="C28" s="86" t="str">
        <f>IF(B28="","",'FROTA OPER.'!AJ32)</f>
        <v/>
      </c>
      <c r="D28" s="87" t="str">
        <f>IF('FROTA OPER.'!B32="","",'FROTA OPER.'!B32)</f>
        <v/>
      </c>
      <c r="E28" s="94" t="str">
        <f>IF(D28="","",SUM(VLOOKUP(D28,RECEBIVEIS!$C$6:$W$37,19,0)/VLOOKUP(D28,'FROTA OPER.'!$BM$6:$BN$36,2,0)))</f>
        <v/>
      </c>
      <c r="F28" s="88" t="str">
        <f>IF(D28="","",E28*MANUTENCAO!U30)</f>
        <v/>
      </c>
      <c r="L28" s="29">
        <v>26</v>
      </c>
      <c r="M28" s="29">
        <v>1993</v>
      </c>
      <c r="N28" s="30">
        <v>80</v>
      </c>
      <c r="O28" s="30">
        <v>65</v>
      </c>
      <c r="V28" s="90">
        <v>3.76</v>
      </c>
    </row>
    <row r="29" spans="1:22" ht="18.75" customHeight="1" x14ac:dyDescent="0.25">
      <c r="A29" s="73">
        <f t="shared" si="0"/>
        <v>0</v>
      </c>
      <c r="B29" s="85" t="str">
        <f>IF('FROTA OPER.'!N33="","",'FROTA OPER.'!N33)</f>
        <v/>
      </c>
      <c r="C29" s="86" t="str">
        <f>IF(B29="","",'FROTA OPER.'!AJ33)</f>
        <v/>
      </c>
      <c r="D29" s="87" t="str">
        <f>IF('FROTA OPER.'!B33="","",'FROTA OPER.'!B33)</f>
        <v/>
      </c>
      <c r="E29" s="94" t="str">
        <f>IF(D29="","",SUM(VLOOKUP(D29,RECEBIVEIS!$C$6:$W$37,19,0)/VLOOKUP(D29,'FROTA OPER.'!$BM$6:$BN$36,2,0)))</f>
        <v/>
      </c>
      <c r="F29" s="88" t="str">
        <f>IF(D29="","",E29*MANUTENCAO!U31)</f>
        <v/>
      </c>
      <c r="L29" s="29">
        <v>27</v>
      </c>
      <c r="M29" s="29">
        <v>1992</v>
      </c>
      <c r="N29" s="30">
        <v>80</v>
      </c>
      <c r="O29" s="30">
        <v>65</v>
      </c>
      <c r="V29" s="90">
        <v>3.7500000000000102</v>
      </c>
    </row>
    <row r="30" spans="1:22" ht="18.75" customHeight="1" x14ac:dyDescent="0.25">
      <c r="A30" s="73">
        <f t="shared" si="0"/>
        <v>0</v>
      </c>
      <c r="B30" s="85" t="str">
        <f>IF('FROTA OPER.'!N34="","",'FROTA OPER.'!N34)</f>
        <v/>
      </c>
      <c r="C30" s="86" t="str">
        <f>IF(B30="","",'FROTA OPER.'!AJ34)</f>
        <v/>
      </c>
      <c r="D30" s="87" t="str">
        <f>IF('FROTA OPER.'!B34="","",'FROTA OPER.'!B34)</f>
        <v/>
      </c>
      <c r="E30" s="94" t="str">
        <f>IF(D30="","",SUM(VLOOKUP(D30,RECEBIVEIS!$C$6:$W$37,19,0)/VLOOKUP(D30,'FROTA OPER.'!$BM$6:$BN$36,2,0)))</f>
        <v/>
      </c>
      <c r="F30" s="88" t="str">
        <f>IF(D30="","",E30*MANUTENCAO!U32)</f>
        <v/>
      </c>
      <c r="L30" s="29">
        <v>28</v>
      </c>
      <c r="M30" s="29">
        <v>1991</v>
      </c>
      <c r="N30" s="30">
        <v>80</v>
      </c>
      <c r="O30" s="30">
        <v>65</v>
      </c>
      <c r="V30" s="90">
        <v>3.74000000000001</v>
      </c>
    </row>
    <row r="31" spans="1:22" ht="18.75" customHeight="1" x14ac:dyDescent="0.25">
      <c r="A31" s="73">
        <f t="shared" si="0"/>
        <v>0</v>
      </c>
      <c r="B31" s="85" t="str">
        <f>IF('FROTA OPER.'!N35="","",'FROTA OPER.'!N35)</f>
        <v/>
      </c>
      <c r="C31" s="86" t="str">
        <f>IF(B31="","",'FROTA OPER.'!AJ35)</f>
        <v/>
      </c>
      <c r="D31" s="87" t="str">
        <f>IF('FROTA OPER.'!B35="","",'FROTA OPER.'!B35)</f>
        <v/>
      </c>
      <c r="E31" s="94" t="str">
        <f>IF(D31="","",SUM(VLOOKUP(D31,RECEBIVEIS!$C$6:$W$37,19,0)/VLOOKUP(D31,'FROTA OPER.'!$BM$6:$BN$36,2,0)))</f>
        <v/>
      </c>
      <c r="F31" s="88" t="str">
        <f>IF(D31="","",E31*MANUTENCAO!U33)</f>
        <v/>
      </c>
      <c r="L31" s="29">
        <v>29</v>
      </c>
      <c r="M31" s="29">
        <v>1990</v>
      </c>
      <c r="N31" s="30">
        <v>80</v>
      </c>
      <c r="O31" s="30">
        <v>65</v>
      </c>
      <c r="V31" s="90">
        <v>3.7300000000000102</v>
      </c>
    </row>
    <row r="32" spans="1:22" ht="18.75" customHeight="1" x14ac:dyDescent="0.25">
      <c r="A32" s="73">
        <f t="shared" si="0"/>
        <v>0</v>
      </c>
      <c r="B32" s="85" t="str">
        <f>IF('FROTA OPER.'!N36="","",'FROTA OPER.'!N36)</f>
        <v/>
      </c>
      <c r="C32" s="86" t="str">
        <f>IF(B32="","",'FROTA OPER.'!AJ36)</f>
        <v/>
      </c>
      <c r="D32" s="87" t="str">
        <f>IF('FROTA OPER.'!B36="","",'FROTA OPER.'!B36)</f>
        <v/>
      </c>
      <c r="E32" s="94" t="str">
        <f>IF(D32="","",SUM(VLOOKUP(D32,RECEBIVEIS!$C$6:$W$37,19,0)/VLOOKUP(D32,'FROTA OPER.'!$BM$6:$BN$36,2,0)))</f>
        <v/>
      </c>
      <c r="F32" s="88" t="str">
        <f>IF(D32="","",E32*MANUTENCAO!U34)</f>
        <v/>
      </c>
      <c r="M32" s="29">
        <v>1989</v>
      </c>
      <c r="N32" s="30">
        <v>80</v>
      </c>
      <c r="V32" s="90">
        <v>3.72000000000001</v>
      </c>
    </row>
    <row r="33" spans="1:22" ht="18.75" customHeight="1" x14ac:dyDescent="0.25">
      <c r="A33" s="73">
        <f t="shared" si="0"/>
        <v>0</v>
      </c>
      <c r="B33" s="85" t="str">
        <f>IF('FROTA OPER.'!N37="","",'FROTA OPER.'!N37)</f>
        <v/>
      </c>
      <c r="C33" s="86" t="str">
        <f>IF(B33="","",'FROTA OPER.'!AJ37)</f>
        <v/>
      </c>
      <c r="D33" s="87" t="str">
        <f>IF('FROTA OPER.'!B37="","",'FROTA OPER.'!B37)</f>
        <v/>
      </c>
      <c r="E33" s="94" t="str">
        <f>IF(D33="","",SUM(VLOOKUP(D33,RECEBIVEIS!$C$6:$W$37,19,0)/VLOOKUP(D33,'FROTA OPER.'!$BM$6:$BN$36,2,0)))</f>
        <v/>
      </c>
      <c r="F33" s="88" t="str">
        <f>IF(D33="","",E33*MANUTENCAO!U35)</f>
        <v/>
      </c>
      <c r="M33" s="29">
        <v>1988</v>
      </c>
      <c r="N33" s="30">
        <v>80</v>
      </c>
      <c r="V33" s="90">
        <v>3.7100000000000102</v>
      </c>
    </row>
    <row r="34" spans="1:22" ht="18.75" customHeight="1" x14ac:dyDescent="0.25">
      <c r="A34" s="73">
        <f t="shared" si="0"/>
        <v>0</v>
      </c>
      <c r="B34" s="85" t="str">
        <f>IF('FROTA OPER.'!N38="","",'FROTA OPER.'!N38)</f>
        <v/>
      </c>
      <c r="C34" s="86" t="str">
        <f>IF(B34="","",'FROTA OPER.'!AJ38)</f>
        <v/>
      </c>
      <c r="D34" s="87" t="str">
        <f>IF('FROTA OPER.'!B38="","",'FROTA OPER.'!B38)</f>
        <v/>
      </c>
      <c r="E34" s="94" t="str">
        <f>IF(D34="","",SUM(VLOOKUP(D34,RECEBIVEIS!$C$6:$W$37,19,0)/VLOOKUP(D34,'FROTA OPER.'!$BM$6:$BN$36,2,0)))</f>
        <v/>
      </c>
      <c r="F34" s="88" t="str">
        <f>IF(D34="","",E34*MANUTENCAO!U36)</f>
        <v/>
      </c>
      <c r="M34" s="29">
        <v>1987</v>
      </c>
      <c r="N34" s="30">
        <v>80</v>
      </c>
      <c r="V34" s="90">
        <v>3.7000000000000099</v>
      </c>
    </row>
    <row r="35" spans="1:22" ht="18.75" customHeight="1" x14ac:dyDescent="0.25">
      <c r="A35" s="73">
        <f t="shared" si="0"/>
        <v>0</v>
      </c>
      <c r="B35" s="85" t="str">
        <f>IF('FROTA OPER.'!N39="","",'FROTA OPER.'!N39)</f>
        <v/>
      </c>
      <c r="C35" s="86" t="str">
        <f>IF(B35="","",'FROTA OPER.'!AJ39)</f>
        <v/>
      </c>
      <c r="D35" s="87" t="str">
        <f>IF('FROTA OPER.'!B39="","",'FROTA OPER.'!B39)</f>
        <v/>
      </c>
      <c r="E35" s="94" t="str">
        <f>IF(D35="","",SUM(VLOOKUP(D35,RECEBIVEIS!$C$6:$W$37,19,0)/VLOOKUP(D35,'FROTA OPER.'!$BM$6:$BN$36,2,0)))</f>
        <v/>
      </c>
      <c r="F35" s="88" t="str">
        <f>IF(D35="","",E35*MANUTENCAO!U37)</f>
        <v/>
      </c>
      <c r="M35" s="29">
        <v>1986</v>
      </c>
      <c r="N35" s="30">
        <v>80</v>
      </c>
      <c r="V35" s="90">
        <v>3.6900000000000102</v>
      </c>
    </row>
    <row r="36" spans="1:22" ht="18.75" customHeight="1" x14ac:dyDescent="0.25">
      <c r="A36" s="73">
        <f t="shared" si="0"/>
        <v>0</v>
      </c>
      <c r="B36" s="85" t="str">
        <f>IF('FROTA OPER.'!N40="","",'FROTA OPER.'!N40)</f>
        <v/>
      </c>
      <c r="C36" s="86" t="str">
        <f>IF(B36="","",'FROTA OPER.'!AJ40)</f>
        <v/>
      </c>
      <c r="D36" s="87" t="str">
        <f>IF('FROTA OPER.'!B40="","",'FROTA OPER.'!B40)</f>
        <v/>
      </c>
      <c r="E36" s="94" t="str">
        <f>IF(D36="","",SUM(VLOOKUP(D36,RECEBIVEIS!$C$6:$W$37,19,0)/VLOOKUP(D36,'FROTA OPER.'!$BM$6:$BN$36,2,0)))</f>
        <v/>
      </c>
      <c r="F36" s="88" t="str">
        <f>IF(D36="","",E36*MANUTENCAO!U38)</f>
        <v/>
      </c>
      <c r="M36" s="29">
        <v>1985</v>
      </c>
      <c r="N36" s="30">
        <v>80</v>
      </c>
      <c r="V36" s="90">
        <v>3.6800000000000099</v>
      </c>
    </row>
    <row r="37" spans="1:22" ht="18.75" customHeight="1" thickBot="1" x14ac:dyDescent="0.3">
      <c r="A37" s="73">
        <f t="shared" si="0"/>
        <v>0</v>
      </c>
      <c r="B37" s="85" t="str">
        <f>IF('FROTA OPER.'!N41="","",'FROTA OPER.'!N41)</f>
        <v/>
      </c>
      <c r="C37" s="86" t="str">
        <f>IF(B37="","",'FROTA OPER.'!AJ41)</f>
        <v/>
      </c>
      <c r="D37" s="87" t="str">
        <f>IF('FROTA OPER.'!B41="","",'FROTA OPER.'!B41)</f>
        <v/>
      </c>
      <c r="E37" s="94" t="str">
        <f>IF(D37="","",SUM(VLOOKUP(D37,RECEBIVEIS!$C$6:$W$37,19,0)/VLOOKUP(D37,'FROTA OPER.'!$BM$6:$BN$36,2,0)))</f>
        <v/>
      </c>
      <c r="F37" s="88" t="str">
        <f>IF(D37="","",E37*MANUTENCAO!U39)</f>
        <v/>
      </c>
      <c r="L37" s="31">
        <v>30</v>
      </c>
      <c r="M37" s="31">
        <v>1984</v>
      </c>
      <c r="N37" s="32">
        <v>80</v>
      </c>
      <c r="O37" s="32">
        <v>65</v>
      </c>
      <c r="P37" s="92"/>
      <c r="Q37" s="92"/>
      <c r="V37" s="90">
        <v>3.6700000000000101</v>
      </c>
    </row>
    <row r="38" spans="1:22" ht="18.75" customHeight="1" thickTop="1" x14ac:dyDescent="0.25">
      <c r="A38" s="73">
        <f t="shared" si="0"/>
        <v>0</v>
      </c>
      <c r="B38" s="85" t="str">
        <f>IF('FROTA OPER.'!N42="","",'FROTA OPER.'!N42)</f>
        <v/>
      </c>
      <c r="C38" s="86" t="str">
        <f>IF(B38="","",'FROTA OPER.'!AJ42)</f>
        <v/>
      </c>
      <c r="D38" s="87" t="str">
        <f>IF('FROTA OPER.'!B42="","",'FROTA OPER.'!B42)</f>
        <v/>
      </c>
      <c r="E38" s="94" t="str">
        <f>IF(D38="","",SUM(VLOOKUP(D38,RECEBIVEIS!$C$6:$W$37,19,0)/VLOOKUP(D38,'FROTA OPER.'!$BM$6:$BN$36,2,0)))</f>
        <v/>
      </c>
      <c r="F38" s="88" t="str">
        <f>IF(D38="","",E38*MANUTENCAO!U40)</f>
        <v/>
      </c>
      <c r="V38" s="90">
        <v>3.6600000000000099</v>
      </c>
    </row>
    <row r="39" spans="1:22" ht="18.75" customHeight="1" x14ac:dyDescent="0.25">
      <c r="A39" s="73">
        <f t="shared" si="0"/>
        <v>0</v>
      </c>
      <c r="B39" s="85" t="str">
        <f>IF('FROTA OPER.'!N43="","",'FROTA OPER.'!N43)</f>
        <v/>
      </c>
      <c r="C39" s="86" t="str">
        <f>IF(B39="","",'FROTA OPER.'!AJ43)</f>
        <v/>
      </c>
      <c r="D39" s="87" t="str">
        <f>IF('FROTA OPER.'!B43="","",'FROTA OPER.'!B43)</f>
        <v/>
      </c>
      <c r="E39" s="94" t="str">
        <f>IF(D39="","",SUM(VLOOKUP(D39,RECEBIVEIS!$C$6:$W$37,19,0)/VLOOKUP(D39,'FROTA OPER.'!$BM$6:$BN$36,2,0)))</f>
        <v/>
      </c>
      <c r="F39" s="88" t="str">
        <f>IF(D39="","",E39*MANUTENCAO!U41)</f>
        <v/>
      </c>
      <c r="V39" s="90">
        <v>3.6500000000000101</v>
      </c>
    </row>
    <row r="40" spans="1:22" ht="18.75" customHeight="1" x14ac:dyDescent="0.25">
      <c r="A40" s="73">
        <f t="shared" si="0"/>
        <v>0</v>
      </c>
      <c r="B40" s="85" t="str">
        <f>IF('FROTA OPER.'!N44="","",'FROTA OPER.'!N44)</f>
        <v/>
      </c>
      <c r="C40" s="86" t="str">
        <f>IF(B40="","",'FROTA OPER.'!AJ44)</f>
        <v/>
      </c>
      <c r="D40" s="87" t="str">
        <f>IF('FROTA OPER.'!B44="","",'FROTA OPER.'!B44)</f>
        <v/>
      </c>
      <c r="E40" s="94" t="str">
        <f>IF(D40="","",SUM(VLOOKUP(D40,RECEBIVEIS!$C$6:$W$37,19,0)/VLOOKUP(D40,'FROTA OPER.'!$BM$6:$BN$36,2,0)))</f>
        <v/>
      </c>
      <c r="F40" s="88" t="str">
        <f>IF(D40="","",E40*MANUTENCAO!U42)</f>
        <v/>
      </c>
      <c r="V40" s="90">
        <v>3.6400000000000099</v>
      </c>
    </row>
    <row r="41" spans="1:22" ht="18.75" customHeight="1" x14ac:dyDescent="0.25">
      <c r="A41" s="73">
        <f t="shared" si="0"/>
        <v>0</v>
      </c>
      <c r="B41" s="85" t="str">
        <f>IF('FROTA OPER.'!N45="","",'FROTA OPER.'!N45)</f>
        <v/>
      </c>
      <c r="C41" s="86" t="str">
        <f>IF(B41="","",'FROTA OPER.'!AJ45)</f>
        <v/>
      </c>
      <c r="D41" s="87" t="str">
        <f>IF('FROTA OPER.'!B45="","",'FROTA OPER.'!B45)</f>
        <v/>
      </c>
      <c r="E41" s="94" t="str">
        <f>IF(D41="","",SUM(VLOOKUP(D41,RECEBIVEIS!$C$6:$W$37,19,0)/VLOOKUP(D41,'FROTA OPER.'!$BM$6:$BN$36,2,0)))</f>
        <v/>
      </c>
      <c r="F41" s="88" t="str">
        <f>IF(D41="","",E41*MANUTENCAO!U43)</f>
        <v/>
      </c>
      <c r="V41" s="90">
        <v>3.6300000000000101</v>
      </c>
    </row>
    <row r="42" spans="1:22" ht="18.75" customHeight="1" x14ac:dyDescent="0.25">
      <c r="A42" s="73">
        <f t="shared" si="0"/>
        <v>0</v>
      </c>
      <c r="B42" s="85" t="str">
        <f>IF('FROTA OPER.'!N46="","",'FROTA OPER.'!N46)</f>
        <v/>
      </c>
      <c r="C42" s="86" t="str">
        <f>IF(B42="","",'FROTA OPER.'!AJ46)</f>
        <v/>
      </c>
      <c r="D42" s="87" t="str">
        <f>IF('FROTA OPER.'!B46="","",'FROTA OPER.'!B46)</f>
        <v/>
      </c>
      <c r="E42" s="94" t="str">
        <f>IF(D42="","",SUM(VLOOKUP(D42,RECEBIVEIS!$C$6:$W$37,19,0)/VLOOKUP(D42,'FROTA OPER.'!$BM$6:$BN$36,2,0)))</f>
        <v/>
      </c>
      <c r="F42" s="88" t="str">
        <f>IF(D42="","",E42*MANUTENCAO!U44)</f>
        <v/>
      </c>
      <c r="V42" s="90">
        <v>3.6200000000000099</v>
      </c>
    </row>
    <row r="43" spans="1:22" ht="18.75" customHeight="1" x14ac:dyDescent="0.25">
      <c r="A43" s="73">
        <f t="shared" si="0"/>
        <v>0</v>
      </c>
      <c r="B43" s="85" t="str">
        <f>IF('FROTA OPER.'!N47="","",'FROTA OPER.'!N47)</f>
        <v/>
      </c>
      <c r="C43" s="86" t="str">
        <f>IF(B43="","",'FROTA OPER.'!AJ47)</f>
        <v/>
      </c>
      <c r="D43" s="87" t="str">
        <f>IF('FROTA OPER.'!B47="","",'FROTA OPER.'!B47)</f>
        <v/>
      </c>
      <c r="E43" s="94" t="str">
        <f>IF(D43="","",SUM(VLOOKUP(D43,RECEBIVEIS!$C$6:$W$37,19,0)/VLOOKUP(D43,'FROTA OPER.'!$BM$6:$BN$36,2,0)))</f>
        <v/>
      </c>
      <c r="F43" s="88" t="str">
        <f>IF(D43="","",E43*MANUTENCAO!U45)</f>
        <v/>
      </c>
      <c r="V43" s="90">
        <v>3.6100000000000101</v>
      </c>
    </row>
    <row r="44" spans="1:22" ht="18.75" customHeight="1" x14ac:dyDescent="0.25">
      <c r="A44" s="73">
        <f t="shared" si="0"/>
        <v>0</v>
      </c>
      <c r="B44" s="85" t="str">
        <f>IF('FROTA OPER.'!N48="","",'FROTA OPER.'!N48)</f>
        <v/>
      </c>
      <c r="C44" s="86" t="str">
        <f>IF(B44="","",'FROTA OPER.'!AJ48)</f>
        <v/>
      </c>
      <c r="D44" s="87" t="str">
        <f>IF('FROTA OPER.'!B48="","",'FROTA OPER.'!B48)</f>
        <v/>
      </c>
      <c r="E44" s="94" t="str">
        <f>IF(D44="","",SUM(VLOOKUP(D44,RECEBIVEIS!$C$6:$W$37,19,0)/VLOOKUP(D44,'FROTA OPER.'!$BM$6:$BN$36,2,0)))</f>
        <v/>
      </c>
      <c r="F44" s="88" t="str">
        <f>IF(D44="","",E44*MANUTENCAO!U46)</f>
        <v/>
      </c>
      <c r="V44" s="90">
        <v>3.6000000000000099</v>
      </c>
    </row>
    <row r="45" spans="1:22" ht="18.75" customHeight="1" x14ac:dyDescent="0.25">
      <c r="A45" s="73">
        <f t="shared" si="0"/>
        <v>0</v>
      </c>
      <c r="B45" s="85" t="str">
        <f>IF('FROTA OPER.'!N49="","",'FROTA OPER.'!N49)</f>
        <v/>
      </c>
      <c r="C45" s="86" t="str">
        <f>IF(B45="","",'FROTA OPER.'!AJ49)</f>
        <v/>
      </c>
      <c r="D45" s="87" t="str">
        <f>IF('FROTA OPER.'!B49="","",'FROTA OPER.'!B49)</f>
        <v/>
      </c>
      <c r="E45" s="94" t="str">
        <f>IF(D45="","",SUM(VLOOKUP(D45,RECEBIVEIS!$C$6:$W$37,19,0)/VLOOKUP(D45,'FROTA OPER.'!$BM$6:$BN$36,2,0)))</f>
        <v/>
      </c>
      <c r="F45" s="88" t="str">
        <f>IF(D45="","",E45*MANUTENCAO!U47)</f>
        <v/>
      </c>
      <c r="V45" s="90">
        <v>3.5900000000000101</v>
      </c>
    </row>
    <row r="46" spans="1:22" ht="18.75" customHeight="1" x14ac:dyDescent="0.25">
      <c r="A46" s="73">
        <f t="shared" si="0"/>
        <v>0</v>
      </c>
      <c r="B46" s="85" t="str">
        <f>IF('FROTA OPER.'!N50="","",'FROTA OPER.'!N50)</f>
        <v/>
      </c>
      <c r="C46" s="86" t="str">
        <f>IF(B46="","",'FROTA OPER.'!AJ50)</f>
        <v/>
      </c>
      <c r="D46" s="87" t="str">
        <f>IF('FROTA OPER.'!B50="","",'FROTA OPER.'!B50)</f>
        <v/>
      </c>
      <c r="E46" s="94" t="str">
        <f>IF(D46="","",SUM(VLOOKUP(D46,RECEBIVEIS!$C$6:$W$37,19,0)/VLOOKUP(D46,'FROTA OPER.'!$BM$6:$BN$36,2,0)))</f>
        <v/>
      </c>
      <c r="F46" s="88" t="str">
        <f>IF(D46="","",E46*MANUTENCAO!U48)</f>
        <v/>
      </c>
      <c r="V46" s="90">
        <v>3.5800000000000098</v>
      </c>
    </row>
    <row r="47" spans="1:22" ht="18.75" customHeight="1" x14ac:dyDescent="0.25">
      <c r="A47" s="73">
        <f t="shared" si="0"/>
        <v>0</v>
      </c>
      <c r="B47" s="85" t="str">
        <f>IF('FROTA OPER.'!N51="","",'FROTA OPER.'!N51)</f>
        <v/>
      </c>
      <c r="C47" s="86" t="str">
        <f>IF(B47="","",'FROTA OPER.'!AJ51)</f>
        <v/>
      </c>
      <c r="D47" s="87" t="str">
        <f>IF('FROTA OPER.'!B51="","",'FROTA OPER.'!B51)</f>
        <v/>
      </c>
      <c r="E47" s="94" t="str">
        <f>IF(D47="","",SUM(VLOOKUP(D47,RECEBIVEIS!$C$6:$W$37,19,0)/VLOOKUP(D47,'FROTA OPER.'!$BM$6:$BN$36,2,0)))</f>
        <v/>
      </c>
      <c r="F47" s="88" t="str">
        <f>IF(D47="","",E47*MANUTENCAO!U49)</f>
        <v/>
      </c>
      <c r="V47" s="90">
        <v>3.5700000000000101</v>
      </c>
    </row>
    <row r="48" spans="1:22" ht="18.75" customHeight="1" x14ac:dyDescent="0.25">
      <c r="A48" s="73">
        <f t="shared" si="0"/>
        <v>0</v>
      </c>
      <c r="B48" s="85" t="str">
        <f>IF('FROTA OPER.'!N52="","",'FROTA OPER.'!N52)</f>
        <v/>
      </c>
      <c r="C48" s="86" t="str">
        <f>IF(B48="","",'FROTA OPER.'!AJ52)</f>
        <v/>
      </c>
      <c r="D48" s="87" t="str">
        <f>IF('FROTA OPER.'!B52="","",'FROTA OPER.'!B52)</f>
        <v/>
      </c>
      <c r="E48" s="94" t="str">
        <f>IF(D48="","",SUM(VLOOKUP(D48,RECEBIVEIS!$C$6:$W$37,19,0)/VLOOKUP(D48,'FROTA OPER.'!$BM$6:$BN$36,2,0)))</f>
        <v/>
      </c>
      <c r="F48" s="88" t="str">
        <f>IF(D48="","",E48*MANUTENCAO!U50)</f>
        <v/>
      </c>
      <c r="V48" s="90">
        <v>3.5600000000000098</v>
      </c>
    </row>
    <row r="49" spans="1:22" ht="18.75" customHeight="1" x14ac:dyDescent="0.25">
      <c r="A49" s="73">
        <f t="shared" si="0"/>
        <v>0</v>
      </c>
      <c r="B49" s="85" t="str">
        <f>IF('FROTA OPER.'!N53="","",'FROTA OPER.'!N53)</f>
        <v/>
      </c>
      <c r="C49" s="86" t="str">
        <f>IF(B49="","",'FROTA OPER.'!AJ53)</f>
        <v/>
      </c>
      <c r="D49" s="87" t="str">
        <f>IF('FROTA OPER.'!B53="","",'FROTA OPER.'!B53)</f>
        <v/>
      </c>
      <c r="E49" s="94" t="str">
        <f>IF(D49="","",SUM(VLOOKUP(D49,RECEBIVEIS!$C$6:$W$37,19,0)/VLOOKUP(D49,'FROTA OPER.'!$BM$6:$BN$36,2,0)))</f>
        <v/>
      </c>
      <c r="F49" s="88" t="str">
        <f>IF(D49="","",E49*MANUTENCAO!U51)</f>
        <v/>
      </c>
      <c r="V49" s="90">
        <v>3.55000000000001</v>
      </c>
    </row>
    <row r="50" spans="1:22" ht="18.75" customHeight="1" x14ac:dyDescent="0.25">
      <c r="A50" s="73">
        <f t="shared" si="0"/>
        <v>0</v>
      </c>
      <c r="B50" s="85" t="str">
        <f>IF('FROTA OPER.'!N54="","",'FROTA OPER.'!N54)</f>
        <v/>
      </c>
      <c r="C50" s="86" t="str">
        <f>IF(B50="","",'FROTA OPER.'!AJ54)</f>
        <v/>
      </c>
      <c r="D50" s="87" t="str">
        <f>IF('FROTA OPER.'!B54="","",'FROTA OPER.'!B54)</f>
        <v/>
      </c>
      <c r="E50" s="94" t="str">
        <f>IF(D50="","",SUM(VLOOKUP(D50,RECEBIVEIS!$C$6:$W$37,19,0)/VLOOKUP(D50,'FROTA OPER.'!$BM$6:$BN$36,2,0)))</f>
        <v/>
      </c>
      <c r="F50" s="88" t="str">
        <f>IF(D50="","",E50*MANUTENCAO!U52)</f>
        <v/>
      </c>
      <c r="V50" s="90">
        <v>3.5400000000000098</v>
      </c>
    </row>
    <row r="51" spans="1:22" ht="18.75" customHeight="1" x14ac:dyDescent="0.25">
      <c r="A51" s="73">
        <f t="shared" si="0"/>
        <v>0</v>
      </c>
      <c r="B51" s="85" t="str">
        <f>IF('FROTA OPER.'!N55="","",'FROTA OPER.'!N55)</f>
        <v/>
      </c>
      <c r="C51" s="86" t="str">
        <f>IF(B51="","",'FROTA OPER.'!AJ55)</f>
        <v/>
      </c>
      <c r="D51" s="87" t="str">
        <f>IF('FROTA OPER.'!B55="","",'FROTA OPER.'!B55)</f>
        <v/>
      </c>
      <c r="E51" s="94" t="str">
        <f>IF(D51="","",SUM(VLOOKUP(D51,RECEBIVEIS!$C$6:$W$37,19,0)/VLOOKUP(D51,'FROTA OPER.'!$BM$6:$BN$36,2,0)))</f>
        <v/>
      </c>
      <c r="F51" s="88" t="str">
        <f>IF(D51="","",E51*MANUTENCAO!U53)</f>
        <v/>
      </c>
      <c r="V51" s="90">
        <v>3.53000000000001</v>
      </c>
    </row>
    <row r="52" spans="1:22" ht="18.75" customHeight="1" x14ac:dyDescent="0.25">
      <c r="A52" s="73">
        <f t="shared" si="0"/>
        <v>0</v>
      </c>
      <c r="B52" s="85" t="str">
        <f>IF('FROTA OPER.'!N56="","",'FROTA OPER.'!N56)</f>
        <v/>
      </c>
      <c r="C52" s="86" t="str">
        <f>IF(B52="","",'FROTA OPER.'!AJ56)</f>
        <v/>
      </c>
      <c r="D52" s="87" t="str">
        <f>IF('FROTA OPER.'!B56="","",'FROTA OPER.'!B56)</f>
        <v/>
      </c>
      <c r="E52" s="94" t="str">
        <f>IF(D52="","",SUM(VLOOKUP(D52,RECEBIVEIS!$C$6:$W$37,19,0)/VLOOKUP(D52,'FROTA OPER.'!$BM$6:$BN$36,2,0)))</f>
        <v/>
      </c>
      <c r="F52" s="88" t="str">
        <f>IF(D52="","",E52*MANUTENCAO!U54)</f>
        <v/>
      </c>
      <c r="V52" s="90">
        <v>3.5200000000000098</v>
      </c>
    </row>
    <row r="53" spans="1:22" ht="18.75" customHeight="1" x14ac:dyDescent="0.25">
      <c r="A53" s="73">
        <f t="shared" si="0"/>
        <v>0</v>
      </c>
      <c r="B53" s="85" t="str">
        <f>IF('FROTA OPER.'!N57="","",'FROTA OPER.'!N57)</f>
        <v/>
      </c>
      <c r="C53" s="86" t="str">
        <f>IF(B53="","",'FROTA OPER.'!AJ57)</f>
        <v/>
      </c>
      <c r="D53" s="87" t="str">
        <f>IF('FROTA OPER.'!B57="","",'FROTA OPER.'!B57)</f>
        <v/>
      </c>
      <c r="E53" s="94" t="str">
        <f>IF(D53="","",SUM(VLOOKUP(D53,RECEBIVEIS!$C$6:$W$37,19,0)/VLOOKUP(D53,'FROTA OPER.'!$BM$6:$BN$36,2,0)))</f>
        <v/>
      </c>
      <c r="F53" s="88" t="str">
        <f>IF(D53="","",E53*MANUTENCAO!U55)</f>
        <v/>
      </c>
      <c r="V53" s="90">
        <v>3.51000000000001</v>
      </c>
    </row>
    <row r="54" spans="1:22" ht="18.75" customHeight="1" x14ac:dyDescent="0.25">
      <c r="A54" s="73">
        <f t="shared" si="0"/>
        <v>0</v>
      </c>
      <c r="B54" s="85" t="str">
        <f>IF('FROTA OPER.'!N58="","",'FROTA OPER.'!N58)</f>
        <v/>
      </c>
      <c r="C54" s="86" t="str">
        <f>IF(B54="","",'FROTA OPER.'!AJ58)</f>
        <v/>
      </c>
      <c r="D54" s="87" t="str">
        <f>IF('FROTA OPER.'!B58="","",'FROTA OPER.'!B58)</f>
        <v/>
      </c>
      <c r="E54" s="94" t="str">
        <f>IF(D54="","",SUM(VLOOKUP(D54,RECEBIVEIS!$C$6:$W$37,19,0)/VLOOKUP(D54,'FROTA OPER.'!$BM$6:$BN$36,2,0)))</f>
        <v/>
      </c>
      <c r="F54" s="88" t="str">
        <f>IF(D54="","",E54*MANUTENCAO!U56)</f>
        <v/>
      </c>
      <c r="V54" s="90">
        <v>3.5000000000000102</v>
      </c>
    </row>
    <row r="55" spans="1:22" ht="18.75" customHeight="1" x14ac:dyDescent="0.25">
      <c r="A55" s="73">
        <f t="shared" si="0"/>
        <v>0</v>
      </c>
      <c r="B55" s="85" t="str">
        <f>IF('FROTA OPER.'!N59="","",'FROTA OPER.'!N59)</f>
        <v/>
      </c>
      <c r="C55" s="86" t="str">
        <f>IF(B55="","",'FROTA OPER.'!AJ59)</f>
        <v/>
      </c>
      <c r="D55" s="87" t="str">
        <f>IF('FROTA OPER.'!B59="","",'FROTA OPER.'!B59)</f>
        <v/>
      </c>
      <c r="E55" s="94" t="str">
        <f>IF(D55="","",SUM(VLOOKUP(D55,RECEBIVEIS!$C$6:$W$37,19,0)/VLOOKUP(D55,'FROTA OPER.'!$BM$6:$BN$36,2,0)))</f>
        <v/>
      </c>
      <c r="F55" s="88" t="str">
        <f>IF(D55="","",E55*MANUTENCAO!U57)</f>
        <v/>
      </c>
      <c r="V55" s="90">
        <v>3.49000000000001</v>
      </c>
    </row>
    <row r="56" spans="1:22" ht="18.75" customHeight="1" x14ac:dyDescent="0.25">
      <c r="A56" s="73">
        <f t="shared" si="0"/>
        <v>0</v>
      </c>
      <c r="B56" s="85" t="str">
        <f>IF('FROTA OPER.'!N60="","",'FROTA OPER.'!N60)</f>
        <v/>
      </c>
      <c r="C56" s="86" t="str">
        <f>IF(B56="","",'FROTA OPER.'!AJ60)</f>
        <v/>
      </c>
      <c r="D56" s="87" t="str">
        <f>IF('FROTA OPER.'!B60="","",'FROTA OPER.'!B60)</f>
        <v/>
      </c>
      <c r="E56" s="94" t="str">
        <f>IF(D56="","",SUM(VLOOKUP(D56,RECEBIVEIS!$C$6:$W$37,19,0)/VLOOKUP(D56,'FROTA OPER.'!$BM$6:$BN$36,2,0)))</f>
        <v/>
      </c>
      <c r="F56" s="88" t="str">
        <f>IF(D56="","",E56*MANUTENCAO!U58)</f>
        <v/>
      </c>
      <c r="V56" s="90">
        <v>3.4800000000000102</v>
      </c>
    </row>
    <row r="57" spans="1:22" ht="18.75" customHeight="1" x14ac:dyDescent="0.25">
      <c r="A57" s="73">
        <f t="shared" si="0"/>
        <v>0</v>
      </c>
      <c r="B57" s="85" t="str">
        <f>IF('FROTA OPER.'!N61="","",'FROTA OPER.'!N61)</f>
        <v/>
      </c>
      <c r="C57" s="86" t="str">
        <f>IF(B57="","",'FROTA OPER.'!AJ61)</f>
        <v/>
      </c>
      <c r="D57" s="87" t="str">
        <f>IF('FROTA OPER.'!B61="","",'FROTA OPER.'!B61)</f>
        <v/>
      </c>
      <c r="E57" s="94" t="str">
        <f>IF(D57="","",SUM(VLOOKUP(D57,RECEBIVEIS!$C$6:$W$37,19,0)/VLOOKUP(D57,'FROTA OPER.'!$BM$6:$BN$36,2,0)))</f>
        <v/>
      </c>
      <c r="F57" s="88" t="str">
        <f>IF(D57="","",E57*MANUTENCAO!U59)</f>
        <v/>
      </c>
      <c r="V57" s="90">
        <v>3.47000000000001</v>
      </c>
    </row>
    <row r="58" spans="1:22" ht="18.75" customHeight="1" x14ac:dyDescent="0.25">
      <c r="A58" s="73">
        <f t="shared" si="0"/>
        <v>0</v>
      </c>
      <c r="B58" s="85" t="str">
        <f>IF('FROTA OPER.'!N62="","",'FROTA OPER.'!N62)</f>
        <v/>
      </c>
      <c r="C58" s="86" t="str">
        <f>IF(B58="","",'FROTA OPER.'!AJ62)</f>
        <v/>
      </c>
      <c r="D58" s="87" t="str">
        <f>IF('FROTA OPER.'!B62="","",'FROTA OPER.'!B62)</f>
        <v/>
      </c>
      <c r="E58" s="94" t="str">
        <f>IF(D58="","",SUM(VLOOKUP(D58,RECEBIVEIS!$C$6:$W$37,19,0)/VLOOKUP(D58,'FROTA OPER.'!$BM$6:$BN$36,2,0)))</f>
        <v/>
      </c>
      <c r="F58" s="88" t="str">
        <f>IF(D58="","",E58*MANUTENCAO!U60)</f>
        <v/>
      </c>
      <c r="V58" s="90">
        <v>3.4600000000000102</v>
      </c>
    </row>
    <row r="59" spans="1:22" ht="18.75" customHeight="1" x14ac:dyDescent="0.25">
      <c r="A59" s="73">
        <f t="shared" si="0"/>
        <v>0</v>
      </c>
      <c r="B59" s="85" t="str">
        <f>IF('FROTA OPER.'!N63="","",'FROTA OPER.'!N63)</f>
        <v/>
      </c>
      <c r="C59" s="86" t="str">
        <f>IF(B59="","",'FROTA OPER.'!AJ63)</f>
        <v/>
      </c>
      <c r="D59" s="87" t="str">
        <f>IF('FROTA OPER.'!B63="","",'FROTA OPER.'!B63)</f>
        <v/>
      </c>
      <c r="E59" s="94" t="str">
        <f>IF(D59="","",SUM(VLOOKUP(D59,RECEBIVEIS!$C$6:$W$37,19,0)/VLOOKUP(D59,'FROTA OPER.'!$BM$6:$BN$36,2,0)))</f>
        <v/>
      </c>
      <c r="F59" s="88" t="str">
        <f>IF(D59="","",E59*MANUTENCAO!U61)</f>
        <v/>
      </c>
      <c r="V59" s="90">
        <v>3.4500000000000099</v>
      </c>
    </row>
    <row r="60" spans="1:22" ht="18.75" customHeight="1" x14ac:dyDescent="0.25">
      <c r="A60" s="73">
        <f t="shared" si="0"/>
        <v>0</v>
      </c>
      <c r="B60" s="85" t="str">
        <f>IF('FROTA OPER.'!N64="","",'FROTA OPER.'!N64)</f>
        <v/>
      </c>
      <c r="C60" s="86" t="str">
        <f>IF(B60="","",'FROTA OPER.'!AJ64)</f>
        <v/>
      </c>
      <c r="D60" s="87" t="str">
        <f>IF('FROTA OPER.'!B64="","",'FROTA OPER.'!B64)</f>
        <v/>
      </c>
      <c r="E60" s="94" t="str">
        <f>IF(D60="","",SUM(VLOOKUP(D60,RECEBIVEIS!$C$6:$W$37,19,0)/VLOOKUP(D60,'FROTA OPER.'!$BM$6:$BN$36,2,0)))</f>
        <v/>
      </c>
      <c r="F60" s="88" t="str">
        <f>IF(D60="","",E60*MANUTENCAO!U62)</f>
        <v/>
      </c>
      <c r="V60" s="90">
        <v>3.4400000000000102</v>
      </c>
    </row>
    <row r="61" spans="1:22" ht="18.75" customHeight="1" x14ac:dyDescent="0.25">
      <c r="A61" s="73">
        <f t="shared" si="0"/>
        <v>0</v>
      </c>
      <c r="B61" s="85" t="str">
        <f>IF('FROTA OPER.'!N65="","",'FROTA OPER.'!N65)</f>
        <v/>
      </c>
      <c r="C61" s="86" t="str">
        <f>IF(B61="","",'FROTA OPER.'!AJ65)</f>
        <v/>
      </c>
      <c r="D61" s="87" t="str">
        <f>IF('FROTA OPER.'!B65="","",'FROTA OPER.'!B65)</f>
        <v/>
      </c>
      <c r="E61" s="94" t="str">
        <f>IF(D61="","",SUM(VLOOKUP(D61,RECEBIVEIS!$C$6:$W$37,19,0)/VLOOKUP(D61,'FROTA OPER.'!$BM$6:$BN$36,2,0)))</f>
        <v/>
      </c>
      <c r="F61" s="88" t="str">
        <f>IF(D61="","",E61*MANUTENCAO!U63)</f>
        <v/>
      </c>
      <c r="V61" s="90">
        <v>3.4300000000000099</v>
      </c>
    </row>
    <row r="62" spans="1:22" ht="18.75" customHeight="1" x14ac:dyDescent="0.25">
      <c r="A62" s="73">
        <f t="shared" si="0"/>
        <v>0</v>
      </c>
      <c r="B62" s="85" t="str">
        <f>IF('FROTA OPER.'!N66="","",'FROTA OPER.'!N66)</f>
        <v/>
      </c>
      <c r="C62" s="86" t="str">
        <f>IF(B62="","",'FROTA OPER.'!AJ66)</f>
        <v/>
      </c>
      <c r="D62" s="87" t="str">
        <f>IF('FROTA OPER.'!B66="","",'FROTA OPER.'!B66)</f>
        <v/>
      </c>
      <c r="E62" s="94" t="str">
        <f>IF(D62="","",SUM(VLOOKUP(D62,RECEBIVEIS!$C$6:$W$37,19,0)/VLOOKUP(D62,'FROTA OPER.'!$BM$6:$BN$36,2,0)))</f>
        <v/>
      </c>
      <c r="F62" s="88" t="str">
        <f>IF(D62="","",E62*MANUTENCAO!U64)</f>
        <v/>
      </c>
      <c r="V62" s="90">
        <v>3.4200000000000101</v>
      </c>
    </row>
    <row r="63" spans="1:22" ht="18.75" customHeight="1" x14ac:dyDescent="0.25">
      <c r="A63" s="73">
        <f t="shared" si="0"/>
        <v>0</v>
      </c>
      <c r="B63" s="85" t="str">
        <f>IF('FROTA OPER.'!N67="","",'FROTA OPER.'!N67)</f>
        <v/>
      </c>
      <c r="C63" s="86" t="str">
        <f>IF(B63="","",'FROTA OPER.'!AJ67)</f>
        <v/>
      </c>
      <c r="D63" s="87" t="str">
        <f>IF('FROTA OPER.'!B67="","",'FROTA OPER.'!B67)</f>
        <v/>
      </c>
      <c r="E63" s="94" t="str">
        <f>IF(D63="","",SUM(VLOOKUP(D63,RECEBIVEIS!$C$6:$W$37,19,0)/VLOOKUP(D63,'FROTA OPER.'!$BM$6:$BN$36,2,0)))</f>
        <v/>
      </c>
      <c r="F63" s="88" t="str">
        <f>IF(D63="","",E63*MANUTENCAO!U65)</f>
        <v/>
      </c>
      <c r="V63" s="90">
        <v>3.4100000000000099</v>
      </c>
    </row>
    <row r="64" spans="1:22" ht="18.75" customHeight="1" x14ac:dyDescent="0.25">
      <c r="A64" s="73">
        <f t="shared" si="0"/>
        <v>0</v>
      </c>
      <c r="B64" s="85" t="str">
        <f>IF('FROTA OPER.'!N68="","",'FROTA OPER.'!N68)</f>
        <v/>
      </c>
      <c r="C64" s="86" t="str">
        <f>IF(B64="","",'FROTA OPER.'!AJ68)</f>
        <v/>
      </c>
      <c r="D64" s="87" t="str">
        <f>IF('FROTA OPER.'!B68="","",'FROTA OPER.'!B68)</f>
        <v/>
      </c>
      <c r="E64" s="94" t="str">
        <f>IF(D64="","",SUM(VLOOKUP(D64,RECEBIVEIS!$C$6:$W$37,19,0)/VLOOKUP(D64,'FROTA OPER.'!$BM$6:$BN$36,2,0)))</f>
        <v/>
      </c>
      <c r="F64" s="88" t="str">
        <f>IF(D64="","",E64*MANUTENCAO!U66)</f>
        <v/>
      </c>
      <c r="V64" s="90">
        <v>3.4000000000000101</v>
      </c>
    </row>
    <row r="65" spans="1:22" ht="18.75" customHeight="1" x14ac:dyDescent="0.25">
      <c r="A65" s="73">
        <f t="shared" si="0"/>
        <v>0</v>
      </c>
      <c r="B65" s="85" t="str">
        <f>IF('FROTA OPER.'!N69="","",'FROTA OPER.'!N69)</f>
        <v/>
      </c>
      <c r="C65" s="86" t="str">
        <f>IF(B65="","",'FROTA OPER.'!AJ69)</f>
        <v/>
      </c>
      <c r="D65" s="87" t="str">
        <f>IF('FROTA OPER.'!B69="","",'FROTA OPER.'!B69)</f>
        <v/>
      </c>
      <c r="E65" s="94" t="str">
        <f>IF(D65="","",SUM(VLOOKUP(D65,RECEBIVEIS!$C$6:$W$37,19,0)/VLOOKUP(D65,'FROTA OPER.'!$BM$6:$BN$36,2,0)))</f>
        <v/>
      </c>
      <c r="F65" s="88" t="str">
        <f>IF(D65="","",E65*MANUTENCAO!U67)</f>
        <v/>
      </c>
      <c r="V65" s="90">
        <v>3.3900000000000099</v>
      </c>
    </row>
    <row r="66" spans="1:22" ht="18.75" customHeight="1" x14ac:dyDescent="0.25">
      <c r="A66" s="73">
        <f t="shared" si="0"/>
        <v>0</v>
      </c>
      <c r="B66" s="85" t="str">
        <f>IF('FROTA OPER.'!N70="","",'FROTA OPER.'!N70)</f>
        <v/>
      </c>
      <c r="C66" s="86" t="str">
        <f>IF(B66="","",'FROTA OPER.'!AJ70)</f>
        <v/>
      </c>
      <c r="D66" s="87" t="str">
        <f>IF('FROTA OPER.'!B70="","",'FROTA OPER.'!B70)</f>
        <v/>
      </c>
      <c r="E66" s="94" t="str">
        <f>IF(D66="","",SUM(VLOOKUP(D66,RECEBIVEIS!$C$6:$W$37,19,0)/VLOOKUP(D66,'FROTA OPER.'!$BM$6:$BN$36,2,0)))</f>
        <v/>
      </c>
      <c r="F66" s="88" t="str">
        <f>IF(D66="","",E66*MANUTENCAO!U68)</f>
        <v/>
      </c>
      <c r="V66" s="90">
        <v>3.3800000000000101</v>
      </c>
    </row>
    <row r="67" spans="1:22" ht="18.75" customHeight="1" x14ac:dyDescent="0.25">
      <c r="A67" s="73">
        <f t="shared" si="0"/>
        <v>0</v>
      </c>
      <c r="B67" s="85" t="str">
        <f>IF('FROTA OPER.'!N71="","",'FROTA OPER.'!N71)</f>
        <v/>
      </c>
      <c r="C67" s="86" t="str">
        <f>IF(B67="","",'FROTA OPER.'!AJ71)</f>
        <v/>
      </c>
      <c r="D67" s="87" t="str">
        <f>IF('FROTA OPER.'!B71="","",'FROTA OPER.'!B71)</f>
        <v/>
      </c>
      <c r="E67" s="94" t="str">
        <f>IF(D67="","",SUM(VLOOKUP(D67,RECEBIVEIS!$C$6:$W$37,19,0)/VLOOKUP(D67,'FROTA OPER.'!$BM$6:$BN$36,2,0)))</f>
        <v/>
      </c>
      <c r="F67" s="88" t="str">
        <f>IF(D67="","",E67*MANUTENCAO!U69)</f>
        <v/>
      </c>
      <c r="V67" s="90">
        <v>3.3700000000000099</v>
      </c>
    </row>
    <row r="68" spans="1:22" ht="18.75" customHeight="1" x14ac:dyDescent="0.25">
      <c r="A68" s="73">
        <f t="shared" ref="A68:A131" si="2">IF(B68="",0,1)</f>
        <v>0</v>
      </c>
      <c r="B68" s="85" t="str">
        <f>IF('FROTA OPER.'!N72="","",'FROTA OPER.'!N72)</f>
        <v/>
      </c>
      <c r="C68" s="86" t="str">
        <f>IF(B68="","",'FROTA OPER.'!AJ72)</f>
        <v/>
      </c>
      <c r="D68" s="87" t="str">
        <f>IF('FROTA OPER.'!B72="","",'FROTA OPER.'!B72)</f>
        <v/>
      </c>
      <c r="E68" s="94" t="str">
        <f>IF(D68="","",SUM(VLOOKUP(D68,RECEBIVEIS!$C$6:$W$37,19,0)/VLOOKUP(D68,'FROTA OPER.'!$BM$6:$BN$36,2,0)))</f>
        <v/>
      </c>
      <c r="F68" s="88" t="str">
        <f>IF(D68="","",E68*MANUTENCAO!U70)</f>
        <v/>
      </c>
      <c r="V68" s="90">
        <v>3.3600000000000101</v>
      </c>
    </row>
    <row r="69" spans="1:22" ht="18.75" customHeight="1" x14ac:dyDescent="0.25">
      <c r="A69" s="73">
        <f t="shared" si="2"/>
        <v>0</v>
      </c>
      <c r="B69" s="85" t="str">
        <f>IF('FROTA OPER.'!N73="","",'FROTA OPER.'!N73)</f>
        <v/>
      </c>
      <c r="C69" s="86" t="str">
        <f>IF(B69="","",'FROTA OPER.'!AJ73)</f>
        <v/>
      </c>
      <c r="D69" s="87" t="str">
        <f>IF('FROTA OPER.'!B73="","",'FROTA OPER.'!B73)</f>
        <v/>
      </c>
      <c r="E69" s="94" t="str">
        <f>IF(D69="","",SUM(VLOOKUP(D69,RECEBIVEIS!$C$6:$W$37,19,0)/VLOOKUP(D69,'FROTA OPER.'!$BM$6:$BN$36,2,0)))</f>
        <v/>
      </c>
      <c r="F69" s="88" t="str">
        <f>IF(D69="","",E69*MANUTENCAO!U71)</f>
        <v/>
      </c>
      <c r="V69" s="90">
        <v>3.3500000000000099</v>
      </c>
    </row>
    <row r="70" spans="1:22" ht="18.75" customHeight="1" x14ac:dyDescent="0.25">
      <c r="A70" s="73">
        <f t="shared" si="2"/>
        <v>0</v>
      </c>
      <c r="B70" s="85" t="str">
        <f>IF('FROTA OPER.'!N74="","",'FROTA OPER.'!N74)</f>
        <v/>
      </c>
      <c r="C70" s="86" t="str">
        <f>IF(B70="","",'FROTA OPER.'!AJ74)</f>
        <v/>
      </c>
      <c r="D70" s="87" t="str">
        <f>IF('FROTA OPER.'!B74="","",'FROTA OPER.'!B74)</f>
        <v/>
      </c>
      <c r="E70" s="94" t="str">
        <f>IF(D70="","",SUM(VLOOKUP(D70,RECEBIVEIS!$C$6:$W$37,19,0)/VLOOKUP(D70,'FROTA OPER.'!$BM$6:$BN$36,2,0)))</f>
        <v/>
      </c>
      <c r="F70" s="88" t="str">
        <f>IF(D70="","",E70*MANUTENCAO!U72)</f>
        <v/>
      </c>
      <c r="V70" s="90">
        <v>3.3400000000000101</v>
      </c>
    </row>
    <row r="71" spans="1:22" ht="18.75" customHeight="1" x14ac:dyDescent="0.25">
      <c r="A71" s="73">
        <f t="shared" si="2"/>
        <v>0</v>
      </c>
      <c r="B71" s="85" t="str">
        <f>IF('FROTA OPER.'!N75="","",'FROTA OPER.'!N75)</f>
        <v/>
      </c>
      <c r="C71" s="86" t="str">
        <f>IF(B71="","",'FROTA OPER.'!AJ75)</f>
        <v/>
      </c>
      <c r="D71" s="87" t="str">
        <f>IF('FROTA OPER.'!B75="","",'FROTA OPER.'!B75)</f>
        <v/>
      </c>
      <c r="E71" s="94" t="str">
        <f>IF(D71="","",SUM(VLOOKUP(D71,RECEBIVEIS!$C$6:$W$37,19,0)/VLOOKUP(D71,'FROTA OPER.'!$BM$6:$BN$36,2,0)))</f>
        <v/>
      </c>
      <c r="F71" s="88" t="str">
        <f>IF(D71="","",E71*MANUTENCAO!U73)</f>
        <v/>
      </c>
      <c r="V71" s="90">
        <v>3.3300000000000098</v>
      </c>
    </row>
    <row r="72" spans="1:22" ht="18.75" customHeight="1" x14ac:dyDescent="0.25">
      <c r="A72" s="73">
        <f t="shared" si="2"/>
        <v>0</v>
      </c>
      <c r="B72" s="85" t="str">
        <f>IF('FROTA OPER.'!N76="","",'FROTA OPER.'!N76)</f>
        <v/>
      </c>
      <c r="C72" s="86" t="str">
        <f>IF(B72="","",'FROTA OPER.'!AJ76)</f>
        <v/>
      </c>
      <c r="D72" s="87" t="str">
        <f>IF('FROTA OPER.'!B76="","",'FROTA OPER.'!B76)</f>
        <v/>
      </c>
      <c r="E72" s="94" t="str">
        <f>IF(D72="","",SUM(VLOOKUP(D72,RECEBIVEIS!$C$6:$W$37,19,0)/VLOOKUP(D72,'FROTA OPER.'!$BM$6:$BN$36,2,0)))</f>
        <v/>
      </c>
      <c r="F72" s="88" t="str">
        <f>IF(D72="","",E72*MANUTENCAO!U74)</f>
        <v/>
      </c>
      <c r="V72" s="90">
        <v>3.3200000000000101</v>
      </c>
    </row>
    <row r="73" spans="1:22" ht="18.75" customHeight="1" x14ac:dyDescent="0.25">
      <c r="A73" s="73">
        <f t="shared" si="2"/>
        <v>0</v>
      </c>
      <c r="B73" s="85" t="str">
        <f>IF('FROTA OPER.'!N77="","",'FROTA OPER.'!N77)</f>
        <v/>
      </c>
      <c r="C73" s="86" t="str">
        <f>IF(B73="","",'FROTA OPER.'!AJ77)</f>
        <v/>
      </c>
      <c r="D73" s="87" t="str">
        <f>IF('FROTA OPER.'!B77="","",'FROTA OPER.'!B77)</f>
        <v/>
      </c>
      <c r="E73" s="94" t="str">
        <f>IF(D73="","",SUM(VLOOKUP(D73,RECEBIVEIS!$C$6:$W$37,19,0)/VLOOKUP(D73,'FROTA OPER.'!$BM$6:$BN$36,2,0)))</f>
        <v/>
      </c>
      <c r="F73" s="88" t="str">
        <f>IF(D73="","",E73*MANUTENCAO!U75)</f>
        <v/>
      </c>
      <c r="V73" s="90">
        <v>3.3100000000000098</v>
      </c>
    </row>
    <row r="74" spans="1:22" ht="18.75" customHeight="1" x14ac:dyDescent="0.25">
      <c r="A74" s="73">
        <f t="shared" si="2"/>
        <v>0</v>
      </c>
      <c r="B74" s="85" t="str">
        <f>IF('FROTA OPER.'!N78="","",'FROTA OPER.'!N78)</f>
        <v/>
      </c>
      <c r="C74" s="86" t="str">
        <f>IF(B74="","",'FROTA OPER.'!AJ78)</f>
        <v/>
      </c>
      <c r="D74" s="87" t="str">
        <f>IF('FROTA OPER.'!B78="","",'FROTA OPER.'!B78)</f>
        <v/>
      </c>
      <c r="E74" s="94" t="str">
        <f>IF(D74="","",SUM(VLOOKUP(D74,RECEBIVEIS!$C$6:$W$37,19,0)/VLOOKUP(D74,'FROTA OPER.'!$BM$6:$BN$36,2,0)))</f>
        <v/>
      </c>
      <c r="F74" s="88" t="str">
        <f>IF(D74="","",E74*MANUTENCAO!U76)</f>
        <v/>
      </c>
      <c r="V74" s="90">
        <v>3.30000000000001</v>
      </c>
    </row>
    <row r="75" spans="1:22" ht="18.75" customHeight="1" x14ac:dyDescent="0.25">
      <c r="A75" s="73">
        <f t="shared" si="2"/>
        <v>0</v>
      </c>
      <c r="B75" s="85" t="str">
        <f>IF('FROTA OPER.'!N79="","",'FROTA OPER.'!N79)</f>
        <v/>
      </c>
      <c r="C75" s="86" t="str">
        <f>IF(B75="","",'FROTA OPER.'!AJ79)</f>
        <v/>
      </c>
      <c r="D75" s="87" t="str">
        <f>IF('FROTA OPER.'!B79="","",'FROTA OPER.'!B79)</f>
        <v/>
      </c>
      <c r="E75" s="94" t="str">
        <f>IF(D75="","",SUM(VLOOKUP(D75,RECEBIVEIS!$C$6:$W$37,19,0)/VLOOKUP(D75,'FROTA OPER.'!$BM$6:$BN$36,2,0)))</f>
        <v/>
      </c>
      <c r="F75" s="88" t="str">
        <f>IF(D75="","",E75*MANUTENCAO!U77)</f>
        <v/>
      </c>
      <c r="V75" s="90">
        <v>3.2900000000000098</v>
      </c>
    </row>
    <row r="76" spans="1:22" ht="18.75" customHeight="1" x14ac:dyDescent="0.25">
      <c r="A76" s="73">
        <f t="shared" si="2"/>
        <v>0</v>
      </c>
      <c r="B76" s="85" t="str">
        <f>IF('FROTA OPER.'!N80="","",'FROTA OPER.'!N80)</f>
        <v/>
      </c>
      <c r="C76" s="86" t="str">
        <f>IF(B76="","",'FROTA OPER.'!AJ80)</f>
        <v/>
      </c>
      <c r="D76" s="87" t="str">
        <f>IF('FROTA OPER.'!B80="","",'FROTA OPER.'!B80)</f>
        <v/>
      </c>
      <c r="E76" s="94" t="str">
        <f>IF(D76="","",SUM(VLOOKUP(D76,RECEBIVEIS!$C$6:$W$37,19,0)/VLOOKUP(D76,'FROTA OPER.'!$BM$6:$BN$36,2,0)))</f>
        <v/>
      </c>
      <c r="F76" s="88" t="str">
        <f>IF(D76="","",E76*MANUTENCAO!U78)</f>
        <v/>
      </c>
      <c r="V76" s="90">
        <v>3.2800000000000198</v>
      </c>
    </row>
    <row r="77" spans="1:22" ht="18.75" customHeight="1" x14ac:dyDescent="0.25">
      <c r="A77" s="73">
        <f t="shared" si="2"/>
        <v>0</v>
      </c>
      <c r="B77" s="85" t="str">
        <f>IF('FROTA OPER.'!N81="","",'FROTA OPER.'!N81)</f>
        <v/>
      </c>
      <c r="C77" s="86" t="str">
        <f>IF(B77="","",'FROTA OPER.'!AJ81)</f>
        <v/>
      </c>
      <c r="D77" s="87" t="str">
        <f>IF('FROTA OPER.'!B81="","",'FROTA OPER.'!B81)</f>
        <v/>
      </c>
      <c r="E77" s="94" t="str">
        <f>IF(D77="","",SUM(VLOOKUP(D77,RECEBIVEIS!$C$6:$W$37,19,0)/VLOOKUP(D77,'FROTA OPER.'!$BM$6:$BN$36,2,0)))</f>
        <v/>
      </c>
      <c r="F77" s="88" t="str">
        <f>IF(D77="","",E77*MANUTENCAO!U79)</f>
        <v/>
      </c>
      <c r="V77" s="90">
        <v>3.27000000000002</v>
      </c>
    </row>
    <row r="78" spans="1:22" ht="18.75" customHeight="1" x14ac:dyDescent="0.25">
      <c r="A78" s="73">
        <f t="shared" si="2"/>
        <v>0</v>
      </c>
      <c r="B78" s="85" t="str">
        <f>IF('FROTA OPER.'!N82="","",'FROTA OPER.'!N82)</f>
        <v/>
      </c>
      <c r="C78" s="86" t="str">
        <f>IF(B78="","",'FROTA OPER.'!AJ82)</f>
        <v/>
      </c>
      <c r="D78" s="87" t="str">
        <f>IF('FROTA OPER.'!B82="","",'FROTA OPER.'!B82)</f>
        <v/>
      </c>
      <c r="E78" s="94" t="str">
        <f>IF(D78="","",SUM(VLOOKUP(D78,RECEBIVEIS!$C$6:$W$37,19,0)/VLOOKUP(D78,'FROTA OPER.'!$BM$6:$BN$36,2,0)))</f>
        <v/>
      </c>
      <c r="F78" s="88" t="str">
        <f>IF(D78="","",E78*MANUTENCAO!U80)</f>
        <v/>
      </c>
      <c r="V78" s="90">
        <v>3.2600000000000202</v>
      </c>
    </row>
    <row r="79" spans="1:22" ht="18.75" customHeight="1" x14ac:dyDescent="0.25">
      <c r="A79" s="73">
        <f t="shared" si="2"/>
        <v>0</v>
      </c>
      <c r="B79" s="85" t="str">
        <f>IF('FROTA OPER.'!N83="","",'FROTA OPER.'!N83)</f>
        <v/>
      </c>
      <c r="C79" s="86" t="str">
        <f>IF(B79="","",'FROTA OPER.'!AJ83)</f>
        <v/>
      </c>
      <c r="D79" s="87" t="str">
        <f>IF('FROTA OPER.'!B83="","",'FROTA OPER.'!B83)</f>
        <v/>
      </c>
      <c r="E79" s="94" t="str">
        <f>IF(D79="","",SUM(VLOOKUP(D79,RECEBIVEIS!$C$6:$W$37,19,0)/VLOOKUP(D79,'FROTA OPER.'!$BM$6:$BN$36,2,0)))</f>
        <v/>
      </c>
      <c r="F79" s="88" t="str">
        <f>IF(D79="","",E79*MANUTENCAO!U81)</f>
        <v/>
      </c>
      <c r="V79" s="90">
        <v>3.25000000000002</v>
      </c>
    </row>
    <row r="80" spans="1:22" ht="18.75" customHeight="1" x14ac:dyDescent="0.25">
      <c r="A80" s="73">
        <f t="shared" si="2"/>
        <v>0</v>
      </c>
      <c r="B80" s="85" t="str">
        <f>IF('FROTA OPER.'!N84="","",'FROTA OPER.'!N84)</f>
        <v/>
      </c>
      <c r="C80" s="86" t="str">
        <f>IF(B80="","",'FROTA OPER.'!AJ84)</f>
        <v/>
      </c>
      <c r="D80" s="87" t="str">
        <f>IF('FROTA OPER.'!B84="","",'FROTA OPER.'!B84)</f>
        <v/>
      </c>
      <c r="E80" s="94" t="str">
        <f>IF(D80="","",SUM(VLOOKUP(D80,RECEBIVEIS!$C$6:$W$37,19,0)/VLOOKUP(D80,'FROTA OPER.'!$BM$6:$BN$36,2,0)))</f>
        <v/>
      </c>
      <c r="F80" s="88" t="str">
        <f>IF(D80="","",E80*MANUTENCAO!U82)</f>
        <v/>
      </c>
      <c r="V80" s="90">
        <v>3.2400000000000202</v>
      </c>
    </row>
    <row r="81" spans="1:22" ht="18.75" customHeight="1" x14ac:dyDescent="0.25">
      <c r="A81" s="73">
        <f t="shared" si="2"/>
        <v>0</v>
      </c>
      <c r="B81" s="85" t="str">
        <f>IF('FROTA OPER.'!N85="","",'FROTA OPER.'!N85)</f>
        <v/>
      </c>
      <c r="C81" s="86" t="str">
        <f>IF(B81="","",'FROTA OPER.'!AJ85)</f>
        <v/>
      </c>
      <c r="D81" s="87" t="str">
        <f>IF('FROTA OPER.'!B85="","",'FROTA OPER.'!B85)</f>
        <v/>
      </c>
      <c r="E81" s="94" t="str">
        <f>IF(D81="","",SUM(VLOOKUP(D81,RECEBIVEIS!$C$6:$W$37,19,0)/VLOOKUP(D81,'FROTA OPER.'!$BM$6:$BN$36,2,0)))</f>
        <v/>
      </c>
      <c r="F81" s="88" t="str">
        <f>IF(D81="","",E81*MANUTENCAO!U83)</f>
        <v/>
      </c>
      <c r="V81" s="90">
        <v>3.23000000000002</v>
      </c>
    </row>
    <row r="82" spans="1:22" ht="18.75" customHeight="1" x14ac:dyDescent="0.25">
      <c r="A82" s="73">
        <f t="shared" si="2"/>
        <v>0</v>
      </c>
      <c r="B82" s="85" t="str">
        <f>IF('FROTA OPER.'!N86="","",'FROTA OPER.'!N86)</f>
        <v/>
      </c>
      <c r="C82" s="86" t="str">
        <f>IF(B82="","",'FROTA OPER.'!AJ86)</f>
        <v/>
      </c>
      <c r="D82" s="87" t="str">
        <f>IF('FROTA OPER.'!B86="","",'FROTA OPER.'!B86)</f>
        <v/>
      </c>
      <c r="E82" s="94" t="str">
        <f>IF(D82="","",SUM(VLOOKUP(D82,RECEBIVEIS!$C$6:$W$37,19,0)/VLOOKUP(D82,'FROTA OPER.'!$BM$6:$BN$36,2,0)))</f>
        <v/>
      </c>
      <c r="F82" s="88" t="str">
        <f>IF(D82="","",E82*MANUTENCAO!U84)</f>
        <v/>
      </c>
      <c r="V82" s="90">
        <v>3.2200000000000202</v>
      </c>
    </row>
    <row r="83" spans="1:22" ht="18.75" customHeight="1" x14ac:dyDescent="0.25">
      <c r="A83" s="73">
        <f t="shared" si="2"/>
        <v>0</v>
      </c>
      <c r="B83" s="85" t="str">
        <f>IF('FROTA OPER.'!N87="","",'FROTA OPER.'!N87)</f>
        <v/>
      </c>
      <c r="C83" s="86" t="str">
        <f>IF(B83="","",'FROTA OPER.'!AJ87)</f>
        <v/>
      </c>
      <c r="D83" s="87" t="str">
        <f>IF('FROTA OPER.'!B87="","",'FROTA OPER.'!B87)</f>
        <v/>
      </c>
      <c r="E83" s="94" t="str">
        <f>IF(D83="","",SUM(VLOOKUP(D83,RECEBIVEIS!$C$6:$W$37,19,0)/VLOOKUP(D83,'FROTA OPER.'!$BM$6:$BN$36,2,0)))</f>
        <v/>
      </c>
      <c r="F83" s="88" t="str">
        <f>IF(D83="","",E83*MANUTENCAO!U85)</f>
        <v/>
      </c>
      <c r="V83" s="90">
        <v>3.2100000000000199</v>
      </c>
    </row>
    <row r="84" spans="1:22" ht="18.75" customHeight="1" x14ac:dyDescent="0.25">
      <c r="A84" s="73">
        <f t="shared" si="2"/>
        <v>0</v>
      </c>
      <c r="B84" s="85" t="str">
        <f>IF('FROTA OPER.'!N88="","",'FROTA OPER.'!N88)</f>
        <v/>
      </c>
      <c r="C84" s="86" t="str">
        <f>IF(B84="","",'FROTA OPER.'!AJ88)</f>
        <v/>
      </c>
      <c r="D84" s="87" t="str">
        <f>IF('FROTA OPER.'!B88="","",'FROTA OPER.'!B88)</f>
        <v/>
      </c>
      <c r="E84" s="94" t="str">
        <f>IF(D84="","",SUM(VLOOKUP(D84,RECEBIVEIS!$C$6:$W$37,19,0)/VLOOKUP(D84,'FROTA OPER.'!$BM$6:$BN$36,2,0)))</f>
        <v/>
      </c>
      <c r="F84" s="88" t="str">
        <f>IF(D84="","",E84*MANUTENCAO!U86)</f>
        <v/>
      </c>
      <c r="V84" s="90">
        <v>3.2000000000000202</v>
      </c>
    </row>
    <row r="85" spans="1:22" ht="18.75" customHeight="1" x14ac:dyDescent="0.25">
      <c r="A85" s="73">
        <f t="shared" si="2"/>
        <v>0</v>
      </c>
      <c r="B85" s="85" t="str">
        <f>IF('FROTA OPER.'!N89="","",'FROTA OPER.'!N89)</f>
        <v/>
      </c>
      <c r="C85" s="86" t="str">
        <f>IF(B85="","",'FROTA OPER.'!AJ89)</f>
        <v/>
      </c>
      <c r="D85" s="87" t="str">
        <f>IF('FROTA OPER.'!B89="","",'FROTA OPER.'!B89)</f>
        <v/>
      </c>
      <c r="E85" s="94" t="str">
        <f>IF(D85="","",SUM(VLOOKUP(D85,RECEBIVEIS!$C$6:$W$37,19,0)/VLOOKUP(D85,'FROTA OPER.'!$BM$6:$BN$36,2,0)))</f>
        <v/>
      </c>
      <c r="F85" s="88" t="str">
        <f>IF(D85="","",E85*MANUTENCAO!U87)</f>
        <v/>
      </c>
      <c r="V85" s="90">
        <v>3.1900000000000199</v>
      </c>
    </row>
    <row r="86" spans="1:22" ht="18.75" customHeight="1" x14ac:dyDescent="0.25">
      <c r="A86" s="73">
        <f t="shared" si="2"/>
        <v>0</v>
      </c>
      <c r="B86" s="85" t="str">
        <f>IF('FROTA OPER.'!N90="","",'FROTA OPER.'!N90)</f>
        <v/>
      </c>
      <c r="C86" s="86" t="str">
        <f>IF(B86="","",'FROTA OPER.'!AJ90)</f>
        <v/>
      </c>
      <c r="D86" s="87" t="str">
        <f>IF('FROTA OPER.'!B90="","",'FROTA OPER.'!B90)</f>
        <v/>
      </c>
      <c r="E86" s="94" t="str">
        <f>IF(D86="","",SUM(VLOOKUP(D86,RECEBIVEIS!$C$6:$W$37,19,0)/VLOOKUP(D86,'FROTA OPER.'!$BM$6:$BN$36,2,0)))</f>
        <v/>
      </c>
      <c r="F86" s="88" t="str">
        <f>IF(D86="","",E86*MANUTENCAO!U88)</f>
        <v/>
      </c>
      <c r="V86" s="90">
        <v>3.1800000000000201</v>
      </c>
    </row>
    <row r="87" spans="1:22" ht="18.75" customHeight="1" x14ac:dyDescent="0.25">
      <c r="A87" s="73">
        <f t="shared" si="2"/>
        <v>0</v>
      </c>
      <c r="B87" s="85" t="str">
        <f>IF('FROTA OPER.'!N91="","",'FROTA OPER.'!N91)</f>
        <v/>
      </c>
      <c r="C87" s="86" t="str">
        <f>IF(B87="","",'FROTA OPER.'!AJ91)</f>
        <v/>
      </c>
      <c r="D87" s="87" t="str">
        <f>IF('FROTA OPER.'!B91="","",'FROTA OPER.'!B91)</f>
        <v/>
      </c>
      <c r="E87" s="94" t="str">
        <f>IF(D87="","",SUM(VLOOKUP(D87,RECEBIVEIS!$C$6:$W$37,19,0)/VLOOKUP(D87,'FROTA OPER.'!$BM$6:$BN$36,2,0)))</f>
        <v/>
      </c>
      <c r="F87" s="88" t="str">
        <f>IF(D87="","",E87*MANUTENCAO!U89)</f>
        <v/>
      </c>
      <c r="V87" s="90">
        <v>3.1700000000000199</v>
      </c>
    </row>
    <row r="88" spans="1:22" ht="18.75" customHeight="1" x14ac:dyDescent="0.25">
      <c r="A88" s="73">
        <f t="shared" si="2"/>
        <v>0</v>
      </c>
      <c r="B88" s="85" t="str">
        <f>IF('FROTA OPER.'!N92="","",'FROTA OPER.'!N92)</f>
        <v/>
      </c>
      <c r="C88" s="86" t="str">
        <f>IF(B88="","",'FROTA OPER.'!AJ92)</f>
        <v/>
      </c>
      <c r="D88" s="87" t="str">
        <f>IF('FROTA OPER.'!B92="","",'FROTA OPER.'!B92)</f>
        <v/>
      </c>
      <c r="E88" s="94" t="str">
        <f>IF(D88="","",SUM(VLOOKUP(D88,RECEBIVEIS!$C$6:$W$37,19,0)/VLOOKUP(D88,'FROTA OPER.'!$BM$6:$BN$36,2,0)))</f>
        <v/>
      </c>
      <c r="F88" s="88" t="str">
        <f>IF(D88="","",E88*MANUTENCAO!U90)</f>
        <v/>
      </c>
      <c r="V88" s="90">
        <v>3.1600000000000201</v>
      </c>
    </row>
    <row r="89" spans="1:22" ht="18.75" customHeight="1" x14ac:dyDescent="0.25">
      <c r="A89" s="73">
        <f t="shared" si="2"/>
        <v>0</v>
      </c>
      <c r="B89" s="85" t="str">
        <f>IF('FROTA OPER.'!N93="","",'FROTA OPER.'!N93)</f>
        <v/>
      </c>
      <c r="C89" s="86" t="str">
        <f>IF(B89="","",'FROTA OPER.'!AJ93)</f>
        <v/>
      </c>
      <c r="D89" s="87" t="str">
        <f>IF('FROTA OPER.'!B93="","",'FROTA OPER.'!B93)</f>
        <v/>
      </c>
      <c r="E89" s="94" t="str">
        <f>IF(D89="","",SUM(VLOOKUP(D89,RECEBIVEIS!$C$6:$W$37,19,0)/VLOOKUP(D89,'FROTA OPER.'!$BM$6:$BN$36,2,0)))</f>
        <v/>
      </c>
      <c r="F89" s="88" t="str">
        <f>IF(D89="","",E89*MANUTENCAO!U91)</f>
        <v/>
      </c>
      <c r="V89" s="90">
        <v>3.1500000000000199</v>
      </c>
    </row>
    <row r="90" spans="1:22" ht="18.75" customHeight="1" x14ac:dyDescent="0.25">
      <c r="A90" s="73">
        <f t="shared" si="2"/>
        <v>0</v>
      </c>
      <c r="B90" s="85" t="str">
        <f>IF('FROTA OPER.'!N94="","",'FROTA OPER.'!N94)</f>
        <v/>
      </c>
      <c r="C90" s="86" t="str">
        <f>IF(B90="","",'FROTA OPER.'!AJ94)</f>
        <v/>
      </c>
      <c r="D90" s="87" t="str">
        <f>IF('FROTA OPER.'!B94="","",'FROTA OPER.'!B94)</f>
        <v/>
      </c>
      <c r="E90" s="94" t="str">
        <f>IF(D90="","",SUM(VLOOKUP(D90,RECEBIVEIS!$C$6:$W$37,19,0)/VLOOKUP(D90,'FROTA OPER.'!$BM$6:$BN$36,2,0)))</f>
        <v/>
      </c>
      <c r="F90" s="88" t="str">
        <f>IF(D90="","",E90*MANUTENCAO!U92)</f>
        <v/>
      </c>
      <c r="V90" s="90">
        <v>3.1400000000000201</v>
      </c>
    </row>
    <row r="91" spans="1:22" ht="18.75" customHeight="1" x14ac:dyDescent="0.25">
      <c r="A91" s="73">
        <f t="shared" si="2"/>
        <v>0</v>
      </c>
      <c r="B91" s="85" t="str">
        <f>IF('FROTA OPER.'!N95="","",'FROTA OPER.'!N95)</f>
        <v/>
      </c>
      <c r="C91" s="86" t="str">
        <f>IF(B91="","",'FROTA OPER.'!AJ95)</f>
        <v/>
      </c>
      <c r="D91" s="87" t="str">
        <f>IF('FROTA OPER.'!B95="","",'FROTA OPER.'!B95)</f>
        <v/>
      </c>
      <c r="E91" s="94" t="str">
        <f>IF(D91="","",SUM(VLOOKUP(D91,RECEBIVEIS!$C$6:$W$37,19,0)/VLOOKUP(D91,'FROTA OPER.'!$BM$6:$BN$36,2,0)))</f>
        <v/>
      </c>
      <c r="F91" s="88" t="str">
        <f>IF(D91="","",E91*MANUTENCAO!U93)</f>
        <v/>
      </c>
      <c r="V91" s="90">
        <v>3.1300000000000199</v>
      </c>
    </row>
    <row r="92" spans="1:22" ht="18.75" customHeight="1" x14ac:dyDescent="0.25">
      <c r="A92" s="73">
        <f t="shared" si="2"/>
        <v>0</v>
      </c>
      <c r="B92" s="85" t="str">
        <f>IF('FROTA OPER.'!N96="","",'FROTA OPER.'!N96)</f>
        <v/>
      </c>
      <c r="C92" s="86" t="str">
        <f>IF(B92="","",'FROTA OPER.'!AJ96)</f>
        <v/>
      </c>
      <c r="D92" s="87" t="str">
        <f>IF('FROTA OPER.'!B96="","",'FROTA OPER.'!B96)</f>
        <v/>
      </c>
      <c r="E92" s="94" t="str">
        <f>IF(D92="","",SUM(VLOOKUP(D92,RECEBIVEIS!$C$6:$W$37,19,0)/VLOOKUP(D92,'FROTA OPER.'!$BM$6:$BN$36,2,0)))</f>
        <v/>
      </c>
      <c r="F92" s="88" t="str">
        <f>IF(D92="","",E92*MANUTENCAO!U94)</f>
        <v/>
      </c>
      <c r="V92" s="90">
        <v>3.1200000000000201</v>
      </c>
    </row>
    <row r="93" spans="1:22" ht="18.75" customHeight="1" x14ac:dyDescent="0.25">
      <c r="A93" s="73">
        <f t="shared" si="2"/>
        <v>0</v>
      </c>
      <c r="B93" s="85" t="str">
        <f>IF('FROTA OPER.'!N97="","",'FROTA OPER.'!N97)</f>
        <v/>
      </c>
      <c r="C93" s="86" t="str">
        <f>IF(B93="","",'FROTA OPER.'!AJ97)</f>
        <v/>
      </c>
      <c r="D93" s="87" t="str">
        <f>IF('FROTA OPER.'!B97="","",'FROTA OPER.'!B97)</f>
        <v/>
      </c>
      <c r="E93" s="94" t="str">
        <f>IF(D93="","",SUM(VLOOKUP(D93,RECEBIVEIS!$C$6:$W$37,19,0)/VLOOKUP(D93,'FROTA OPER.'!$BM$6:$BN$36,2,0)))</f>
        <v/>
      </c>
      <c r="F93" s="88" t="str">
        <f>IF(D93="","",E93*MANUTENCAO!U95)</f>
        <v/>
      </c>
      <c r="V93" s="90">
        <v>3.1100000000000199</v>
      </c>
    </row>
    <row r="94" spans="1:22" ht="18.75" customHeight="1" x14ac:dyDescent="0.25">
      <c r="A94" s="73">
        <f t="shared" si="2"/>
        <v>0</v>
      </c>
      <c r="B94" s="85" t="str">
        <f>IF('FROTA OPER.'!N98="","",'FROTA OPER.'!N98)</f>
        <v/>
      </c>
      <c r="C94" s="86" t="str">
        <f>IF(B94="","",'FROTA OPER.'!AJ98)</f>
        <v/>
      </c>
      <c r="D94" s="87" t="str">
        <f>IF('FROTA OPER.'!B98="","",'FROTA OPER.'!B98)</f>
        <v/>
      </c>
      <c r="E94" s="94" t="str">
        <f>IF(D94="","",SUM(VLOOKUP(D94,RECEBIVEIS!$C$6:$W$37,19,0)/VLOOKUP(D94,'FROTA OPER.'!$BM$6:$BN$36,2,0)))</f>
        <v/>
      </c>
      <c r="F94" s="88" t="str">
        <f>IF(D94="","",E94*MANUTENCAO!U96)</f>
        <v/>
      </c>
      <c r="V94" s="90">
        <v>3.1000000000000201</v>
      </c>
    </row>
    <row r="95" spans="1:22" ht="18.75" customHeight="1" x14ac:dyDescent="0.25">
      <c r="A95" s="73">
        <f t="shared" si="2"/>
        <v>0</v>
      </c>
      <c r="B95" s="85" t="str">
        <f>IF('FROTA OPER.'!N99="","",'FROTA OPER.'!N99)</f>
        <v/>
      </c>
      <c r="C95" s="86" t="str">
        <f>IF(B95="","",'FROTA OPER.'!AJ99)</f>
        <v/>
      </c>
      <c r="D95" s="87" t="str">
        <f>IF('FROTA OPER.'!B99="","",'FROTA OPER.'!B99)</f>
        <v/>
      </c>
      <c r="E95" s="94" t="str">
        <f>IF(D95="","",SUM(VLOOKUP(D95,RECEBIVEIS!$C$6:$W$37,19,0)/VLOOKUP(D95,'FROTA OPER.'!$BM$6:$BN$36,2,0)))</f>
        <v/>
      </c>
      <c r="F95" s="88" t="str">
        <f>IF(D95="","",E95*MANUTENCAO!U97)</f>
        <v/>
      </c>
      <c r="V95" s="90">
        <v>3.0900000000000198</v>
      </c>
    </row>
    <row r="96" spans="1:22" ht="18.75" customHeight="1" x14ac:dyDescent="0.25">
      <c r="A96" s="73">
        <f t="shared" si="2"/>
        <v>0</v>
      </c>
      <c r="B96" s="85" t="str">
        <f>IF('FROTA OPER.'!N100="","",'FROTA OPER.'!N100)</f>
        <v/>
      </c>
      <c r="C96" s="86" t="str">
        <f>IF(B96="","",'FROTA OPER.'!AJ100)</f>
        <v/>
      </c>
      <c r="D96" s="87" t="str">
        <f>IF('FROTA OPER.'!B100="","",'FROTA OPER.'!B100)</f>
        <v/>
      </c>
      <c r="E96" s="94" t="str">
        <f>IF(D96="","",SUM(VLOOKUP(D96,RECEBIVEIS!$C$6:$W$37,19,0)/VLOOKUP(D96,'FROTA OPER.'!$BM$6:$BN$36,2,0)))</f>
        <v/>
      </c>
      <c r="F96" s="88" t="str">
        <f>IF(D96="","",E96*MANUTENCAO!U98)</f>
        <v/>
      </c>
      <c r="V96" s="90">
        <v>3.0800000000000201</v>
      </c>
    </row>
    <row r="97" spans="1:22" ht="18.75" customHeight="1" x14ac:dyDescent="0.25">
      <c r="A97" s="73">
        <f t="shared" si="2"/>
        <v>0</v>
      </c>
      <c r="B97" s="85" t="str">
        <f>IF('FROTA OPER.'!N101="","",'FROTA OPER.'!N101)</f>
        <v/>
      </c>
      <c r="C97" s="86" t="str">
        <f>IF(B97="","",'FROTA OPER.'!AJ101)</f>
        <v/>
      </c>
      <c r="D97" s="87" t="str">
        <f>IF('FROTA OPER.'!B101="","",'FROTA OPER.'!B101)</f>
        <v/>
      </c>
      <c r="E97" s="94" t="str">
        <f>IF(D97="","",SUM(VLOOKUP(D97,RECEBIVEIS!$C$6:$W$37,19,0)/VLOOKUP(D97,'FROTA OPER.'!$BM$6:$BN$36,2,0)))</f>
        <v/>
      </c>
      <c r="F97" s="88" t="str">
        <f>IF(D97="","",E97*MANUTENCAO!U99)</f>
        <v/>
      </c>
      <c r="V97" s="90">
        <v>3.0700000000000198</v>
      </c>
    </row>
    <row r="98" spans="1:22" ht="18.75" customHeight="1" x14ac:dyDescent="0.25">
      <c r="A98" s="73">
        <f t="shared" si="2"/>
        <v>0</v>
      </c>
      <c r="B98" s="85" t="str">
        <f>IF('FROTA OPER.'!N102="","",'FROTA OPER.'!N102)</f>
        <v/>
      </c>
      <c r="C98" s="86" t="str">
        <f>IF(B98="","",'FROTA OPER.'!AJ102)</f>
        <v/>
      </c>
      <c r="D98" s="87" t="str">
        <f>IF('FROTA OPER.'!B102="","",'FROTA OPER.'!B102)</f>
        <v/>
      </c>
      <c r="E98" s="94" t="str">
        <f>IF(D98="","",SUM(VLOOKUP(D98,RECEBIVEIS!$C$6:$W$37,19,0)/VLOOKUP(D98,'FROTA OPER.'!$BM$6:$BN$36,2,0)))</f>
        <v/>
      </c>
      <c r="F98" s="88" t="str">
        <f>IF(D98="","",E98*MANUTENCAO!U100)</f>
        <v/>
      </c>
      <c r="V98" s="90">
        <v>3.06000000000002</v>
      </c>
    </row>
    <row r="99" spans="1:22" ht="18.75" customHeight="1" x14ac:dyDescent="0.25">
      <c r="A99" s="73">
        <f t="shared" si="2"/>
        <v>0</v>
      </c>
      <c r="B99" s="85" t="str">
        <f>IF('FROTA OPER.'!N103="","",'FROTA OPER.'!N103)</f>
        <v/>
      </c>
      <c r="C99" s="86" t="str">
        <f>IF(B99="","",'FROTA OPER.'!AJ103)</f>
        <v/>
      </c>
      <c r="D99" s="87" t="str">
        <f>IF('FROTA OPER.'!B103="","",'FROTA OPER.'!B103)</f>
        <v/>
      </c>
      <c r="E99" s="94" t="str">
        <f>IF(D99="","",SUM(VLOOKUP(D99,RECEBIVEIS!$C$6:$W$37,19,0)/VLOOKUP(D99,'FROTA OPER.'!$BM$6:$BN$36,2,0)))</f>
        <v/>
      </c>
      <c r="F99" s="88" t="str">
        <f>IF(D99="","",E99*MANUTENCAO!U101)</f>
        <v/>
      </c>
      <c r="V99" s="90">
        <v>3.0500000000000198</v>
      </c>
    </row>
    <row r="100" spans="1:22" ht="18.75" customHeight="1" x14ac:dyDescent="0.25">
      <c r="A100" s="73">
        <f t="shared" si="2"/>
        <v>0</v>
      </c>
      <c r="B100" s="85" t="str">
        <f>IF('FROTA OPER.'!N104="","",'FROTA OPER.'!N104)</f>
        <v/>
      </c>
      <c r="C100" s="86" t="str">
        <f>IF(B100="","",'FROTA OPER.'!AJ104)</f>
        <v/>
      </c>
      <c r="D100" s="87" t="str">
        <f>IF('FROTA OPER.'!B104="","",'FROTA OPER.'!B104)</f>
        <v/>
      </c>
      <c r="E100" s="94" t="str">
        <f>IF(D100="","",SUM(VLOOKUP(D100,RECEBIVEIS!$C$6:$W$37,19,0)/VLOOKUP(D100,'FROTA OPER.'!$BM$6:$BN$36,2,0)))</f>
        <v/>
      </c>
      <c r="F100" s="88" t="str">
        <f>IF(D100="","",E100*MANUTENCAO!U102)</f>
        <v/>
      </c>
      <c r="V100" s="90">
        <v>3.04000000000002</v>
      </c>
    </row>
    <row r="101" spans="1:22" ht="18.75" customHeight="1" x14ac:dyDescent="0.25">
      <c r="A101" s="73">
        <f t="shared" si="2"/>
        <v>0</v>
      </c>
      <c r="B101" s="85" t="str">
        <f>IF('FROTA OPER.'!N105="","",'FROTA OPER.'!N105)</f>
        <v/>
      </c>
      <c r="C101" s="86" t="str">
        <f>IF(B101="","",'FROTA OPER.'!AJ105)</f>
        <v/>
      </c>
      <c r="D101" s="87" t="str">
        <f>IF('FROTA OPER.'!B105="","",'FROTA OPER.'!B105)</f>
        <v/>
      </c>
      <c r="E101" s="94" t="str">
        <f>IF(D101="","",SUM(VLOOKUP(D101,RECEBIVEIS!$C$6:$W$37,19,0)/VLOOKUP(D101,'FROTA OPER.'!$BM$6:$BN$36,2,0)))</f>
        <v/>
      </c>
      <c r="F101" s="88" t="str">
        <f>IF(D101="","",E101*MANUTENCAO!U103)</f>
        <v/>
      </c>
      <c r="V101" s="90">
        <v>3.0300000000000198</v>
      </c>
    </row>
    <row r="102" spans="1:22" ht="18.75" customHeight="1" x14ac:dyDescent="0.25">
      <c r="A102" s="73">
        <f t="shared" si="2"/>
        <v>0</v>
      </c>
      <c r="B102" s="85" t="str">
        <f>IF('FROTA OPER.'!N106="","",'FROTA OPER.'!N106)</f>
        <v/>
      </c>
      <c r="C102" s="86" t="str">
        <f>IF(B102="","",'FROTA OPER.'!AJ106)</f>
        <v/>
      </c>
      <c r="D102" s="87" t="str">
        <f>IF('FROTA OPER.'!B106="","",'FROTA OPER.'!B106)</f>
        <v/>
      </c>
      <c r="E102" s="94" t="str">
        <f>IF(D102="","",SUM(VLOOKUP(D102,RECEBIVEIS!$C$6:$W$37,19,0)/VLOOKUP(D102,'FROTA OPER.'!$BM$6:$BN$36,2,0)))</f>
        <v/>
      </c>
      <c r="F102" s="88" t="str">
        <f>IF(D102="","",E102*MANUTENCAO!U104)</f>
        <v/>
      </c>
      <c r="V102" s="90">
        <v>3.02000000000002</v>
      </c>
    </row>
    <row r="103" spans="1:22" ht="18.75" customHeight="1" x14ac:dyDescent="0.25">
      <c r="A103" s="73">
        <f t="shared" si="2"/>
        <v>0</v>
      </c>
      <c r="B103" s="85" t="str">
        <f>IF('FROTA OPER.'!N107="","",'FROTA OPER.'!N107)</f>
        <v/>
      </c>
      <c r="C103" s="86" t="str">
        <f>IF(B103="","",'FROTA OPER.'!AJ107)</f>
        <v/>
      </c>
      <c r="D103" s="87" t="str">
        <f>IF('FROTA OPER.'!B107="","",'FROTA OPER.'!B107)</f>
        <v/>
      </c>
      <c r="E103" s="94" t="str">
        <f>IF(D103="","",SUM(VLOOKUP(D103,RECEBIVEIS!$C$6:$W$37,19,0)/VLOOKUP(D103,'FROTA OPER.'!$BM$6:$BN$36,2,0)))</f>
        <v/>
      </c>
      <c r="F103" s="88" t="str">
        <f>IF(D103="","",E103*MANUTENCAO!U105)</f>
        <v/>
      </c>
      <c r="V103" s="90">
        <v>3.0100000000000202</v>
      </c>
    </row>
    <row r="104" spans="1:22" ht="18.75" customHeight="1" x14ac:dyDescent="0.25">
      <c r="A104" s="73">
        <f t="shared" si="2"/>
        <v>0</v>
      </c>
      <c r="B104" s="85" t="str">
        <f>IF('FROTA OPER.'!N108="","",'FROTA OPER.'!N108)</f>
        <v/>
      </c>
      <c r="C104" s="86" t="str">
        <f>IF(B104="","",'FROTA OPER.'!AJ108)</f>
        <v/>
      </c>
      <c r="D104" s="87" t="str">
        <f>IF('FROTA OPER.'!B108="","",'FROTA OPER.'!B108)</f>
        <v/>
      </c>
      <c r="E104" s="94" t="str">
        <f>IF(D104="","",SUM(VLOOKUP(D104,RECEBIVEIS!$C$6:$W$37,19,0)/VLOOKUP(D104,'FROTA OPER.'!$BM$6:$BN$36,2,0)))</f>
        <v/>
      </c>
      <c r="F104" s="88" t="str">
        <f>IF(D104="","",E104*MANUTENCAO!U106)</f>
        <v/>
      </c>
      <c r="V104" s="90">
        <v>3.00000000000002</v>
      </c>
    </row>
    <row r="105" spans="1:22" ht="18.75" customHeight="1" x14ac:dyDescent="0.25">
      <c r="A105" s="73">
        <f t="shared" si="2"/>
        <v>0</v>
      </c>
      <c r="B105" s="85" t="str">
        <f>IF('FROTA OPER.'!N109="","",'FROTA OPER.'!N109)</f>
        <v/>
      </c>
      <c r="C105" s="86" t="str">
        <f>IF(B105="","",'FROTA OPER.'!AJ109)</f>
        <v/>
      </c>
      <c r="D105" s="87" t="str">
        <f>IF('FROTA OPER.'!B109="","",'FROTA OPER.'!B109)</f>
        <v/>
      </c>
      <c r="E105" s="94" t="str">
        <f>IF(D105="","",SUM(VLOOKUP(D105,RECEBIVEIS!$C$6:$W$37,19,0)/VLOOKUP(D105,'FROTA OPER.'!$BM$6:$BN$36,2,0)))</f>
        <v/>
      </c>
      <c r="F105" s="88" t="str">
        <f>IF(D105="","",E105*MANUTENCAO!U107)</f>
        <v/>
      </c>
      <c r="V105" s="90">
        <v>2.9900000000000202</v>
      </c>
    </row>
    <row r="106" spans="1:22" ht="18.75" customHeight="1" x14ac:dyDescent="0.25">
      <c r="A106" s="73">
        <f t="shared" si="2"/>
        <v>0</v>
      </c>
      <c r="B106" s="85" t="str">
        <f>IF('FROTA OPER.'!N110="","",'FROTA OPER.'!N110)</f>
        <v/>
      </c>
      <c r="C106" s="86" t="str">
        <f>IF(B106="","",'FROTA OPER.'!AJ110)</f>
        <v/>
      </c>
      <c r="D106" s="87" t="str">
        <f>IF('FROTA OPER.'!B110="","",'FROTA OPER.'!B110)</f>
        <v/>
      </c>
      <c r="E106" s="94" t="str">
        <f>IF(D106="","",SUM(VLOOKUP(D106,RECEBIVEIS!$C$6:$W$37,19,0)/VLOOKUP(D106,'FROTA OPER.'!$BM$6:$BN$36,2,0)))</f>
        <v/>
      </c>
      <c r="F106" s="88" t="str">
        <f>IF(D106="","",E106*MANUTENCAO!U108)</f>
        <v/>
      </c>
      <c r="V106" s="90">
        <v>2.98000000000002</v>
      </c>
    </row>
    <row r="107" spans="1:22" ht="18.75" customHeight="1" x14ac:dyDescent="0.25">
      <c r="A107" s="73">
        <f t="shared" si="2"/>
        <v>0</v>
      </c>
      <c r="B107" s="85" t="str">
        <f>IF('FROTA OPER.'!N111="","",'FROTA OPER.'!N111)</f>
        <v/>
      </c>
      <c r="C107" s="86" t="str">
        <f>IF(B107="","",'FROTA OPER.'!AJ111)</f>
        <v/>
      </c>
      <c r="D107" s="87" t="str">
        <f>IF('FROTA OPER.'!B111="","",'FROTA OPER.'!B111)</f>
        <v/>
      </c>
      <c r="E107" s="94" t="str">
        <f>IF(D107="","",SUM(VLOOKUP(D107,RECEBIVEIS!$C$6:$W$37,19,0)/VLOOKUP(D107,'FROTA OPER.'!$BM$6:$BN$36,2,0)))</f>
        <v/>
      </c>
      <c r="F107" s="88" t="str">
        <f>IF(D107="","",E107*MANUTENCAO!U109)</f>
        <v/>
      </c>
      <c r="V107" s="90">
        <v>2.9700000000000202</v>
      </c>
    </row>
    <row r="108" spans="1:22" ht="18.75" customHeight="1" x14ac:dyDescent="0.25">
      <c r="A108" s="73">
        <f t="shared" si="2"/>
        <v>0</v>
      </c>
      <c r="B108" s="85" t="str">
        <f>IF('FROTA OPER.'!N112="","",'FROTA OPER.'!N112)</f>
        <v/>
      </c>
      <c r="C108" s="86" t="str">
        <f>IF(B108="","",'FROTA OPER.'!AJ112)</f>
        <v/>
      </c>
      <c r="D108" s="87" t="str">
        <f>IF('FROTA OPER.'!B112="","",'FROTA OPER.'!B112)</f>
        <v/>
      </c>
      <c r="E108" s="94" t="str">
        <f>IF(D108="","",SUM(VLOOKUP(D108,RECEBIVEIS!$C$6:$W$37,19,0)/VLOOKUP(D108,'FROTA OPER.'!$BM$6:$BN$36,2,0)))</f>
        <v/>
      </c>
      <c r="F108" s="88" t="str">
        <f>IF(D108="","",E108*MANUTENCAO!U110)</f>
        <v/>
      </c>
      <c r="V108" s="90">
        <v>2.9600000000000199</v>
      </c>
    </row>
    <row r="109" spans="1:22" ht="18.75" customHeight="1" x14ac:dyDescent="0.25">
      <c r="A109" s="73">
        <f t="shared" si="2"/>
        <v>0</v>
      </c>
      <c r="B109" s="85" t="str">
        <f>IF('FROTA OPER.'!N113="","",'FROTA OPER.'!N113)</f>
        <v/>
      </c>
      <c r="C109" s="86" t="str">
        <f>IF(B109="","",'FROTA OPER.'!AJ113)</f>
        <v/>
      </c>
      <c r="D109" s="87" t="str">
        <f>IF('FROTA OPER.'!B113="","",'FROTA OPER.'!B113)</f>
        <v/>
      </c>
      <c r="E109" s="94" t="str">
        <f>IF(D109="","",SUM(VLOOKUP(D109,RECEBIVEIS!$C$6:$W$37,19,0)/VLOOKUP(D109,'FROTA OPER.'!$BM$6:$BN$36,2,0)))</f>
        <v/>
      </c>
      <c r="F109" s="88" t="str">
        <f>IF(D109="","",E109*MANUTENCAO!U111)</f>
        <v/>
      </c>
      <c r="V109" s="90">
        <v>2.9500000000000202</v>
      </c>
    </row>
    <row r="110" spans="1:22" ht="18.75" customHeight="1" x14ac:dyDescent="0.25">
      <c r="A110" s="73">
        <f t="shared" si="2"/>
        <v>0</v>
      </c>
      <c r="B110" s="85" t="str">
        <f>IF('FROTA OPER.'!N114="","",'FROTA OPER.'!N114)</f>
        <v/>
      </c>
      <c r="C110" s="86" t="str">
        <f>IF(B110="","",'FROTA OPER.'!AJ114)</f>
        <v/>
      </c>
      <c r="D110" s="87" t="str">
        <f>IF('FROTA OPER.'!B114="","",'FROTA OPER.'!B114)</f>
        <v/>
      </c>
      <c r="E110" s="94" t="str">
        <f>IF(D110="","",SUM(VLOOKUP(D110,RECEBIVEIS!$C$6:$W$37,19,0)/VLOOKUP(D110,'FROTA OPER.'!$BM$6:$BN$36,2,0)))</f>
        <v/>
      </c>
      <c r="F110" s="88" t="str">
        <f>IF(D110="","",E110*MANUTENCAO!U112)</f>
        <v/>
      </c>
      <c r="V110" s="90">
        <v>2.9400000000000199</v>
      </c>
    </row>
    <row r="111" spans="1:22" ht="18.75" customHeight="1" x14ac:dyDescent="0.25">
      <c r="A111" s="73">
        <f t="shared" si="2"/>
        <v>0</v>
      </c>
      <c r="B111" s="85" t="str">
        <f>IF('FROTA OPER.'!N115="","",'FROTA OPER.'!N115)</f>
        <v/>
      </c>
      <c r="C111" s="86" t="str">
        <f>IF(B111="","",'FROTA OPER.'!AJ115)</f>
        <v/>
      </c>
      <c r="D111" s="87" t="str">
        <f>IF('FROTA OPER.'!B115="","",'FROTA OPER.'!B115)</f>
        <v/>
      </c>
      <c r="E111" s="94" t="str">
        <f>IF(D111="","",SUM(VLOOKUP(D111,RECEBIVEIS!$C$6:$W$37,19,0)/VLOOKUP(D111,'FROTA OPER.'!$BM$6:$BN$36,2,0)))</f>
        <v/>
      </c>
      <c r="F111" s="88" t="str">
        <f>IF(D111="","",E111*MANUTENCAO!U113)</f>
        <v/>
      </c>
      <c r="V111" s="90">
        <v>2.9300000000000201</v>
      </c>
    </row>
    <row r="112" spans="1:22" ht="18.75" customHeight="1" x14ac:dyDescent="0.25">
      <c r="A112" s="73">
        <f t="shared" si="2"/>
        <v>0</v>
      </c>
      <c r="B112" s="85" t="str">
        <f>IF('FROTA OPER.'!N116="","",'FROTA OPER.'!N116)</f>
        <v/>
      </c>
      <c r="C112" s="86" t="str">
        <f>IF(B112="","",'FROTA OPER.'!AJ116)</f>
        <v/>
      </c>
      <c r="D112" s="87" t="str">
        <f>IF('FROTA OPER.'!B116="","",'FROTA OPER.'!B116)</f>
        <v/>
      </c>
      <c r="E112" s="94" t="str">
        <f>IF(D112="","",SUM(VLOOKUP(D112,RECEBIVEIS!$C$6:$W$37,19,0)/VLOOKUP(D112,'FROTA OPER.'!$BM$6:$BN$36,2,0)))</f>
        <v/>
      </c>
      <c r="F112" s="88" t="str">
        <f>IF(D112="","",E112*MANUTENCAO!U114)</f>
        <v/>
      </c>
      <c r="V112" s="90">
        <v>2.9200000000000199</v>
      </c>
    </row>
    <row r="113" spans="1:22" ht="18.75" customHeight="1" x14ac:dyDescent="0.25">
      <c r="A113" s="73">
        <f t="shared" si="2"/>
        <v>0</v>
      </c>
      <c r="B113" s="85" t="str">
        <f>IF('FROTA OPER.'!N117="","",'FROTA OPER.'!N117)</f>
        <v/>
      </c>
      <c r="C113" s="86" t="str">
        <f>IF(B113="","",'FROTA OPER.'!AJ117)</f>
        <v/>
      </c>
      <c r="D113" s="87" t="str">
        <f>IF('FROTA OPER.'!B117="","",'FROTA OPER.'!B117)</f>
        <v/>
      </c>
      <c r="E113" s="94" t="str">
        <f>IF(D113="","",SUM(VLOOKUP(D113,RECEBIVEIS!$C$6:$W$37,19,0)/VLOOKUP(D113,'FROTA OPER.'!$BM$6:$BN$36,2,0)))</f>
        <v/>
      </c>
      <c r="F113" s="88" t="str">
        <f>IF(D113="","",E113*MANUTENCAO!U115)</f>
        <v/>
      </c>
      <c r="V113" s="90">
        <v>2.9100000000000201</v>
      </c>
    </row>
    <row r="114" spans="1:22" ht="18.75" customHeight="1" x14ac:dyDescent="0.25">
      <c r="A114" s="73">
        <f t="shared" si="2"/>
        <v>0</v>
      </c>
      <c r="B114" s="85" t="str">
        <f>IF('FROTA OPER.'!N118="","",'FROTA OPER.'!N118)</f>
        <v/>
      </c>
      <c r="C114" s="86" t="str">
        <f>IF(B114="","",'FROTA OPER.'!AJ118)</f>
        <v/>
      </c>
      <c r="D114" s="87" t="str">
        <f>IF('FROTA OPER.'!B118="","",'FROTA OPER.'!B118)</f>
        <v/>
      </c>
      <c r="E114" s="94" t="str">
        <f>IF(D114="","",SUM(VLOOKUP(D114,RECEBIVEIS!$C$6:$W$37,19,0)/VLOOKUP(D114,'FROTA OPER.'!$BM$6:$BN$36,2,0)))</f>
        <v/>
      </c>
      <c r="F114" s="88" t="str">
        <f>IF(D114="","",E114*MANUTENCAO!U116)</f>
        <v/>
      </c>
      <c r="V114" s="90">
        <v>2.9000000000000199</v>
      </c>
    </row>
    <row r="115" spans="1:22" ht="18.75" customHeight="1" x14ac:dyDescent="0.25">
      <c r="A115" s="73">
        <f t="shared" si="2"/>
        <v>0</v>
      </c>
      <c r="B115" s="85" t="str">
        <f>IF('FROTA OPER.'!N119="","",'FROTA OPER.'!N119)</f>
        <v/>
      </c>
      <c r="C115" s="86" t="str">
        <f>IF(B115="","",'FROTA OPER.'!AJ119)</f>
        <v/>
      </c>
      <c r="D115" s="87" t="str">
        <f>IF('FROTA OPER.'!B119="","",'FROTA OPER.'!B119)</f>
        <v/>
      </c>
      <c r="E115" s="94" t="str">
        <f>IF(D115="","",SUM(VLOOKUP(D115,RECEBIVEIS!$C$6:$W$37,19,0)/VLOOKUP(D115,'FROTA OPER.'!$BM$6:$BN$36,2,0)))</f>
        <v/>
      </c>
      <c r="F115" s="88" t="str">
        <f>IF(D115="","",E115*MANUTENCAO!U117)</f>
        <v/>
      </c>
    </row>
    <row r="116" spans="1:22" ht="18.75" customHeight="1" x14ac:dyDescent="0.25">
      <c r="A116" s="73">
        <f t="shared" si="2"/>
        <v>0</v>
      </c>
      <c r="B116" s="85" t="str">
        <f>IF('FROTA OPER.'!N120="","",'FROTA OPER.'!N120)</f>
        <v/>
      </c>
      <c r="C116" s="86" t="str">
        <f>IF(B116="","",'FROTA OPER.'!AJ120)</f>
        <v/>
      </c>
      <c r="D116" s="87" t="str">
        <f>IF('FROTA OPER.'!B120="","",'FROTA OPER.'!B120)</f>
        <v/>
      </c>
      <c r="E116" s="94" t="str">
        <f>IF(D116="","",SUM(VLOOKUP(D116,RECEBIVEIS!$C$6:$W$37,19,0)/VLOOKUP(D116,'FROTA OPER.'!$BM$6:$BN$36,2,0)))</f>
        <v/>
      </c>
      <c r="F116" s="88" t="str">
        <f>IF(D116="","",E116*MANUTENCAO!U118)</f>
        <v/>
      </c>
    </row>
    <row r="117" spans="1:22" ht="18.75" customHeight="1" x14ac:dyDescent="0.25">
      <c r="A117" s="73">
        <f t="shared" si="2"/>
        <v>0</v>
      </c>
      <c r="B117" s="85" t="str">
        <f>IF('FROTA OPER.'!N121="","",'FROTA OPER.'!N121)</f>
        <v/>
      </c>
      <c r="C117" s="86" t="str">
        <f>IF(B117="","",'FROTA OPER.'!AJ121)</f>
        <v/>
      </c>
      <c r="D117" s="87" t="str">
        <f>IF('FROTA OPER.'!B121="","",'FROTA OPER.'!B121)</f>
        <v/>
      </c>
      <c r="E117" s="94" t="str">
        <f>IF(D117="","",SUM(VLOOKUP(D117,RECEBIVEIS!$C$6:$W$37,19,0)/VLOOKUP(D117,'FROTA OPER.'!$BM$6:$BN$36,2,0)))</f>
        <v/>
      </c>
      <c r="F117" s="88" t="str">
        <f>IF(D117="","",E117*MANUTENCAO!U119)</f>
        <v/>
      </c>
    </row>
    <row r="118" spans="1:22" ht="18.75" customHeight="1" x14ac:dyDescent="0.25">
      <c r="A118" s="73">
        <f t="shared" si="2"/>
        <v>0</v>
      </c>
      <c r="B118" s="85" t="str">
        <f>IF('FROTA OPER.'!N122="","",'FROTA OPER.'!N122)</f>
        <v/>
      </c>
      <c r="C118" s="86" t="str">
        <f>IF(B118="","",'FROTA OPER.'!AJ122)</f>
        <v/>
      </c>
      <c r="D118" s="87" t="str">
        <f>IF('FROTA OPER.'!B122="","",'FROTA OPER.'!B122)</f>
        <v/>
      </c>
      <c r="E118" s="94" t="str">
        <f>IF(D118="","",SUM(VLOOKUP(D118,RECEBIVEIS!$C$6:$W$37,19,0)/VLOOKUP(D118,'FROTA OPER.'!$BM$6:$BN$36,2,0)))</f>
        <v/>
      </c>
      <c r="F118" s="88" t="str">
        <f>IF(D118="","",E118*MANUTENCAO!U120)</f>
        <v/>
      </c>
    </row>
    <row r="119" spans="1:22" ht="18.75" customHeight="1" x14ac:dyDescent="0.25">
      <c r="A119" s="73">
        <f t="shared" si="2"/>
        <v>0</v>
      </c>
      <c r="B119" s="85" t="str">
        <f>IF('FROTA OPER.'!N123="","",'FROTA OPER.'!N123)</f>
        <v/>
      </c>
      <c r="C119" s="86" t="str">
        <f>IF(B119="","",'FROTA OPER.'!AJ123)</f>
        <v/>
      </c>
      <c r="D119" s="87" t="str">
        <f>IF('FROTA OPER.'!B123="","",'FROTA OPER.'!B123)</f>
        <v/>
      </c>
      <c r="E119" s="94" t="str">
        <f>IF(D119="","",SUM(VLOOKUP(D119,RECEBIVEIS!$C$6:$W$37,19,0)/VLOOKUP(D119,'FROTA OPER.'!$BM$6:$BN$36,2,0)))</f>
        <v/>
      </c>
      <c r="F119" s="88" t="str">
        <f>IF(D119="","",E119*MANUTENCAO!U121)</f>
        <v/>
      </c>
    </row>
    <row r="120" spans="1:22" ht="18.75" customHeight="1" x14ac:dyDescent="0.25">
      <c r="A120" s="73">
        <f t="shared" si="2"/>
        <v>0</v>
      </c>
      <c r="B120" s="85" t="str">
        <f>IF('FROTA OPER.'!N124="","",'FROTA OPER.'!N124)</f>
        <v/>
      </c>
      <c r="C120" s="86" t="str">
        <f>IF(B120="","",'FROTA OPER.'!AJ124)</f>
        <v/>
      </c>
      <c r="D120" s="87" t="str">
        <f>IF('FROTA OPER.'!B124="","",'FROTA OPER.'!B124)</f>
        <v/>
      </c>
      <c r="E120" s="94" t="str">
        <f>IF(D120="","",SUM(VLOOKUP(D120,RECEBIVEIS!$C$6:$W$37,19,0)/VLOOKUP(D120,'FROTA OPER.'!$BM$6:$BN$36,2,0)))</f>
        <v/>
      </c>
      <c r="F120" s="88" t="str">
        <f>IF(D120="","",E120*MANUTENCAO!U122)</f>
        <v/>
      </c>
    </row>
    <row r="121" spans="1:22" ht="18.75" customHeight="1" x14ac:dyDescent="0.25">
      <c r="A121" s="73">
        <f t="shared" si="2"/>
        <v>0</v>
      </c>
      <c r="B121" s="85" t="str">
        <f>IF('FROTA OPER.'!N125="","",'FROTA OPER.'!N125)</f>
        <v/>
      </c>
      <c r="C121" s="86" t="str">
        <f>IF(B121="","",'FROTA OPER.'!AJ125)</f>
        <v/>
      </c>
      <c r="D121" s="87" t="str">
        <f>IF('FROTA OPER.'!B125="","",'FROTA OPER.'!B125)</f>
        <v/>
      </c>
      <c r="E121" s="94" t="str">
        <f>IF(D121="","",SUM(VLOOKUP(D121,RECEBIVEIS!$C$6:$W$37,19,0)/VLOOKUP(D121,'FROTA OPER.'!$BM$6:$BN$36,2,0)))</f>
        <v/>
      </c>
      <c r="F121" s="88" t="str">
        <f>IF(D121="","",E121*MANUTENCAO!U123)</f>
        <v/>
      </c>
    </row>
    <row r="122" spans="1:22" ht="18.75" customHeight="1" x14ac:dyDescent="0.25">
      <c r="A122" s="73">
        <f t="shared" si="2"/>
        <v>0</v>
      </c>
      <c r="B122" s="85" t="str">
        <f>IF('FROTA OPER.'!N126="","",'FROTA OPER.'!N126)</f>
        <v/>
      </c>
      <c r="C122" s="86" t="str">
        <f>IF(B122="","",'FROTA OPER.'!AJ126)</f>
        <v/>
      </c>
      <c r="D122" s="87" t="str">
        <f>IF('FROTA OPER.'!B126="","",'FROTA OPER.'!B126)</f>
        <v/>
      </c>
      <c r="E122" s="94" t="str">
        <f>IF(D122="","",SUM(VLOOKUP(D122,RECEBIVEIS!$C$6:$W$37,19,0)/VLOOKUP(D122,'FROTA OPER.'!$BM$6:$BN$36,2,0)))</f>
        <v/>
      </c>
      <c r="F122" s="88" t="str">
        <f>IF(D122="","",E122*MANUTENCAO!U124)</f>
        <v/>
      </c>
    </row>
    <row r="123" spans="1:22" ht="18.75" customHeight="1" x14ac:dyDescent="0.25">
      <c r="A123" s="73">
        <f t="shared" si="2"/>
        <v>0</v>
      </c>
      <c r="B123" s="85" t="str">
        <f>IF('FROTA OPER.'!N127="","",'FROTA OPER.'!N127)</f>
        <v/>
      </c>
      <c r="C123" s="86" t="str">
        <f>IF(B123="","",'FROTA OPER.'!AJ127)</f>
        <v/>
      </c>
      <c r="D123" s="87" t="str">
        <f>IF('FROTA OPER.'!B127="","",'FROTA OPER.'!B127)</f>
        <v/>
      </c>
      <c r="E123" s="94" t="str">
        <f>IF(D123="","",SUM(VLOOKUP(D123,RECEBIVEIS!$C$6:$W$37,19,0)/VLOOKUP(D123,'FROTA OPER.'!$BM$6:$BN$36,2,0)))</f>
        <v/>
      </c>
      <c r="F123" s="88" t="str">
        <f>IF(D123="","",E123*MANUTENCAO!U125)</f>
        <v/>
      </c>
    </row>
    <row r="124" spans="1:22" ht="18.75" customHeight="1" x14ac:dyDescent="0.25">
      <c r="A124" s="73">
        <f t="shared" si="2"/>
        <v>0</v>
      </c>
      <c r="B124" s="85" t="str">
        <f>IF('FROTA OPER.'!N128="","",'FROTA OPER.'!N128)</f>
        <v/>
      </c>
      <c r="C124" s="86" t="str">
        <f>IF(B124="","",'FROTA OPER.'!AJ128)</f>
        <v/>
      </c>
      <c r="D124" s="87" t="str">
        <f>IF('FROTA OPER.'!B128="","",'FROTA OPER.'!B128)</f>
        <v/>
      </c>
      <c r="E124" s="94" t="str">
        <f>IF(D124="","",SUM(VLOOKUP(D124,RECEBIVEIS!$C$6:$W$37,19,0)/VLOOKUP(D124,'FROTA OPER.'!$BM$6:$BN$36,2,0)))</f>
        <v/>
      </c>
      <c r="F124" s="88" t="str">
        <f>IF(D124="","",E124*MANUTENCAO!U126)</f>
        <v/>
      </c>
    </row>
    <row r="125" spans="1:22" ht="18.75" customHeight="1" x14ac:dyDescent="0.25">
      <c r="A125" s="73">
        <f t="shared" si="2"/>
        <v>0</v>
      </c>
      <c r="B125" s="85" t="str">
        <f>IF('FROTA OPER.'!N129="","",'FROTA OPER.'!N129)</f>
        <v/>
      </c>
      <c r="C125" s="86" t="str">
        <f>IF(B125="","",'FROTA OPER.'!AJ129)</f>
        <v/>
      </c>
      <c r="D125" s="87" t="str">
        <f>IF('FROTA OPER.'!B129="","",'FROTA OPER.'!B129)</f>
        <v/>
      </c>
      <c r="E125" s="94" t="str">
        <f>IF(D125="","",SUM(VLOOKUP(D125,RECEBIVEIS!$C$6:$W$37,19,0)/VLOOKUP(D125,'FROTA OPER.'!$BM$6:$BN$36,2,0)))</f>
        <v/>
      </c>
      <c r="F125" s="88" t="str">
        <f>IF(D125="","",E125*MANUTENCAO!U127)</f>
        <v/>
      </c>
    </row>
    <row r="126" spans="1:22" ht="16.5" x14ac:dyDescent="0.25">
      <c r="A126" s="73">
        <f t="shared" si="2"/>
        <v>0</v>
      </c>
      <c r="B126" s="85" t="str">
        <f>IF('FROTA OPER.'!N130="","",'FROTA OPER.'!N130)</f>
        <v/>
      </c>
      <c r="C126" s="86" t="str">
        <f>IF(B126="","",'FROTA OPER.'!AJ130)</f>
        <v/>
      </c>
      <c r="D126" s="87" t="str">
        <f>IF('FROTA OPER.'!B130="","",'FROTA OPER.'!B130)</f>
        <v/>
      </c>
      <c r="E126" s="94" t="str">
        <f>IF(D126="","",SUM(VLOOKUP(D126,RECEBIVEIS!$C$6:$W$37,19,0)/VLOOKUP(D126,'FROTA OPER.'!$BM$6:$BN$36,2,0)))</f>
        <v/>
      </c>
      <c r="F126" s="88" t="str">
        <f>IF(D126="","",E126*MANUTENCAO!U128)</f>
        <v/>
      </c>
    </row>
    <row r="127" spans="1:22" ht="16.5" x14ac:dyDescent="0.25">
      <c r="A127" s="73">
        <f t="shared" si="2"/>
        <v>0</v>
      </c>
      <c r="B127" s="85" t="str">
        <f>IF('FROTA OPER.'!N131="","",'FROTA OPER.'!N131)</f>
        <v/>
      </c>
      <c r="C127" s="86" t="str">
        <f>IF(B127="","",'FROTA OPER.'!AJ131)</f>
        <v/>
      </c>
      <c r="D127" s="87" t="str">
        <f>IF('FROTA OPER.'!B131="","",'FROTA OPER.'!B131)</f>
        <v/>
      </c>
      <c r="E127" s="94" t="str">
        <f>IF(D127="","",SUM(VLOOKUP(D127,RECEBIVEIS!$C$6:$W$37,19,0)/VLOOKUP(D127,'FROTA OPER.'!$BM$6:$BN$36,2,0)))</f>
        <v/>
      </c>
      <c r="F127" s="88" t="str">
        <f>IF(D127="","",E127*MANUTENCAO!U129)</f>
        <v/>
      </c>
    </row>
    <row r="128" spans="1:22" ht="16.5" x14ac:dyDescent="0.25">
      <c r="A128" s="73">
        <f t="shared" si="2"/>
        <v>0</v>
      </c>
      <c r="B128" s="85" t="str">
        <f>IF('FROTA OPER.'!N132="","",'FROTA OPER.'!N132)</f>
        <v/>
      </c>
      <c r="C128" s="86" t="str">
        <f>IF(B128="","",'FROTA OPER.'!AJ132)</f>
        <v/>
      </c>
      <c r="D128" s="87" t="str">
        <f>IF('FROTA OPER.'!B132="","",'FROTA OPER.'!B132)</f>
        <v/>
      </c>
      <c r="E128" s="94" t="str">
        <f>IF(D128="","",SUM(VLOOKUP(D128,RECEBIVEIS!$C$6:$W$37,19,0)/VLOOKUP(D128,'FROTA OPER.'!$BM$6:$BN$36,2,0)))</f>
        <v/>
      </c>
      <c r="F128" s="88" t="str">
        <f>IF(D128="","",E128*MANUTENCAO!U130)</f>
        <v/>
      </c>
    </row>
    <row r="129" spans="1:6" ht="16.5" x14ac:dyDescent="0.25">
      <c r="A129" s="73">
        <f t="shared" si="2"/>
        <v>0</v>
      </c>
      <c r="B129" s="85" t="str">
        <f>IF('FROTA OPER.'!N133="","",'FROTA OPER.'!N133)</f>
        <v/>
      </c>
      <c r="C129" s="86" t="str">
        <f>IF(B129="","",'FROTA OPER.'!AJ133)</f>
        <v/>
      </c>
      <c r="D129" s="87" t="str">
        <f>IF('FROTA OPER.'!B133="","",'FROTA OPER.'!B133)</f>
        <v/>
      </c>
      <c r="E129" s="94" t="str">
        <f>IF(D129="","",SUM(VLOOKUP(D129,RECEBIVEIS!$C$6:$W$37,19,0)/VLOOKUP(D129,'FROTA OPER.'!$BM$6:$BN$36,2,0)))</f>
        <v/>
      </c>
      <c r="F129" s="88" t="str">
        <f>IF(D129="","",E129*MANUTENCAO!U131)</f>
        <v/>
      </c>
    </row>
    <row r="130" spans="1:6" ht="16.5" x14ac:dyDescent="0.25">
      <c r="A130" s="73">
        <f t="shared" si="2"/>
        <v>0</v>
      </c>
      <c r="B130" s="85" t="str">
        <f>IF('FROTA OPER.'!N134="","",'FROTA OPER.'!N134)</f>
        <v/>
      </c>
      <c r="C130" s="86" t="str">
        <f>IF(B130="","",'FROTA OPER.'!AJ134)</f>
        <v/>
      </c>
      <c r="D130" s="87" t="str">
        <f>IF('FROTA OPER.'!B134="","",'FROTA OPER.'!B134)</f>
        <v/>
      </c>
      <c r="E130" s="94" t="str">
        <f>IF(D130="","",SUM(VLOOKUP(D130,RECEBIVEIS!$C$6:$W$37,19,0)/VLOOKUP(D130,'FROTA OPER.'!$BM$6:$BN$36,2,0)))</f>
        <v/>
      </c>
      <c r="F130" s="88" t="str">
        <f>IF(D130="","",E130*MANUTENCAO!U132)</f>
        <v/>
      </c>
    </row>
    <row r="131" spans="1:6" ht="16.5" x14ac:dyDescent="0.25">
      <c r="A131" s="73">
        <f t="shared" si="2"/>
        <v>0</v>
      </c>
      <c r="B131" s="85" t="str">
        <f>IF('FROTA OPER.'!N135="","",'FROTA OPER.'!N135)</f>
        <v/>
      </c>
      <c r="C131" s="86" t="str">
        <f>IF(B131="","",'FROTA OPER.'!AJ135)</f>
        <v/>
      </c>
      <c r="D131" s="87" t="str">
        <f>IF('FROTA OPER.'!B135="","",'FROTA OPER.'!B135)</f>
        <v/>
      </c>
      <c r="E131" s="94" t="str">
        <f>IF(D131="","",SUM(VLOOKUP(D131,RECEBIVEIS!$C$6:$W$37,19,0)/VLOOKUP(D131,'FROTA OPER.'!$BM$6:$BN$36,2,0)))</f>
        <v/>
      </c>
      <c r="F131" s="88" t="str">
        <f>IF(D131="","",E131*MANUTENCAO!U133)</f>
        <v/>
      </c>
    </row>
    <row r="132" spans="1:6" ht="16.5" x14ac:dyDescent="0.25">
      <c r="A132" s="73">
        <f t="shared" ref="A132:A195" si="3">IF(B132="",0,1)</f>
        <v>0</v>
      </c>
      <c r="B132" s="85" t="str">
        <f>IF('FROTA OPER.'!N136="","",'FROTA OPER.'!N136)</f>
        <v/>
      </c>
      <c r="C132" s="86" t="str">
        <f>IF(B132="","",'FROTA OPER.'!AJ136)</f>
        <v/>
      </c>
      <c r="D132" s="87" t="str">
        <f>IF('FROTA OPER.'!B136="","",'FROTA OPER.'!B136)</f>
        <v/>
      </c>
      <c r="E132" s="94" t="str">
        <f>IF(D132="","",SUM(VLOOKUP(D132,RECEBIVEIS!$C$6:$W$37,19,0)/VLOOKUP(D132,'FROTA OPER.'!$BM$6:$BN$36,2,0)))</f>
        <v/>
      </c>
      <c r="F132" s="88" t="str">
        <f>IF(D132="","",E132*MANUTENCAO!U134)</f>
        <v/>
      </c>
    </row>
    <row r="133" spans="1:6" ht="16.5" x14ac:dyDescent="0.25">
      <c r="A133" s="73">
        <f t="shared" si="3"/>
        <v>0</v>
      </c>
      <c r="B133" s="85" t="str">
        <f>IF('FROTA OPER.'!N137="","",'FROTA OPER.'!N137)</f>
        <v/>
      </c>
      <c r="C133" s="86" t="str">
        <f>IF(B133="","",'FROTA OPER.'!AJ137)</f>
        <v/>
      </c>
      <c r="D133" s="87" t="str">
        <f>IF('FROTA OPER.'!B137="","",'FROTA OPER.'!B137)</f>
        <v/>
      </c>
      <c r="E133" s="94" t="str">
        <f>IF(D133="","",SUM(VLOOKUP(D133,RECEBIVEIS!$C$6:$W$37,19,0)/VLOOKUP(D133,'FROTA OPER.'!$BM$6:$BN$36,2,0)))</f>
        <v/>
      </c>
      <c r="F133" s="88" t="str">
        <f>IF(D133="","",E133*MANUTENCAO!U135)</f>
        <v/>
      </c>
    </row>
    <row r="134" spans="1:6" ht="16.5" x14ac:dyDescent="0.25">
      <c r="A134" s="73">
        <f t="shared" si="3"/>
        <v>0</v>
      </c>
      <c r="B134" s="85" t="str">
        <f>IF('FROTA OPER.'!N138="","",'FROTA OPER.'!N138)</f>
        <v/>
      </c>
      <c r="C134" s="86" t="str">
        <f>IF(B134="","",'FROTA OPER.'!AJ138)</f>
        <v/>
      </c>
      <c r="D134" s="87" t="str">
        <f>IF('FROTA OPER.'!B138="","",'FROTA OPER.'!B138)</f>
        <v/>
      </c>
      <c r="E134" s="94" t="str">
        <f>IF(D134="","",SUM(VLOOKUP(D134,RECEBIVEIS!$C$6:$W$37,19,0)/VLOOKUP(D134,'FROTA OPER.'!$BM$6:$BN$36,2,0)))</f>
        <v/>
      </c>
      <c r="F134" s="88" t="str">
        <f>IF(D134="","",E134*MANUTENCAO!U136)</f>
        <v/>
      </c>
    </row>
    <row r="135" spans="1:6" ht="16.5" x14ac:dyDescent="0.25">
      <c r="A135" s="73">
        <f t="shared" si="3"/>
        <v>0</v>
      </c>
      <c r="B135" s="85" t="str">
        <f>IF('FROTA OPER.'!N139="","",'FROTA OPER.'!N139)</f>
        <v/>
      </c>
      <c r="C135" s="86" t="str">
        <f>IF(B135="","",'FROTA OPER.'!AJ139)</f>
        <v/>
      </c>
      <c r="D135" s="87" t="str">
        <f>IF('FROTA OPER.'!B139="","",'FROTA OPER.'!B139)</f>
        <v/>
      </c>
      <c r="E135" s="94" t="str">
        <f>IF(D135="","",SUM(VLOOKUP(D135,RECEBIVEIS!$C$6:$W$37,19,0)/VLOOKUP(D135,'FROTA OPER.'!$BM$6:$BN$36,2,0)))</f>
        <v/>
      </c>
      <c r="F135" s="88" t="str">
        <f>IF(D135="","",E135*MANUTENCAO!U137)</f>
        <v/>
      </c>
    </row>
    <row r="136" spans="1:6" ht="16.5" x14ac:dyDescent="0.25">
      <c r="A136" s="73">
        <f t="shared" si="3"/>
        <v>0</v>
      </c>
      <c r="B136" s="85" t="str">
        <f>IF('FROTA OPER.'!N140="","",'FROTA OPER.'!N140)</f>
        <v/>
      </c>
      <c r="C136" s="86" t="str">
        <f>IF(B136="","",'FROTA OPER.'!AJ140)</f>
        <v/>
      </c>
      <c r="D136" s="87" t="str">
        <f>IF('FROTA OPER.'!B140="","",'FROTA OPER.'!B140)</f>
        <v/>
      </c>
      <c r="E136" s="94" t="str">
        <f>IF(D136="","",SUM(VLOOKUP(D136,RECEBIVEIS!$C$6:$W$37,19,0)/VLOOKUP(D136,'FROTA OPER.'!$BM$6:$BN$36,2,0)))</f>
        <v/>
      </c>
      <c r="F136" s="88" t="str">
        <f>IF(D136="","",E136*MANUTENCAO!U138)</f>
        <v/>
      </c>
    </row>
    <row r="137" spans="1:6" ht="16.5" x14ac:dyDescent="0.25">
      <c r="A137" s="73">
        <f t="shared" si="3"/>
        <v>0</v>
      </c>
      <c r="B137" s="85" t="str">
        <f>IF('FROTA OPER.'!N141="","",'FROTA OPER.'!N141)</f>
        <v/>
      </c>
      <c r="C137" s="86" t="str">
        <f>IF(B137="","",'FROTA OPER.'!AJ141)</f>
        <v/>
      </c>
      <c r="D137" s="87" t="str">
        <f>IF('FROTA OPER.'!B141="","",'FROTA OPER.'!B141)</f>
        <v/>
      </c>
      <c r="E137" s="94" t="str">
        <f>IF(D137="","",SUM(VLOOKUP(D137,RECEBIVEIS!$C$6:$W$37,19,0)/VLOOKUP(D137,'FROTA OPER.'!$BM$6:$BN$36,2,0)))</f>
        <v/>
      </c>
      <c r="F137" s="88" t="str">
        <f>IF(D137="","",E137*MANUTENCAO!U139)</f>
        <v/>
      </c>
    </row>
    <row r="138" spans="1:6" ht="16.5" x14ac:dyDescent="0.25">
      <c r="A138" s="73">
        <f t="shared" si="3"/>
        <v>0</v>
      </c>
      <c r="B138" s="85" t="str">
        <f>IF('FROTA OPER.'!N142="","",'FROTA OPER.'!N142)</f>
        <v/>
      </c>
      <c r="C138" s="86" t="str">
        <f>IF(B138="","",'FROTA OPER.'!AJ142)</f>
        <v/>
      </c>
      <c r="D138" s="87" t="str">
        <f>IF('FROTA OPER.'!B142="","",'FROTA OPER.'!B142)</f>
        <v/>
      </c>
      <c r="E138" s="94" t="str">
        <f>IF(D138="","",SUM(VLOOKUP(D138,RECEBIVEIS!$C$6:$W$37,19,0)/VLOOKUP(D138,'FROTA OPER.'!$BM$6:$BN$36,2,0)))</f>
        <v/>
      </c>
      <c r="F138" s="88" t="str">
        <f>IF(D138="","",E138*MANUTENCAO!U140)</f>
        <v/>
      </c>
    </row>
    <row r="139" spans="1:6" ht="16.5" x14ac:dyDescent="0.25">
      <c r="A139" s="73">
        <f t="shared" si="3"/>
        <v>0</v>
      </c>
      <c r="B139" s="85" t="str">
        <f>IF('FROTA OPER.'!N143="","",'FROTA OPER.'!N143)</f>
        <v/>
      </c>
      <c r="C139" s="86" t="str">
        <f>IF(B139="","",'FROTA OPER.'!AJ143)</f>
        <v/>
      </c>
      <c r="D139" s="87" t="str">
        <f>IF('FROTA OPER.'!B143="","",'FROTA OPER.'!B143)</f>
        <v/>
      </c>
      <c r="E139" s="94" t="str">
        <f>IF(D139="","",SUM(VLOOKUP(D139,RECEBIVEIS!$C$6:$W$37,19,0)/VLOOKUP(D139,'FROTA OPER.'!$BM$6:$BN$36,2,0)))</f>
        <v/>
      </c>
      <c r="F139" s="88" t="str">
        <f>IF(D139="","",E139*MANUTENCAO!U141)</f>
        <v/>
      </c>
    </row>
    <row r="140" spans="1:6" ht="16.5" x14ac:dyDescent="0.25">
      <c r="A140" s="73">
        <f t="shared" si="3"/>
        <v>0</v>
      </c>
      <c r="B140" s="85" t="str">
        <f>IF('FROTA OPER.'!N144="","",'FROTA OPER.'!N144)</f>
        <v/>
      </c>
      <c r="C140" s="86" t="str">
        <f>IF(B140="","",'FROTA OPER.'!AJ144)</f>
        <v/>
      </c>
      <c r="D140" s="87" t="str">
        <f>IF('FROTA OPER.'!B144="","",'FROTA OPER.'!B144)</f>
        <v/>
      </c>
      <c r="E140" s="94" t="str">
        <f>IF(D140="","",SUM(VLOOKUP(D140,RECEBIVEIS!$C$6:$W$37,19,0)/VLOOKUP(D140,'FROTA OPER.'!$BM$6:$BN$36,2,0)))</f>
        <v/>
      </c>
      <c r="F140" s="88" t="str">
        <f>IF(D140="","",E140*MANUTENCAO!U142)</f>
        <v/>
      </c>
    </row>
    <row r="141" spans="1:6" ht="16.5" x14ac:dyDescent="0.25">
      <c r="A141" s="73">
        <f t="shared" si="3"/>
        <v>0</v>
      </c>
      <c r="B141" s="85" t="str">
        <f>IF('FROTA OPER.'!N145="","",'FROTA OPER.'!N145)</f>
        <v/>
      </c>
      <c r="C141" s="86" t="str">
        <f>IF(B141="","",'FROTA OPER.'!AJ145)</f>
        <v/>
      </c>
      <c r="D141" s="87" t="str">
        <f>IF('FROTA OPER.'!B145="","",'FROTA OPER.'!B145)</f>
        <v/>
      </c>
      <c r="E141" s="94" t="str">
        <f>IF(D141="","",SUM(VLOOKUP(D141,RECEBIVEIS!$C$6:$W$37,19,0)/VLOOKUP(D141,'FROTA OPER.'!$BM$6:$BN$36,2,0)))</f>
        <v/>
      </c>
      <c r="F141" s="88" t="str">
        <f>IF(D141="","",E141*MANUTENCAO!U143)</f>
        <v/>
      </c>
    </row>
    <row r="142" spans="1:6" ht="16.5" x14ac:dyDescent="0.25">
      <c r="A142" s="73">
        <f t="shared" si="3"/>
        <v>0</v>
      </c>
      <c r="B142" s="85" t="str">
        <f>IF('FROTA OPER.'!N146="","",'FROTA OPER.'!N146)</f>
        <v/>
      </c>
      <c r="C142" s="86" t="str">
        <f>IF(B142="","",'FROTA OPER.'!AJ146)</f>
        <v/>
      </c>
      <c r="D142" s="87" t="str">
        <f>IF('FROTA OPER.'!B146="","",'FROTA OPER.'!B146)</f>
        <v/>
      </c>
      <c r="E142" s="94" t="str">
        <f>IF(D142="","",SUM(VLOOKUP(D142,RECEBIVEIS!$C$6:$W$37,19,0)/VLOOKUP(D142,'FROTA OPER.'!$BM$6:$BN$36,2,0)))</f>
        <v/>
      </c>
      <c r="F142" s="88" t="str">
        <f>IF(D142="","",E142*MANUTENCAO!U144)</f>
        <v/>
      </c>
    </row>
    <row r="143" spans="1:6" ht="16.5" x14ac:dyDescent="0.25">
      <c r="A143" s="73">
        <f t="shared" si="3"/>
        <v>0</v>
      </c>
      <c r="B143" s="85" t="str">
        <f>IF('FROTA OPER.'!N147="","",'FROTA OPER.'!N147)</f>
        <v/>
      </c>
      <c r="C143" s="86" t="str">
        <f>IF(B143="","",'FROTA OPER.'!AJ147)</f>
        <v/>
      </c>
      <c r="D143" s="87" t="str">
        <f>IF('FROTA OPER.'!B147="","",'FROTA OPER.'!B147)</f>
        <v/>
      </c>
      <c r="E143" s="94" t="str">
        <f>IF(D143="","",SUM(VLOOKUP(D143,RECEBIVEIS!$C$6:$W$37,19,0)/VLOOKUP(D143,'FROTA OPER.'!$BM$6:$BN$36,2,0)))</f>
        <v/>
      </c>
      <c r="F143" s="88" t="str">
        <f>IF(D143="","",E143*MANUTENCAO!U145)</f>
        <v/>
      </c>
    </row>
    <row r="144" spans="1:6" ht="16.5" x14ac:dyDescent="0.25">
      <c r="A144" s="73">
        <f t="shared" si="3"/>
        <v>0</v>
      </c>
      <c r="B144" s="85" t="str">
        <f>IF('FROTA OPER.'!N148="","",'FROTA OPER.'!N148)</f>
        <v/>
      </c>
      <c r="C144" s="86" t="str">
        <f>IF(B144="","",'FROTA OPER.'!AJ148)</f>
        <v/>
      </c>
      <c r="D144" s="87" t="str">
        <f>IF('FROTA OPER.'!B148="","",'FROTA OPER.'!B148)</f>
        <v/>
      </c>
      <c r="E144" s="94" t="str">
        <f>IF(D144="","",SUM(VLOOKUP(D144,RECEBIVEIS!$C$6:$W$37,19,0)/VLOOKUP(D144,'FROTA OPER.'!$BM$6:$BN$36,2,0)))</f>
        <v/>
      </c>
      <c r="F144" s="88" t="str">
        <f>IF(D144="","",E144*MANUTENCAO!U146)</f>
        <v/>
      </c>
    </row>
    <row r="145" spans="1:6" ht="16.5" x14ac:dyDescent="0.25">
      <c r="A145" s="73">
        <f t="shared" si="3"/>
        <v>0</v>
      </c>
      <c r="B145" s="85" t="str">
        <f>IF('FROTA OPER.'!N149="","",'FROTA OPER.'!N149)</f>
        <v/>
      </c>
      <c r="C145" s="86" t="str">
        <f>IF(B145="","",'FROTA OPER.'!AJ149)</f>
        <v/>
      </c>
      <c r="D145" s="87" t="str">
        <f>IF('FROTA OPER.'!B149="","",'FROTA OPER.'!B149)</f>
        <v/>
      </c>
      <c r="E145" s="94" t="str">
        <f>IF(D145="","",SUM(VLOOKUP(D145,RECEBIVEIS!$C$6:$W$37,19,0)/VLOOKUP(D145,'FROTA OPER.'!$BM$6:$BN$36,2,0)))</f>
        <v/>
      </c>
      <c r="F145" s="88" t="str">
        <f>IF(D145="","",E145*MANUTENCAO!U147)</f>
        <v/>
      </c>
    </row>
    <row r="146" spans="1:6" ht="16.5" x14ac:dyDescent="0.25">
      <c r="A146" s="73">
        <f t="shared" si="3"/>
        <v>0</v>
      </c>
      <c r="B146" s="85" t="str">
        <f>IF('FROTA OPER.'!N150="","",'FROTA OPER.'!N150)</f>
        <v/>
      </c>
      <c r="C146" s="86" t="str">
        <f>IF(B146="","",'FROTA OPER.'!AJ150)</f>
        <v/>
      </c>
      <c r="D146" s="87" t="str">
        <f>IF('FROTA OPER.'!B150="","",'FROTA OPER.'!B150)</f>
        <v/>
      </c>
      <c r="E146" s="94" t="str">
        <f>IF(D146="","",SUM(VLOOKUP(D146,RECEBIVEIS!$C$6:$W$37,19,0)/VLOOKUP(D146,'FROTA OPER.'!$BM$6:$BN$36,2,0)))</f>
        <v/>
      </c>
      <c r="F146" s="88" t="str">
        <f>IF(D146="","",E146*MANUTENCAO!U148)</f>
        <v/>
      </c>
    </row>
    <row r="147" spans="1:6" ht="16.5" x14ac:dyDescent="0.25">
      <c r="A147" s="73">
        <f t="shared" si="3"/>
        <v>0</v>
      </c>
      <c r="B147" s="85" t="str">
        <f>IF('FROTA OPER.'!N151="","",'FROTA OPER.'!N151)</f>
        <v/>
      </c>
      <c r="C147" s="86" t="str">
        <f>IF(B147="","",'FROTA OPER.'!AJ151)</f>
        <v/>
      </c>
      <c r="D147" s="87" t="str">
        <f>IF('FROTA OPER.'!B151="","",'FROTA OPER.'!B151)</f>
        <v/>
      </c>
      <c r="E147" s="94" t="str">
        <f>IF(D147="","",SUM(VLOOKUP(D147,RECEBIVEIS!$C$6:$W$37,19,0)/VLOOKUP(D147,'FROTA OPER.'!$BM$6:$BN$36,2,0)))</f>
        <v/>
      </c>
      <c r="F147" s="88" t="str">
        <f>IF(D147="","",E147*MANUTENCAO!U149)</f>
        <v/>
      </c>
    </row>
    <row r="148" spans="1:6" ht="16.5" x14ac:dyDescent="0.25">
      <c r="A148" s="73">
        <f t="shared" si="3"/>
        <v>0</v>
      </c>
      <c r="B148" s="85" t="str">
        <f>IF('FROTA OPER.'!N152="","",'FROTA OPER.'!N152)</f>
        <v/>
      </c>
      <c r="C148" s="86" t="str">
        <f>IF(B148="","",'FROTA OPER.'!AJ152)</f>
        <v/>
      </c>
      <c r="D148" s="87" t="str">
        <f>IF('FROTA OPER.'!B152="","",'FROTA OPER.'!B152)</f>
        <v/>
      </c>
      <c r="E148" s="94" t="str">
        <f>IF(D148="","",SUM(VLOOKUP(D148,RECEBIVEIS!$C$6:$W$37,19,0)/VLOOKUP(D148,'FROTA OPER.'!$BM$6:$BN$36,2,0)))</f>
        <v/>
      </c>
      <c r="F148" s="88" t="str">
        <f>IF(D148="","",E148*MANUTENCAO!U150)</f>
        <v/>
      </c>
    </row>
    <row r="149" spans="1:6" ht="16.5" x14ac:dyDescent="0.25">
      <c r="A149" s="73">
        <f t="shared" si="3"/>
        <v>0</v>
      </c>
      <c r="B149" s="85" t="str">
        <f>IF('FROTA OPER.'!N153="","",'FROTA OPER.'!N153)</f>
        <v/>
      </c>
      <c r="C149" s="86" t="str">
        <f>IF(B149="","",'FROTA OPER.'!AJ153)</f>
        <v/>
      </c>
      <c r="D149" s="87" t="str">
        <f>IF('FROTA OPER.'!B153="","",'FROTA OPER.'!B153)</f>
        <v/>
      </c>
      <c r="E149" s="94" t="str">
        <f>IF(D149="","",SUM(VLOOKUP(D149,RECEBIVEIS!$C$6:$W$37,19,0)/VLOOKUP(D149,'FROTA OPER.'!$BM$6:$BN$36,2,0)))</f>
        <v/>
      </c>
      <c r="F149" s="88" t="str">
        <f>IF(D149="","",E149*MANUTENCAO!U151)</f>
        <v/>
      </c>
    </row>
    <row r="150" spans="1:6" ht="16.5" x14ac:dyDescent="0.25">
      <c r="A150" s="73">
        <f t="shared" si="3"/>
        <v>0</v>
      </c>
      <c r="B150" s="85" t="str">
        <f>IF('FROTA OPER.'!N154="","",'FROTA OPER.'!N154)</f>
        <v/>
      </c>
      <c r="C150" s="86" t="str">
        <f>IF(B150="","",'FROTA OPER.'!AJ154)</f>
        <v/>
      </c>
      <c r="D150" s="87" t="str">
        <f>IF('FROTA OPER.'!B154="","",'FROTA OPER.'!B154)</f>
        <v/>
      </c>
      <c r="E150" s="94" t="str">
        <f>IF(D150="","",SUM(VLOOKUP(D150,RECEBIVEIS!$C$6:$W$37,19,0)/VLOOKUP(D150,'FROTA OPER.'!$BM$6:$BN$36,2,0)))</f>
        <v/>
      </c>
      <c r="F150" s="88" t="str">
        <f>IF(D150="","",E150*MANUTENCAO!U152)</f>
        <v/>
      </c>
    </row>
    <row r="151" spans="1:6" ht="16.5" x14ac:dyDescent="0.25">
      <c r="A151" s="73">
        <f t="shared" si="3"/>
        <v>0</v>
      </c>
      <c r="B151" s="85" t="str">
        <f>IF('FROTA OPER.'!N155="","",'FROTA OPER.'!N155)</f>
        <v/>
      </c>
      <c r="C151" s="86" t="str">
        <f>IF(B151="","",'FROTA OPER.'!AJ155)</f>
        <v/>
      </c>
      <c r="D151" s="87" t="str">
        <f>IF('FROTA OPER.'!B155="","",'FROTA OPER.'!B155)</f>
        <v/>
      </c>
      <c r="E151" s="94" t="str">
        <f>IF(D151="","",SUM(VLOOKUP(D151,RECEBIVEIS!$C$6:$W$37,19,0)/VLOOKUP(D151,'FROTA OPER.'!$BM$6:$BN$36,2,0)))</f>
        <v/>
      </c>
      <c r="F151" s="88" t="str">
        <f>IF(D151="","",E151*MANUTENCAO!U153)</f>
        <v/>
      </c>
    </row>
    <row r="152" spans="1:6" ht="16.5" x14ac:dyDescent="0.25">
      <c r="A152" s="73">
        <f t="shared" si="3"/>
        <v>0</v>
      </c>
      <c r="B152" s="85" t="str">
        <f>IF('FROTA OPER.'!N156="","",'FROTA OPER.'!N156)</f>
        <v/>
      </c>
      <c r="C152" s="86" t="str">
        <f>IF(B152="","",'FROTA OPER.'!AJ156)</f>
        <v/>
      </c>
      <c r="D152" s="87" t="str">
        <f>IF('FROTA OPER.'!B156="","",'FROTA OPER.'!B156)</f>
        <v/>
      </c>
      <c r="E152" s="94" t="str">
        <f>IF(D152="","",SUM(VLOOKUP(D152,RECEBIVEIS!$C$6:$W$37,19,0)/VLOOKUP(D152,'FROTA OPER.'!$BM$6:$BN$36,2,0)))</f>
        <v/>
      </c>
      <c r="F152" s="88" t="str">
        <f>IF(D152="","",E152*MANUTENCAO!U154)</f>
        <v/>
      </c>
    </row>
    <row r="153" spans="1:6" ht="16.5" x14ac:dyDescent="0.25">
      <c r="A153" s="73">
        <f t="shared" si="3"/>
        <v>0</v>
      </c>
      <c r="B153" s="85" t="str">
        <f>IF('FROTA OPER.'!N157="","",'FROTA OPER.'!N157)</f>
        <v/>
      </c>
      <c r="C153" s="86" t="str">
        <f>IF(B153="","",'FROTA OPER.'!AJ157)</f>
        <v/>
      </c>
      <c r="D153" s="87" t="str">
        <f>IF('FROTA OPER.'!B157="","",'FROTA OPER.'!B157)</f>
        <v/>
      </c>
      <c r="E153" s="94" t="str">
        <f>IF(D153="","",SUM(VLOOKUP(D153,RECEBIVEIS!$C$6:$W$37,19,0)/VLOOKUP(D153,'FROTA OPER.'!$BM$6:$BN$36,2,0)))</f>
        <v/>
      </c>
      <c r="F153" s="88" t="str">
        <f>IF(D153="","",E153*MANUTENCAO!U155)</f>
        <v/>
      </c>
    </row>
    <row r="154" spans="1:6" ht="16.5" x14ac:dyDescent="0.25">
      <c r="A154" s="73">
        <f t="shared" si="3"/>
        <v>0</v>
      </c>
      <c r="B154" s="85" t="str">
        <f>IF('FROTA OPER.'!N158="","",'FROTA OPER.'!N158)</f>
        <v/>
      </c>
      <c r="C154" s="86" t="str">
        <f>IF(B154="","",'FROTA OPER.'!AJ158)</f>
        <v/>
      </c>
      <c r="D154" s="87" t="str">
        <f>IF('FROTA OPER.'!B158="","",'FROTA OPER.'!B158)</f>
        <v/>
      </c>
      <c r="E154" s="94" t="str">
        <f>IF(D154="","",SUM(VLOOKUP(D154,RECEBIVEIS!$C$6:$W$37,19,0)/VLOOKUP(D154,'FROTA OPER.'!$BM$6:$BN$36,2,0)))</f>
        <v/>
      </c>
      <c r="F154" s="88" t="str">
        <f>IF(D154="","",E154*MANUTENCAO!U156)</f>
        <v/>
      </c>
    </row>
    <row r="155" spans="1:6" ht="16.5" x14ac:dyDescent="0.25">
      <c r="A155" s="73">
        <f t="shared" si="3"/>
        <v>0</v>
      </c>
      <c r="B155" s="85" t="str">
        <f>IF('FROTA OPER.'!N159="","",'FROTA OPER.'!N159)</f>
        <v/>
      </c>
      <c r="C155" s="86" t="str">
        <f>IF(B155="","",'FROTA OPER.'!AJ159)</f>
        <v/>
      </c>
      <c r="D155" s="87" t="str">
        <f>IF('FROTA OPER.'!B159="","",'FROTA OPER.'!B159)</f>
        <v/>
      </c>
      <c r="E155" s="94" t="str">
        <f>IF(D155="","",SUM(VLOOKUP(D155,RECEBIVEIS!$C$6:$W$37,19,0)/VLOOKUP(D155,'FROTA OPER.'!$BM$6:$BN$36,2,0)))</f>
        <v/>
      </c>
      <c r="F155" s="88" t="str">
        <f>IF(D155="","",E155*MANUTENCAO!U157)</f>
        <v/>
      </c>
    </row>
    <row r="156" spans="1:6" ht="16.5" x14ac:dyDescent="0.25">
      <c r="A156" s="73">
        <f t="shared" si="3"/>
        <v>0</v>
      </c>
      <c r="B156" s="85" t="str">
        <f>IF('FROTA OPER.'!N160="","",'FROTA OPER.'!N160)</f>
        <v/>
      </c>
      <c r="C156" s="86" t="str">
        <f>IF(B156="","",'FROTA OPER.'!AJ160)</f>
        <v/>
      </c>
      <c r="D156" s="87" t="str">
        <f>IF('FROTA OPER.'!B160="","",'FROTA OPER.'!B160)</f>
        <v/>
      </c>
      <c r="E156" s="94" t="str">
        <f>IF(D156="","",SUM(VLOOKUP(D156,RECEBIVEIS!$C$6:$W$37,19,0)/VLOOKUP(D156,'FROTA OPER.'!$BM$6:$BN$36,2,0)))</f>
        <v/>
      </c>
      <c r="F156" s="88" t="str">
        <f>IF(D156="","",E156*MANUTENCAO!U158)</f>
        <v/>
      </c>
    </row>
    <row r="157" spans="1:6" ht="16.5" x14ac:dyDescent="0.25">
      <c r="A157" s="73">
        <f t="shared" si="3"/>
        <v>0</v>
      </c>
      <c r="B157" s="85" t="str">
        <f>IF('FROTA OPER.'!N161="","",'FROTA OPER.'!N161)</f>
        <v/>
      </c>
      <c r="C157" s="86" t="str">
        <f>IF(B157="","",'FROTA OPER.'!AJ161)</f>
        <v/>
      </c>
      <c r="D157" s="87" t="str">
        <f>IF('FROTA OPER.'!B161="","",'FROTA OPER.'!B161)</f>
        <v/>
      </c>
      <c r="E157" s="94" t="str">
        <f>IF(D157="","",SUM(VLOOKUP(D157,RECEBIVEIS!$C$6:$W$37,19,0)/VLOOKUP(D157,'FROTA OPER.'!$BM$6:$BN$36,2,0)))</f>
        <v/>
      </c>
      <c r="F157" s="88" t="str">
        <f>IF(D157="","",E157*MANUTENCAO!U159)</f>
        <v/>
      </c>
    </row>
    <row r="158" spans="1:6" ht="16.5" x14ac:dyDescent="0.25">
      <c r="A158" s="73">
        <f t="shared" si="3"/>
        <v>0</v>
      </c>
      <c r="B158" s="85" t="str">
        <f>IF('FROTA OPER.'!N162="","",'FROTA OPER.'!N162)</f>
        <v/>
      </c>
      <c r="C158" s="86" t="str">
        <f>IF(B158="","",'FROTA OPER.'!AJ162)</f>
        <v/>
      </c>
      <c r="D158" s="87" t="str">
        <f>IF('FROTA OPER.'!B162="","",'FROTA OPER.'!B162)</f>
        <v/>
      </c>
      <c r="E158" s="94" t="str">
        <f>IF(D158="","",SUM(VLOOKUP(D158,RECEBIVEIS!$C$6:$W$37,19,0)/VLOOKUP(D158,'FROTA OPER.'!$BM$6:$BN$36,2,0)))</f>
        <v/>
      </c>
      <c r="F158" s="88" t="str">
        <f>IF(D158="","",E158*MANUTENCAO!U160)</f>
        <v/>
      </c>
    </row>
    <row r="159" spans="1:6" ht="16.5" x14ac:dyDescent="0.25">
      <c r="A159" s="73">
        <f t="shared" si="3"/>
        <v>0</v>
      </c>
      <c r="B159" s="85" t="str">
        <f>IF('FROTA OPER.'!N163="","",'FROTA OPER.'!N163)</f>
        <v/>
      </c>
      <c r="C159" s="86" t="str">
        <f>IF(B159="","",'FROTA OPER.'!AJ163)</f>
        <v/>
      </c>
      <c r="D159" s="87" t="str">
        <f>IF('FROTA OPER.'!B163="","",'FROTA OPER.'!B163)</f>
        <v/>
      </c>
      <c r="E159" s="94" t="str">
        <f>IF(D159="","",SUM(VLOOKUP(D159,RECEBIVEIS!$C$6:$W$37,19,0)/VLOOKUP(D159,'FROTA OPER.'!$BM$6:$BN$36,2,0)))</f>
        <v/>
      </c>
      <c r="F159" s="88" t="str">
        <f>IF(D159="","",E159*MANUTENCAO!U161)</f>
        <v/>
      </c>
    </row>
    <row r="160" spans="1:6" ht="16.5" x14ac:dyDescent="0.25">
      <c r="A160" s="73">
        <f t="shared" si="3"/>
        <v>0</v>
      </c>
      <c r="B160" s="85" t="str">
        <f>IF('FROTA OPER.'!N164="","",'FROTA OPER.'!N164)</f>
        <v/>
      </c>
      <c r="C160" s="86" t="str">
        <f>IF(B160="","",'FROTA OPER.'!AJ164)</f>
        <v/>
      </c>
      <c r="D160" s="87" t="str">
        <f>IF('FROTA OPER.'!B164="","",'FROTA OPER.'!B164)</f>
        <v/>
      </c>
      <c r="E160" s="94" t="str">
        <f>IF(D160="","",SUM(VLOOKUP(D160,RECEBIVEIS!$C$6:$W$37,19,0)/VLOOKUP(D160,'FROTA OPER.'!$BM$6:$BN$36,2,0)))</f>
        <v/>
      </c>
      <c r="F160" s="88" t="str">
        <f>IF(D160="","",E160*MANUTENCAO!U162)</f>
        <v/>
      </c>
    </row>
    <row r="161" spans="1:6" ht="16.5" x14ac:dyDescent="0.25">
      <c r="A161" s="73">
        <f t="shared" si="3"/>
        <v>0</v>
      </c>
      <c r="B161" s="85" t="str">
        <f>IF('FROTA OPER.'!N165="","",'FROTA OPER.'!N165)</f>
        <v/>
      </c>
      <c r="C161" s="86" t="str">
        <f>IF(B161="","",'FROTA OPER.'!AJ165)</f>
        <v/>
      </c>
      <c r="D161" s="87" t="str">
        <f>IF('FROTA OPER.'!B165="","",'FROTA OPER.'!B165)</f>
        <v/>
      </c>
      <c r="E161" s="94" t="str">
        <f>IF(D161="","",SUM(VLOOKUP(D161,RECEBIVEIS!$C$6:$W$37,19,0)/VLOOKUP(D161,'FROTA OPER.'!$BM$6:$BN$36,2,0)))</f>
        <v/>
      </c>
      <c r="F161" s="88" t="str">
        <f>IF(D161="","",E161*MANUTENCAO!U163)</f>
        <v/>
      </c>
    </row>
    <row r="162" spans="1:6" ht="16.5" x14ac:dyDescent="0.25">
      <c r="A162" s="73">
        <f t="shared" si="3"/>
        <v>0</v>
      </c>
      <c r="B162" s="85" t="str">
        <f>IF('FROTA OPER.'!N166="","",'FROTA OPER.'!N166)</f>
        <v/>
      </c>
      <c r="C162" s="86" t="str">
        <f>IF(B162="","",'FROTA OPER.'!AJ166)</f>
        <v/>
      </c>
      <c r="D162" s="87" t="str">
        <f>IF('FROTA OPER.'!B166="","",'FROTA OPER.'!B166)</f>
        <v/>
      </c>
      <c r="E162" s="94" t="str">
        <f>IF(D162="","",SUM(VLOOKUP(D162,RECEBIVEIS!$C$6:$W$37,19,0)/VLOOKUP(D162,'FROTA OPER.'!$BM$6:$BN$36,2,0)))</f>
        <v/>
      </c>
      <c r="F162" s="88" t="str">
        <f>IF(D162="","",E162*MANUTENCAO!U164)</f>
        <v/>
      </c>
    </row>
    <row r="163" spans="1:6" ht="16.5" x14ac:dyDescent="0.25">
      <c r="A163" s="73">
        <f t="shared" si="3"/>
        <v>0</v>
      </c>
      <c r="B163" s="85" t="str">
        <f>IF('FROTA OPER.'!N167="","",'FROTA OPER.'!N167)</f>
        <v/>
      </c>
      <c r="C163" s="86" t="str">
        <f>IF(B163="","",'FROTA OPER.'!AJ167)</f>
        <v/>
      </c>
      <c r="D163" s="87" t="str">
        <f>IF('FROTA OPER.'!B167="","",'FROTA OPER.'!B167)</f>
        <v/>
      </c>
      <c r="E163" s="94" t="str">
        <f>IF(D163="","",SUM(VLOOKUP(D163,RECEBIVEIS!$C$6:$W$37,19,0)/VLOOKUP(D163,'FROTA OPER.'!$BM$6:$BN$36,2,0)))</f>
        <v/>
      </c>
      <c r="F163" s="88" t="str">
        <f>IF(D163="","",E163*MANUTENCAO!U165)</f>
        <v/>
      </c>
    </row>
    <row r="164" spans="1:6" ht="16.5" x14ac:dyDescent="0.25">
      <c r="A164" s="73">
        <f t="shared" si="3"/>
        <v>0</v>
      </c>
      <c r="B164" s="85" t="str">
        <f>IF('FROTA OPER.'!N168="","",'FROTA OPER.'!N168)</f>
        <v/>
      </c>
      <c r="C164" s="86" t="str">
        <f>IF(B164="","",'FROTA OPER.'!AJ168)</f>
        <v/>
      </c>
      <c r="D164" s="87" t="str">
        <f>IF('FROTA OPER.'!B168="","",'FROTA OPER.'!B168)</f>
        <v/>
      </c>
      <c r="E164" s="94" t="str">
        <f>IF(D164="","",SUM(VLOOKUP(D164,RECEBIVEIS!$C$6:$W$37,19,0)/VLOOKUP(D164,'FROTA OPER.'!$BM$6:$BN$36,2,0)))</f>
        <v/>
      </c>
      <c r="F164" s="88" t="str">
        <f>IF(D164="","",E164*MANUTENCAO!U166)</f>
        <v/>
      </c>
    </row>
    <row r="165" spans="1:6" ht="16.5" x14ac:dyDescent="0.25">
      <c r="A165" s="73">
        <f t="shared" si="3"/>
        <v>0</v>
      </c>
      <c r="B165" s="85" t="str">
        <f>IF('FROTA OPER.'!N169="","",'FROTA OPER.'!N169)</f>
        <v/>
      </c>
      <c r="C165" s="86" t="str">
        <f>IF(B165="","",'FROTA OPER.'!AJ169)</f>
        <v/>
      </c>
      <c r="D165" s="87" t="str">
        <f>IF('FROTA OPER.'!B169="","",'FROTA OPER.'!B169)</f>
        <v/>
      </c>
      <c r="E165" s="94" t="str">
        <f>IF(D165="","",SUM(VLOOKUP(D165,RECEBIVEIS!$C$6:$W$37,19,0)/VLOOKUP(D165,'FROTA OPER.'!$BM$6:$BN$36,2,0)))</f>
        <v/>
      </c>
      <c r="F165" s="88" t="str">
        <f>IF(D165="","",E165*MANUTENCAO!U167)</f>
        <v/>
      </c>
    </row>
    <row r="166" spans="1:6" ht="16.5" x14ac:dyDescent="0.25">
      <c r="A166" s="73">
        <f t="shared" si="3"/>
        <v>0</v>
      </c>
      <c r="B166" s="85" t="str">
        <f>IF('FROTA OPER.'!N170="","",'FROTA OPER.'!N170)</f>
        <v/>
      </c>
      <c r="C166" s="86" t="str">
        <f>IF(B166="","",'FROTA OPER.'!AJ170)</f>
        <v/>
      </c>
      <c r="D166" s="87" t="str">
        <f>IF('FROTA OPER.'!B170="","",'FROTA OPER.'!B170)</f>
        <v/>
      </c>
      <c r="E166" s="94" t="str">
        <f>IF(D166="","",SUM(VLOOKUP(D166,RECEBIVEIS!$C$6:$W$37,19,0)/VLOOKUP(D166,'FROTA OPER.'!$BM$6:$BN$36,2,0)))</f>
        <v/>
      </c>
      <c r="F166" s="88" t="str">
        <f>IF(D166="","",E166*MANUTENCAO!U168)</f>
        <v/>
      </c>
    </row>
    <row r="167" spans="1:6" ht="16.5" x14ac:dyDescent="0.25">
      <c r="A167" s="73">
        <f t="shared" si="3"/>
        <v>0</v>
      </c>
      <c r="B167" s="85" t="str">
        <f>IF('FROTA OPER.'!N171="","",'FROTA OPER.'!N171)</f>
        <v/>
      </c>
      <c r="C167" s="86" t="str">
        <f>IF(B167="","",'FROTA OPER.'!AJ171)</f>
        <v/>
      </c>
      <c r="D167" s="87" t="str">
        <f>IF('FROTA OPER.'!B171="","",'FROTA OPER.'!B171)</f>
        <v/>
      </c>
      <c r="E167" s="94" t="str">
        <f>IF(D167="","",SUM(VLOOKUP(D167,RECEBIVEIS!$C$6:$W$37,19,0)/VLOOKUP(D167,'FROTA OPER.'!$BM$6:$BN$36,2,0)))</f>
        <v/>
      </c>
      <c r="F167" s="88" t="str">
        <f>IF(D167="","",E167*MANUTENCAO!U169)</f>
        <v/>
      </c>
    </row>
    <row r="168" spans="1:6" ht="16.5" x14ac:dyDescent="0.25">
      <c r="A168" s="73">
        <f t="shared" si="3"/>
        <v>0</v>
      </c>
      <c r="B168" s="85" t="str">
        <f>IF('FROTA OPER.'!N172="","",'FROTA OPER.'!N172)</f>
        <v/>
      </c>
      <c r="C168" s="86" t="str">
        <f>IF(B168="","",'FROTA OPER.'!AJ172)</f>
        <v/>
      </c>
      <c r="D168" s="87" t="str">
        <f>IF('FROTA OPER.'!B172="","",'FROTA OPER.'!B172)</f>
        <v/>
      </c>
      <c r="E168" s="94" t="str">
        <f>IF(D168="","",SUM(VLOOKUP(D168,RECEBIVEIS!$C$6:$W$37,19,0)/VLOOKUP(D168,'FROTA OPER.'!$BM$6:$BN$36,2,0)))</f>
        <v/>
      </c>
      <c r="F168" s="88" t="str">
        <f>IF(D168="","",E168*MANUTENCAO!U170)</f>
        <v/>
      </c>
    </row>
    <row r="169" spans="1:6" ht="16.5" x14ac:dyDescent="0.25">
      <c r="A169" s="73">
        <f t="shared" si="3"/>
        <v>0</v>
      </c>
      <c r="B169" s="85" t="str">
        <f>IF('FROTA OPER.'!N173="","",'FROTA OPER.'!N173)</f>
        <v/>
      </c>
      <c r="C169" s="86" t="str">
        <f>IF(B169="","",'FROTA OPER.'!AJ173)</f>
        <v/>
      </c>
      <c r="D169" s="87" t="str">
        <f>IF('FROTA OPER.'!B173="","",'FROTA OPER.'!B173)</f>
        <v/>
      </c>
      <c r="E169" s="94" t="str">
        <f>IF(D169="","",SUM(VLOOKUP(D169,RECEBIVEIS!$C$6:$W$37,19,0)/VLOOKUP(D169,'FROTA OPER.'!$BM$6:$BN$36,2,0)))</f>
        <v/>
      </c>
      <c r="F169" s="88" t="str">
        <f>IF(D169="","",E169*MANUTENCAO!U171)</f>
        <v/>
      </c>
    </row>
    <row r="170" spans="1:6" ht="16.5" x14ac:dyDescent="0.25">
      <c r="A170" s="73">
        <f t="shared" si="3"/>
        <v>0</v>
      </c>
      <c r="B170" s="85" t="str">
        <f>IF('FROTA OPER.'!N174="","",'FROTA OPER.'!N174)</f>
        <v/>
      </c>
      <c r="C170" s="86" t="str">
        <f>IF(B170="","",'FROTA OPER.'!AJ174)</f>
        <v/>
      </c>
      <c r="D170" s="87" t="str">
        <f>IF('FROTA OPER.'!B174="","",'FROTA OPER.'!B174)</f>
        <v/>
      </c>
      <c r="E170" s="94" t="str">
        <f>IF(D170="","",SUM(VLOOKUP(D170,RECEBIVEIS!$C$6:$W$37,19,0)/VLOOKUP(D170,'FROTA OPER.'!$BM$6:$BN$36,2,0)))</f>
        <v/>
      </c>
      <c r="F170" s="88" t="str">
        <f>IF(D170="","",E170*MANUTENCAO!U172)</f>
        <v/>
      </c>
    </row>
    <row r="171" spans="1:6" ht="16.5" x14ac:dyDescent="0.25">
      <c r="A171" s="73">
        <f t="shared" si="3"/>
        <v>0</v>
      </c>
      <c r="B171" s="85" t="str">
        <f>IF('FROTA OPER.'!N175="","",'FROTA OPER.'!N175)</f>
        <v/>
      </c>
      <c r="C171" s="86" t="str">
        <f>IF(B171="","",'FROTA OPER.'!AJ175)</f>
        <v/>
      </c>
      <c r="D171" s="87" t="str">
        <f>IF('FROTA OPER.'!B175="","",'FROTA OPER.'!B175)</f>
        <v/>
      </c>
      <c r="E171" s="94" t="str">
        <f>IF(D171="","",SUM(VLOOKUP(D171,RECEBIVEIS!$C$6:$W$37,19,0)/VLOOKUP(D171,'FROTA OPER.'!$BM$6:$BN$36,2,0)))</f>
        <v/>
      </c>
      <c r="F171" s="88" t="str">
        <f>IF(D171="","",E171*MANUTENCAO!U173)</f>
        <v/>
      </c>
    </row>
    <row r="172" spans="1:6" ht="16.5" x14ac:dyDescent="0.25">
      <c r="A172" s="73">
        <f t="shared" si="3"/>
        <v>0</v>
      </c>
      <c r="B172" s="85" t="str">
        <f>IF('FROTA OPER.'!N176="","",'FROTA OPER.'!N176)</f>
        <v/>
      </c>
      <c r="C172" s="86" t="str">
        <f>IF(B172="","",'FROTA OPER.'!AJ176)</f>
        <v/>
      </c>
      <c r="D172" s="87" t="str">
        <f>IF('FROTA OPER.'!B176="","",'FROTA OPER.'!B176)</f>
        <v/>
      </c>
      <c r="E172" s="94" t="str">
        <f>IF(D172="","",SUM(VLOOKUP(D172,RECEBIVEIS!$C$6:$W$37,19,0)/VLOOKUP(D172,'FROTA OPER.'!$BM$6:$BN$36,2,0)))</f>
        <v/>
      </c>
      <c r="F172" s="88" t="str">
        <f>IF(D172="","",E172*MANUTENCAO!U174)</f>
        <v/>
      </c>
    </row>
    <row r="173" spans="1:6" ht="16.5" x14ac:dyDescent="0.25">
      <c r="A173" s="73">
        <f t="shared" si="3"/>
        <v>0</v>
      </c>
      <c r="B173" s="85" t="str">
        <f>IF('FROTA OPER.'!N177="","",'FROTA OPER.'!N177)</f>
        <v/>
      </c>
      <c r="C173" s="86" t="str">
        <f>IF(B173="","",'FROTA OPER.'!AJ177)</f>
        <v/>
      </c>
      <c r="D173" s="87" t="str">
        <f>IF('FROTA OPER.'!B177="","",'FROTA OPER.'!B177)</f>
        <v/>
      </c>
      <c r="E173" s="94" t="str">
        <f>IF(D173="","",SUM(VLOOKUP(D173,RECEBIVEIS!$C$6:$W$37,19,0)/VLOOKUP(D173,'FROTA OPER.'!$BM$6:$BN$36,2,0)))</f>
        <v/>
      </c>
      <c r="F173" s="88" t="str">
        <f>IF(D173="","",E173*MANUTENCAO!U175)</f>
        <v/>
      </c>
    </row>
    <row r="174" spans="1:6" ht="16.5" x14ac:dyDescent="0.25">
      <c r="A174" s="73">
        <f t="shared" si="3"/>
        <v>0</v>
      </c>
      <c r="B174" s="85" t="str">
        <f>IF('FROTA OPER.'!N178="","",'FROTA OPER.'!N178)</f>
        <v/>
      </c>
      <c r="C174" s="86" t="str">
        <f>IF(B174="","",'FROTA OPER.'!AJ178)</f>
        <v/>
      </c>
      <c r="D174" s="87" t="str">
        <f>IF('FROTA OPER.'!B178="","",'FROTA OPER.'!B178)</f>
        <v/>
      </c>
      <c r="E174" s="94" t="str">
        <f>IF(D174="","",SUM(VLOOKUP(D174,RECEBIVEIS!$C$6:$W$37,19,0)/VLOOKUP(D174,'FROTA OPER.'!$BM$6:$BN$36,2,0)))</f>
        <v/>
      </c>
      <c r="F174" s="88" t="str">
        <f>IF(D174="","",E174*MANUTENCAO!U176)</f>
        <v/>
      </c>
    </row>
    <row r="175" spans="1:6" ht="16.5" x14ac:dyDescent="0.25">
      <c r="A175" s="73">
        <f t="shared" si="3"/>
        <v>0</v>
      </c>
      <c r="B175" s="85" t="str">
        <f>IF('FROTA OPER.'!N179="","",'FROTA OPER.'!N179)</f>
        <v/>
      </c>
      <c r="C175" s="86" t="str">
        <f>IF(B175="","",'FROTA OPER.'!AJ179)</f>
        <v/>
      </c>
      <c r="D175" s="87" t="str">
        <f>IF('FROTA OPER.'!B179="","",'FROTA OPER.'!B179)</f>
        <v/>
      </c>
      <c r="E175" s="94" t="str">
        <f>IF(D175="","",SUM(VLOOKUP(D175,RECEBIVEIS!$C$6:$W$37,19,0)/VLOOKUP(D175,'FROTA OPER.'!$BM$6:$BN$36,2,0)))</f>
        <v/>
      </c>
      <c r="F175" s="88" t="str">
        <f>IF(D175="","",E175*MANUTENCAO!U177)</f>
        <v/>
      </c>
    </row>
    <row r="176" spans="1:6" ht="16.5" x14ac:dyDescent="0.25">
      <c r="A176" s="73">
        <f t="shared" si="3"/>
        <v>0</v>
      </c>
      <c r="B176" s="85" t="str">
        <f>IF('FROTA OPER.'!N180="","",'FROTA OPER.'!N180)</f>
        <v/>
      </c>
      <c r="C176" s="86" t="str">
        <f>IF(B176="","",'FROTA OPER.'!AJ180)</f>
        <v/>
      </c>
      <c r="D176" s="87" t="str">
        <f>IF('FROTA OPER.'!B180="","",'FROTA OPER.'!B180)</f>
        <v/>
      </c>
      <c r="E176" s="94" t="str">
        <f>IF(D176="","",SUM(VLOOKUP(D176,RECEBIVEIS!$C$6:$W$37,19,0)/VLOOKUP(D176,'FROTA OPER.'!$BM$6:$BN$36,2,0)))</f>
        <v/>
      </c>
      <c r="F176" s="88" t="str">
        <f>IF(D176="","",E176*MANUTENCAO!U178)</f>
        <v/>
      </c>
    </row>
    <row r="177" spans="1:6" ht="16.5" x14ac:dyDescent="0.25">
      <c r="A177" s="73">
        <f t="shared" si="3"/>
        <v>0</v>
      </c>
      <c r="B177" s="85" t="str">
        <f>IF('FROTA OPER.'!N181="","",'FROTA OPER.'!N181)</f>
        <v/>
      </c>
      <c r="C177" s="86" t="str">
        <f>IF(B177="","",'FROTA OPER.'!AJ181)</f>
        <v/>
      </c>
      <c r="D177" s="87" t="str">
        <f>IF('FROTA OPER.'!B181="","",'FROTA OPER.'!B181)</f>
        <v/>
      </c>
      <c r="E177" s="94" t="str">
        <f>IF(D177="","",SUM(VLOOKUP(D177,RECEBIVEIS!$C$6:$W$37,19,0)/VLOOKUP(D177,'FROTA OPER.'!$BM$6:$BN$36,2,0)))</f>
        <v/>
      </c>
      <c r="F177" s="88" t="str">
        <f>IF(D177="","",E177*MANUTENCAO!U179)</f>
        <v/>
      </c>
    </row>
    <row r="178" spans="1:6" ht="16.5" x14ac:dyDescent="0.25">
      <c r="A178" s="73">
        <f t="shared" si="3"/>
        <v>0</v>
      </c>
      <c r="B178" s="85" t="str">
        <f>IF('FROTA OPER.'!N182="","",'FROTA OPER.'!N182)</f>
        <v/>
      </c>
      <c r="C178" s="86" t="str">
        <f>IF(B178="","",'FROTA OPER.'!AJ182)</f>
        <v/>
      </c>
      <c r="D178" s="87" t="str">
        <f>IF('FROTA OPER.'!B182="","",'FROTA OPER.'!B182)</f>
        <v/>
      </c>
      <c r="E178" s="94" t="str">
        <f>IF(D178="","",SUM(VLOOKUP(D178,RECEBIVEIS!$C$6:$W$37,19,0)/VLOOKUP(D178,'FROTA OPER.'!$BM$6:$BN$36,2,0)))</f>
        <v/>
      </c>
      <c r="F178" s="88" t="str">
        <f>IF(D178="","",E178*MANUTENCAO!U180)</f>
        <v/>
      </c>
    </row>
    <row r="179" spans="1:6" ht="16.5" x14ac:dyDescent="0.25">
      <c r="A179" s="73">
        <f t="shared" si="3"/>
        <v>0</v>
      </c>
      <c r="B179" s="85" t="str">
        <f>IF('FROTA OPER.'!N183="","",'FROTA OPER.'!N183)</f>
        <v/>
      </c>
      <c r="C179" s="86" t="str">
        <f>IF(B179="","",'FROTA OPER.'!AJ183)</f>
        <v/>
      </c>
      <c r="D179" s="87" t="str">
        <f>IF('FROTA OPER.'!B183="","",'FROTA OPER.'!B183)</f>
        <v/>
      </c>
      <c r="E179" s="94" t="str">
        <f>IF(D179="","",SUM(VLOOKUP(D179,RECEBIVEIS!$C$6:$W$37,19,0)/VLOOKUP(D179,'FROTA OPER.'!$BM$6:$BN$36,2,0)))</f>
        <v/>
      </c>
      <c r="F179" s="88" t="str">
        <f>IF(D179="","",E179*MANUTENCAO!U181)</f>
        <v/>
      </c>
    </row>
    <row r="180" spans="1:6" ht="16.5" x14ac:dyDescent="0.25">
      <c r="A180" s="73">
        <f t="shared" si="3"/>
        <v>0</v>
      </c>
      <c r="B180" s="85" t="str">
        <f>IF('FROTA OPER.'!N184="","",'FROTA OPER.'!N184)</f>
        <v/>
      </c>
      <c r="C180" s="86" t="str">
        <f>IF(B180="","",'FROTA OPER.'!AJ184)</f>
        <v/>
      </c>
      <c r="D180" s="87" t="str">
        <f>IF('FROTA OPER.'!B184="","",'FROTA OPER.'!B184)</f>
        <v/>
      </c>
      <c r="E180" s="94" t="str">
        <f>IF(D180="","",SUM(VLOOKUP(D180,RECEBIVEIS!$C$6:$W$37,19,0)/VLOOKUP(D180,'FROTA OPER.'!$BM$6:$BN$36,2,0)))</f>
        <v/>
      </c>
      <c r="F180" s="88" t="str">
        <f>IF(D180="","",E180*MANUTENCAO!U182)</f>
        <v/>
      </c>
    </row>
    <row r="181" spans="1:6" ht="16.5" x14ac:dyDescent="0.25">
      <c r="A181" s="73">
        <f t="shared" si="3"/>
        <v>0</v>
      </c>
      <c r="B181" s="85" t="str">
        <f>IF('FROTA OPER.'!N185="","",'FROTA OPER.'!N185)</f>
        <v/>
      </c>
      <c r="C181" s="86" t="str">
        <f>IF(B181="","",'FROTA OPER.'!AJ185)</f>
        <v/>
      </c>
      <c r="D181" s="87" t="str">
        <f>IF('FROTA OPER.'!B185="","",'FROTA OPER.'!B185)</f>
        <v/>
      </c>
      <c r="E181" s="94" t="str">
        <f>IF(D181="","",SUM(VLOOKUP(D181,RECEBIVEIS!$C$6:$W$37,19,0)/VLOOKUP(D181,'FROTA OPER.'!$BM$6:$BN$36,2,0)))</f>
        <v/>
      </c>
      <c r="F181" s="88" t="str">
        <f>IF(D181="","",E181*MANUTENCAO!U183)</f>
        <v/>
      </c>
    </row>
    <row r="182" spans="1:6" ht="16.5" x14ac:dyDescent="0.25">
      <c r="A182" s="73">
        <f t="shared" si="3"/>
        <v>0</v>
      </c>
      <c r="B182" s="85" t="str">
        <f>IF('FROTA OPER.'!N186="","",'FROTA OPER.'!N186)</f>
        <v/>
      </c>
      <c r="C182" s="86" t="str">
        <f>IF(B182="","",'FROTA OPER.'!AJ186)</f>
        <v/>
      </c>
      <c r="D182" s="87" t="str">
        <f>IF('FROTA OPER.'!B186="","",'FROTA OPER.'!B186)</f>
        <v/>
      </c>
      <c r="E182" s="94" t="str">
        <f>IF(D182="","",SUM(VLOOKUP(D182,RECEBIVEIS!$C$6:$W$37,19,0)/VLOOKUP(D182,'FROTA OPER.'!$BM$6:$BN$36,2,0)))</f>
        <v/>
      </c>
      <c r="F182" s="88" t="str">
        <f>IF(D182="","",E182*MANUTENCAO!U184)</f>
        <v/>
      </c>
    </row>
    <row r="183" spans="1:6" ht="16.5" x14ac:dyDescent="0.25">
      <c r="A183" s="73">
        <f t="shared" si="3"/>
        <v>0</v>
      </c>
      <c r="B183" s="85" t="str">
        <f>IF('FROTA OPER.'!N187="","",'FROTA OPER.'!N187)</f>
        <v/>
      </c>
      <c r="C183" s="86" t="str">
        <f>IF(B183="","",'FROTA OPER.'!AJ187)</f>
        <v/>
      </c>
      <c r="D183" s="87" t="str">
        <f>IF('FROTA OPER.'!B187="","",'FROTA OPER.'!B187)</f>
        <v/>
      </c>
      <c r="E183" s="94" t="str">
        <f>IF(D183="","",SUM(VLOOKUP(D183,RECEBIVEIS!$C$6:$W$37,19,0)/VLOOKUP(D183,'FROTA OPER.'!$BM$6:$BN$36,2,0)))</f>
        <v/>
      </c>
      <c r="F183" s="88" t="str">
        <f>IF(D183="","",E183*MANUTENCAO!U185)</f>
        <v/>
      </c>
    </row>
    <row r="184" spans="1:6" ht="16.5" x14ac:dyDescent="0.25">
      <c r="A184" s="73">
        <f t="shared" si="3"/>
        <v>0</v>
      </c>
      <c r="B184" s="85" t="str">
        <f>IF('FROTA OPER.'!N188="","",'FROTA OPER.'!N188)</f>
        <v/>
      </c>
      <c r="C184" s="86" t="str">
        <f>IF(B184="","",'FROTA OPER.'!AJ188)</f>
        <v/>
      </c>
      <c r="D184" s="87" t="str">
        <f>IF('FROTA OPER.'!B188="","",'FROTA OPER.'!B188)</f>
        <v/>
      </c>
      <c r="E184" s="94" t="str">
        <f>IF(D184="","",SUM(VLOOKUP(D184,RECEBIVEIS!$C$6:$W$37,19,0)/VLOOKUP(D184,'FROTA OPER.'!$BM$6:$BN$36,2,0)))</f>
        <v/>
      </c>
      <c r="F184" s="88" t="str">
        <f>IF(D184="","",E184*MANUTENCAO!U186)</f>
        <v/>
      </c>
    </row>
    <row r="185" spans="1:6" ht="16.5" x14ac:dyDescent="0.25">
      <c r="A185" s="73">
        <f t="shared" si="3"/>
        <v>0</v>
      </c>
      <c r="B185" s="85" t="str">
        <f>IF('FROTA OPER.'!N189="","",'FROTA OPER.'!N189)</f>
        <v/>
      </c>
      <c r="C185" s="86" t="str">
        <f>IF(B185="","",'FROTA OPER.'!AJ189)</f>
        <v/>
      </c>
      <c r="D185" s="87" t="str">
        <f>IF('FROTA OPER.'!B189="","",'FROTA OPER.'!B189)</f>
        <v/>
      </c>
      <c r="E185" s="94" t="str">
        <f>IF(D185="","",SUM(VLOOKUP(D185,RECEBIVEIS!$C$6:$W$37,19,0)/VLOOKUP(D185,'FROTA OPER.'!$BM$6:$BN$36,2,0)))</f>
        <v/>
      </c>
      <c r="F185" s="88" t="str">
        <f>IF(D185="","",E185*MANUTENCAO!U187)</f>
        <v/>
      </c>
    </row>
    <row r="186" spans="1:6" ht="16.5" x14ac:dyDescent="0.25">
      <c r="A186" s="73">
        <f t="shared" si="3"/>
        <v>0</v>
      </c>
      <c r="B186" s="85" t="str">
        <f>IF('FROTA OPER.'!N190="","",'FROTA OPER.'!N190)</f>
        <v/>
      </c>
      <c r="C186" s="86" t="str">
        <f>IF(B186="","",'FROTA OPER.'!AJ190)</f>
        <v/>
      </c>
      <c r="D186" s="87" t="str">
        <f>IF('FROTA OPER.'!B190="","",'FROTA OPER.'!B190)</f>
        <v/>
      </c>
      <c r="E186" s="94" t="str">
        <f>IF(D186="","",SUM(VLOOKUP(D186,RECEBIVEIS!$C$6:$W$37,19,0)/VLOOKUP(D186,'FROTA OPER.'!$BM$6:$BN$36,2,0)))</f>
        <v/>
      </c>
      <c r="F186" s="88" t="str">
        <f>IF(D186="","",E186*MANUTENCAO!U188)</f>
        <v/>
      </c>
    </row>
    <row r="187" spans="1:6" ht="16.5" x14ac:dyDescent="0.25">
      <c r="A187" s="73">
        <f t="shared" si="3"/>
        <v>0</v>
      </c>
      <c r="B187" s="85" t="str">
        <f>IF('FROTA OPER.'!N191="","",'FROTA OPER.'!N191)</f>
        <v/>
      </c>
      <c r="C187" s="86" t="str">
        <f>IF(B187="","",'FROTA OPER.'!AJ191)</f>
        <v/>
      </c>
      <c r="D187" s="87" t="str">
        <f>IF('FROTA OPER.'!B191="","",'FROTA OPER.'!B191)</f>
        <v/>
      </c>
      <c r="E187" s="94" t="str">
        <f>IF(D187="","",SUM(VLOOKUP(D187,RECEBIVEIS!$C$6:$W$37,19,0)/VLOOKUP(D187,'FROTA OPER.'!$BM$6:$BN$36,2,0)))</f>
        <v/>
      </c>
      <c r="F187" s="88" t="str">
        <f>IF(D187="","",E187*MANUTENCAO!U189)</f>
        <v/>
      </c>
    </row>
    <row r="188" spans="1:6" ht="16.5" x14ac:dyDescent="0.25">
      <c r="A188" s="73">
        <f t="shared" si="3"/>
        <v>0</v>
      </c>
      <c r="B188" s="85" t="str">
        <f>IF('FROTA OPER.'!N192="","",'FROTA OPER.'!N192)</f>
        <v/>
      </c>
      <c r="C188" s="86" t="str">
        <f>IF(B188="","",'FROTA OPER.'!AJ192)</f>
        <v/>
      </c>
      <c r="D188" s="87" t="str">
        <f>IF('FROTA OPER.'!B192="","",'FROTA OPER.'!B192)</f>
        <v/>
      </c>
      <c r="E188" s="94" t="str">
        <f>IF(D188="","",SUM(VLOOKUP(D188,RECEBIVEIS!$C$6:$W$37,19,0)/VLOOKUP(D188,'FROTA OPER.'!$BM$6:$BN$36,2,0)))</f>
        <v/>
      </c>
      <c r="F188" s="88" t="str">
        <f>IF(D188="","",E188*MANUTENCAO!U190)</f>
        <v/>
      </c>
    </row>
    <row r="189" spans="1:6" ht="16.5" x14ac:dyDescent="0.25">
      <c r="A189" s="73">
        <f t="shared" si="3"/>
        <v>0</v>
      </c>
      <c r="B189" s="85" t="str">
        <f>IF('FROTA OPER.'!N193="","",'FROTA OPER.'!N193)</f>
        <v/>
      </c>
      <c r="C189" s="86" t="str">
        <f>IF(B189="","",'FROTA OPER.'!AJ193)</f>
        <v/>
      </c>
      <c r="D189" s="87" t="str">
        <f>IF('FROTA OPER.'!B193="","",'FROTA OPER.'!B193)</f>
        <v/>
      </c>
      <c r="E189" s="94" t="str">
        <f>IF(D189="","",SUM(VLOOKUP(D189,RECEBIVEIS!$C$6:$W$37,19,0)/VLOOKUP(D189,'FROTA OPER.'!$BM$6:$BN$36,2,0)))</f>
        <v/>
      </c>
      <c r="F189" s="88" t="str">
        <f>IF(D189="","",E189*MANUTENCAO!U191)</f>
        <v/>
      </c>
    </row>
    <row r="190" spans="1:6" ht="16.5" x14ac:dyDescent="0.25">
      <c r="A190" s="73">
        <f t="shared" si="3"/>
        <v>0</v>
      </c>
      <c r="B190" s="85" t="str">
        <f>IF('FROTA OPER.'!N194="","",'FROTA OPER.'!N194)</f>
        <v/>
      </c>
      <c r="C190" s="86" t="str">
        <f>IF(B190="","",'FROTA OPER.'!AJ194)</f>
        <v/>
      </c>
      <c r="D190" s="87" t="str">
        <f>IF('FROTA OPER.'!B194="","",'FROTA OPER.'!B194)</f>
        <v/>
      </c>
      <c r="E190" s="94" t="str">
        <f>IF(D190="","",SUM(VLOOKUP(D190,RECEBIVEIS!$C$6:$W$37,19,0)/VLOOKUP(D190,'FROTA OPER.'!$BM$6:$BN$36,2,0)))</f>
        <v/>
      </c>
      <c r="F190" s="88" t="str">
        <f>IF(D190="","",E190*MANUTENCAO!U192)</f>
        <v/>
      </c>
    </row>
    <row r="191" spans="1:6" ht="16.5" x14ac:dyDescent="0.25">
      <c r="A191" s="73">
        <f t="shared" si="3"/>
        <v>0</v>
      </c>
      <c r="B191" s="85" t="str">
        <f>IF('FROTA OPER.'!N195="","",'FROTA OPER.'!N195)</f>
        <v/>
      </c>
      <c r="C191" s="86" t="str">
        <f>IF(B191="","",'FROTA OPER.'!AJ195)</f>
        <v/>
      </c>
      <c r="D191" s="87" t="str">
        <f>IF('FROTA OPER.'!B195="","",'FROTA OPER.'!B195)</f>
        <v/>
      </c>
      <c r="E191" s="94" t="str">
        <f>IF(D191="","",SUM(VLOOKUP(D191,RECEBIVEIS!$C$6:$W$37,19,0)/VLOOKUP(D191,'FROTA OPER.'!$BM$6:$BN$36,2,0)))</f>
        <v/>
      </c>
      <c r="F191" s="88" t="str">
        <f>IF(D191="","",E191*MANUTENCAO!U193)</f>
        <v/>
      </c>
    </row>
    <row r="192" spans="1:6" ht="16.5" x14ac:dyDescent="0.25">
      <c r="A192" s="73">
        <f t="shared" si="3"/>
        <v>0</v>
      </c>
      <c r="B192" s="85" t="str">
        <f>IF('FROTA OPER.'!N196="","",'FROTA OPER.'!N196)</f>
        <v/>
      </c>
      <c r="C192" s="86" t="str">
        <f>IF(B192="","",'FROTA OPER.'!AJ196)</f>
        <v/>
      </c>
      <c r="D192" s="87" t="str">
        <f>IF('FROTA OPER.'!B196="","",'FROTA OPER.'!B196)</f>
        <v/>
      </c>
      <c r="E192" s="94" t="str">
        <f>IF(D192="","",SUM(VLOOKUP(D192,RECEBIVEIS!$C$6:$W$37,19,0)/VLOOKUP(D192,'FROTA OPER.'!$BM$6:$BN$36,2,0)))</f>
        <v/>
      </c>
      <c r="F192" s="88" t="str">
        <f>IF(D192="","",E192*MANUTENCAO!U194)</f>
        <v/>
      </c>
    </row>
    <row r="193" spans="1:6" ht="16.5" x14ac:dyDescent="0.25">
      <c r="A193" s="73">
        <f t="shared" si="3"/>
        <v>0</v>
      </c>
      <c r="B193" s="85" t="str">
        <f>IF('FROTA OPER.'!N197="","",'FROTA OPER.'!N197)</f>
        <v/>
      </c>
      <c r="C193" s="86" t="str">
        <f>IF(B193="","",'FROTA OPER.'!AJ197)</f>
        <v/>
      </c>
      <c r="D193" s="87" t="str">
        <f>IF('FROTA OPER.'!B197="","",'FROTA OPER.'!B197)</f>
        <v/>
      </c>
      <c r="E193" s="94" t="str">
        <f>IF(D193="","",SUM(VLOOKUP(D193,RECEBIVEIS!$C$6:$W$37,19,0)/VLOOKUP(D193,'FROTA OPER.'!$BM$6:$BN$36,2,0)))</f>
        <v/>
      </c>
      <c r="F193" s="88" t="str">
        <f>IF(D193="","",E193*MANUTENCAO!U195)</f>
        <v/>
      </c>
    </row>
    <row r="194" spans="1:6" ht="16.5" x14ac:dyDescent="0.25">
      <c r="A194" s="73">
        <f t="shared" si="3"/>
        <v>0</v>
      </c>
      <c r="B194" s="85" t="str">
        <f>IF('FROTA OPER.'!N198="","",'FROTA OPER.'!N198)</f>
        <v/>
      </c>
      <c r="C194" s="86" t="str">
        <f>IF(B194="","",'FROTA OPER.'!AJ198)</f>
        <v/>
      </c>
      <c r="D194" s="87" t="str">
        <f>IF('FROTA OPER.'!B198="","",'FROTA OPER.'!B198)</f>
        <v/>
      </c>
      <c r="E194" s="94" t="str">
        <f>IF(D194="","",SUM(VLOOKUP(D194,RECEBIVEIS!$C$6:$W$37,19,0)/VLOOKUP(D194,'FROTA OPER.'!$BM$6:$BN$36,2,0)))</f>
        <v/>
      </c>
      <c r="F194" s="88" t="str">
        <f>IF(D194="","",E194*MANUTENCAO!U196)</f>
        <v/>
      </c>
    </row>
    <row r="195" spans="1:6" ht="16.5" x14ac:dyDescent="0.25">
      <c r="A195" s="73">
        <f t="shared" si="3"/>
        <v>0</v>
      </c>
      <c r="B195" s="85" t="str">
        <f>IF('FROTA OPER.'!N199="","",'FROTA OPER.'!N199)</f>
        <v/>
      </c>
      <c r="C195" s="86" t="str">
        <f>IF(B195="","",'FROTA OPER.'!AJ199)</f>
        <v/>
      </c>
      <c r="D195" s="87" t="str">
        <f>IF('FROTA OPER.'!B199="","",'FROTA OPER.'!B199)</f>
        <v/>
      </c>
      <c r="E195" s="94" t="str">
        <f>IF(D195="","",SUM(VLOOKUP(D195,RECEBIVEIS!$C$6:$W$37,19,0)/VLOOKUP(D195,'FROTA OPER.'!$BM$6:$BN$36,2,0)))</f>
        <v/>
      </c>
      <c r="F195" s="88" t="str">
        <f>IF(D195="","",E195*MANUTENCAO!U197)</f>
        <v/>
      </c>
    </row>
    <row r="196" spans="1:6" ht="16.5" x14ac:dyDescent="0.25">
      <c r="A196" s="73">
        <f t="shared" ref="A196:A202" si="4">IF(B196="",0,1)</f>
        <v>0</v>
      </c>
      <c r="B196" s="85" t="str">
        <f>IF('FROTA OPER.'!N200="","",'FROTA OPER.'!N200)</f>
        <v/>
      </c>
      <c r="C196" s="86" t="str">
        <f>IF(B196="","",'FROTA OPER.'!AJ200)</f>
        <v/>
      </c>
      <c r="D196" s="87" t="str">
        <f>IF('FROTA OPER.'!B200="","",'FROTA OPER.'!B200)</f>
        <v/>
      </c>
      <c r="E196" s="94" t="str">
        <f>IF(D196="","",SUM(VLOOKUP(D196,RECEBIVEIS!$C$6:$W$37,19,0)/VLOOKUP(D196,'FROTA OPER.'!$BM$6:$BN$36,2,0)))</f>
        <v/>
      </c>
      <c r="F196" s="88" t="str">
        <f>IF(D196="","",E196*MANUTENCAO!U198)</f>
        <v/>
      </c>
    </row>
    <row r="197" spans="1:6" ht="16.5" x14ac:dyDescent="0.25">
      <c r="A197" s="73">
        <f t="shared" si="4"/>
        <v>0</v>
      </c>
      <c r="B197" s="85" t="str">
        <f>IF('FROTA OPER.'!N201="","",'FROTA OPER.'!N201)</f>
        <v/>
      </c>
      <c r="C197" s="86" t="str">
        <f>IF(B197="","",'FROTA OPER.'!AJ201)</f>
        <v/>
      </c>
      <c r="D197" s="87" t="str">
        <f>IF('FROTA OPER.'!B201="","",'FROTA OPER.'!B201)</f>
        <v/>
      </c>
      <c r="E197" s="94" t="str">
        <f>IF(D197="","",SUM(VLOOKUP(D197,RECEBIVEIS!$C$6:$W$37,19,0)/VLOOKUP(D197,'FROTA OPER.'!$BM$6:$BN$36,2,0)))</f>
        <v/>
      </c>
      <c r="F197" s="88" t="str">
        <f>IF(D197="","",E197*MANUTENCAO!U199)</f>
        <v/>
      </c>
    </row>
    <row r="198" spans="1:6" ht="16.5" x14ac:dyDescent="0.25">
      <c r="A198" s="73">
        <f t="shared" si="4"/>
        <v>0</v>
      </c>
      <c r="B198" s="85" t="str">
        <f>IF('FROTA OPER.'!N202="","",'FROTA OPER.'!N202)</f>
        <v/>
      </c>
      <c r="C198" s="86" t="str">
        <f>IF(B198="","",'FROTA OPER.'!AJ202)</f>
        <v/>
      </c>
      <c r="D198" s="87" t="str">
        <f>IF('FROTA OPER.'!B202="","",'FROTA OPER.'!B202)</f>
        <v/>
      </c>
      <c r="E198" s="94" t="str">
        <f>IF(D198="","",SUM(VLOOKUP(D198,RECEBIVEIS!$C$6:$W$37,19,0)/VLOOKUP(D198,'FROTA OPER.'!$BM$6:$BN$36,2,0)))</f>
        <v/>
      </c>
      <c r="F198" s="88" t="str">
        <f>IF(D198="","",E198*MANUTENCAO!U200)</f>
        <v/>
      </c>
    </row>
    <row r="199" spans="1:6" ht="16.5" x14ac:dyDescent="0.25">
      <c r="A199" s="73">
        <f t="shared" si="4"/>
        <v>0</v>
      </c>
      <c r="B199" s="85" t="str">
        <f>IF('FROTA OPER.'!N203="","",'FROTA OPER.'!N203)</f>
        <v/>
      </c>
      <c r="C199" s="86" t="str">
        <f>IF(B199="","",'FROTA OPER.'!AJ203)</f>
        <v/>
      </c>
      <c r="D199" s="87" t="str">
        <f>IF('FROTA OPER.'!B203="","",'FROTA OPER.'!B203)</f>
        <v/>
      </c>
      <c r="E199" s="94" t="str">
        <f>IF(D199="","",SUM(VLOOKUP(D199,RECEBIVEIS!$C$6:$W$37,19,0)/VLOOKUP(D199,'FROTA OPER.'!$BM$6:$BN$36,2,0)))</f>
        <v/>
      </c>
      <c r="F199" s="88" t="str">
        <f>IF(D199="","",E199*MANUTENCAO!U201)</f>
        <v/>
      </c>
    </row>
    <row r="200" spans="1:6" ht="16.5" x14ac:dyDescent="0.25">
      <c r="A200" s="73">
        <f t="shared" si="4"/>
        <v>0</v>
      </c>
      <c r="B200" s="85" t="str">
        <f>IF('FROTA OPER.'!N204="","",'FROTA OPER.'!N204)</f>
        <v/>
      </c>
      <c r="C200" s="86" t="str">
        <f>IF(B200="","",'FROTA OPER.'!AJ204)</f>
        <v/>
      </c>
      <c r="D200" s="87" t="str">
        <f>IF('FROTA OPER.'!B204="","",'FROTA OPER.'!B204)</f>
        <v/>
      </c>
      <c r="E200" s="94" t="str">
        <f>IF(D200="","",SUM(VLOOKUP(D200,RECEBIVEIS!$C$6:$W$37,19,0)/VLOOKUP(D200,'FROTA OPER.'!$BM$6:$BN$36,2,0)))</f>
        <v/>
      </c>
      <c r="F200" s="88" t="str">
        <f>IF(D200="","",E200*MANUTENCAO!U202)</f>
        <v/>
      </c>
    </row>
    <row r="201" spans="1:6" ht="16.5" x14ac:dyDescent="0.25">
      <c r="A201" s="73">
        <f t="shared" si="4"/>
        <v>0</v>
      </c>
      <c r="B201" s="85" t="str">
        <f>IF('FROTA OPER.'!N205="","",'FROTA OPER.'!N205)</f>
        <v/>
      </c>
      <c r="C201" s="86" t="str">
        <f>IF(B201="","",'FROTA OPER.'!AJ205)</f>
        <v/>
      </c>
      <c r="D201" s="87" t="str">
        <f>IF('FROTA OPER.'!B205="","",'FROTA OPER.'!B205)</f>
        <v/>
      </c>
      <c r="E201" s="94" t="str">
        <f>IF(D201="","",SUM(VLOOKUP(D201,RECEBIVEIS!$C$6:$W$37,19,0)/VLOOKUP(D201,'FROTA OPER.'!$BM$6:$BN$36,2,0)))</f>
        <v/>
      </c>
      <c r="F201" s="88" t="str">
        <f>IF(D201="","",E201*MANUTENCAO!U203)</f>
        <v/>
      </c>
    </row>
    <row r="202" spans="1:6" ht="16.5" x14ac:dyDescent="0.25">
      <c r="A202" s="73">
        <f t="shared" si="4"/>
        <v>0</v>
      </c>
      <c r="B202" s="85" t="str">
        <f>IF('FROTA OPER.'!N206="","",'FROTA OPER.'!N206)</f>
        <v/>
      </c>
      <c r="C202" s="86" t="str">
        <f>IF(B202="","",'FROTA OPER.'!AJ206)</f>
        <v/>
      </c>
      <c r="D202" s="87" t="str">
        <f>IF('FROTA OPER.'!B206="","",'FROTA OPER.'!B206)</f>
        <v/>
      </c>
      <c r="E202" s="94" t="str">
        <f>IF(D202="","",SUM(VLOOKUP(D202,RECEBIVEIS!$C$6:$W$37,19,0)/VLOOKUP(D202,'FROTA OPER.'!$BM$6:$BN$36,2,0)))</f>
        <v/>
      </c>
      <c r="F202" s="88" t="str">
        <f>IF(D202="","",E202*MANUTENCAO!U204)</f>
        <v/>
      </c>
    </row>
    <row r="203" spans="1:6" ht="16.5" x14ac:dyDescent="0.25">
      <c r="B203" s="85" t="str">
        <f>IF('FROTA OPER.'!N207="","",'FROTA OPER.'!N207)</f>
        <v/>
      </c>
      <c r="C203" s="86" t="str">
        <f>IF(B203="","",'FROTA OPER.'!AJ207)</f>
        <v/>
      </c>
      <c r="D203" s="87" t="str">
        <f>IF('FROTA OPER.'!B207="","",'FROTA OPER.'!B207)</f>
        <v/>
      </c>
      <c r="E203" s="94" t="str">
        <f>IF(D203="","",SUM(VLOOKUP(D203,RECEBIVEIS!$C$6:$W$37,19,0)/VLOOKUP(D203,'FROTA OPER.'!$BM$6:$BN$36,2,0)))</f>
        <v/>
      </c>
      <c r="F203" s="88" t="str">
        <f>IF(D203="","",E203*MANUTENCAO!U205)</f>
        <v/>
      </c>
    </row>
    <row r="204" spans="1:6" ht="16.5" x14ac:dyDescent="0.25">
      <c r="B204" s="85" t="str">
        <f>IF('FROTA OPER.'!N208="","",'FROTA OPER.'!N208)</f>
        <v/>
      </c>
      <c r="C204" s="86" t="str">
        <f>IF(B204="","",'FROTA OPER.'!AJ208)</f>
        <v/>
      </c>
      <c r="D204" s="87" t="str">
        <f>IF('FROTA OPER.'!B208="","",'FROTA OPER.'!B208)</f>
        <v/>
      </c>
      <c r="E204" s="94" t="str">
        <f>IF(D204="","",SUM(VLOOKUP(D204,RECEBIVEIS!$C$6:$W$37,19,0)/VLOOKUP(D204,'FROTA OPER.'!$BM$6:$BN$36,2,0)))</f>
        <v/>
      </c>
      <c r="F204" s="88" t="str">
        <f>IF(D204="","",E204*MANUTENCAO!U206)</f>
        <v/>
      </c>
    </row>
    <row r="205" spans="1:6" ht="16.5" x14ac:dyDescent="0.25">
      <c r="B205" s="85" t="str">
        <f>IF('FROTA OPER.'!N209="","",'FROTA OPER.'!N209)</f>
        <v/>
      </c>
      <c r="C205" s="86" t="str">
        <f>IF(B205="","",'FROTA OPER.'!AJ209)</f>
        <v/>
      </c>
      <c r="D205" s="87" t="str">
        <f>IF('FROTA OPER.'!B209="","",'FROTA OPER.'!B209)</f>
        <v/>
      </c>
      <c r="E205" s="94" t="str">
        <f>IF(D205="","",SUM(VLOOKUP(D205,RECEBIVEIS!$C$6:$W$37,19,0)/VLOOKUP(D205,'FROTA OPER.'!$BM$6:$BN$36,2,0)))</f>
        <v/>
      </c>
      <c r="F205" s="88" t="str">
        <f>IF(D205="","",E205*MANUTENCAO!U207)</f>
        <v/>
      </c>
    </row>
    <row r="206" spans="1:6" ht="16.5" x14ac:dyDescent="0.25">
      <c r="B206" s="85" t="str">
        <f>IF('FROTA OPER.'!N210="","",'FROTA OPER.'!N210)</f>
        <v/>
      </c>
      <c r="C206" s="86" t="str">
        <f>IF(B206="","",'FROTA OPER.'!AJ210)</f>
        <v/>
      </c>
      <c r="D206" s="87" t="str">
        <f>IF('FROTA OPER.'!B210="","",'FROTA OPER.'!B210)</f>
        <v/>
      </c>
      <c r="E206" s="94" t="str">
        <f>IF(D206="","",SUM(VLOOKUP(D206,RECEBIVEIS!$C$6:$W$37,19,0)/VLOOKUP(D206,'FROTA OPER.'!$BM$6:$BN$36,2,0)))</f>
        <v/>
      </c>
      <c r="F206" s="88" t="str">
        <f>IF(D206="","",E206*MANUTENCAO!U208)</f>
        <v/>
      </c>
    </row>
    <row r="207" spans="1:6" ht="16.5" x14ac:dyDescent="0.25">
      <c r="B207" s="85" t="str">
        <f>IF('FROTA OPER.'!N211="","",'FROTA OPER.'!N211)</f>
        <v/>
      </c>
      <c r="C207" s="86" t="str">
        <f>IF(B207="","",'FROTA OPER.'!AJ211)</f>
        <v/>
      </c>
      <c r="D207" s="87" t="str">
        <f>IF('FROTA OPER.'!B211="","",'FROTA OPER.'!B211)</f>
        <v/>
      </c>
      <c r="E207" s="94" t="str">
        <f>IF(D207="","",SUM(VLOOKUP(D207,RECEBIVEIS!$C$6:$W$37,19,0)/VLOOKUP(D207,'FROTA OPER.'!$BM$6:$BN$36,2,0)))</f>
        <v/>
      </c>
      <c r="F207" s="88" t="str">
        <f>IF(D207="","",E207*MANUTENCAO!U209)</f>
        <v/>
      </c>
    </row>
    <row r="208" spans="1:6" ht="16.5" x14ac:dyDescent="0.25">
      <c r="B208" s="85" t="str">
        <f>IF('FROTA OPER.'!N212="","",'FROTA OPER.'!N212)</f>
        <v/>
      </c>
      <c r="C208" s="86" t="str">
        <f>IF(B208="","",'FROTA OPER.'!AJ212)</f>
        <v/>
      </c>
      <c r="D208" s="87" t="str">
        <f>IF('FROTA OPER.'!B212="","",'FROTA OPER.'!B212)</f>
        <v/>
      </c>
      <c r="E208" s="94" t="str">
        <f>IF(D208="","",SUM(VLOOKUP(D208,RECEBIVEIS!$C$6:$W$37,19,0)/VLOOKUP(D208,'FROTA OPER.'!$BM$6:$BN$36,2,0)))</f>
        <v/>
      </c>
      <c r="F208" s="88" t="str">
        <f>IF(D208="","",E208*MANUTENCAO!U210)</f>
        <v/>
      </c>
    </row>
    <row r="209" spans="2:6" ht="16.5" x14ac:dyDescent="0.25">
      <c r="B209" s="85" t="str">
        <f>IF('FROTA OPER.'!N213="","",'FROTA OPER.'!N213)</f>
        <v/>
      </c>
      <c r="C209" s="86" t="str">
        <f>IF(B209="","",'FROTA OPER.'!AJ213)</f>
        <v/>
      </c>
      <c r="D209" s="87" t="str">
        <f>IF('FROTA OPER.'!B213="","",'FROTA OPER.'!B213)</f>
        <v/>
      </c>
      <c r="E209" s="94" t="str">
        <f>IF(D209="","",SUM(VLOOKUP(D209,RECEBIVEIS!$C$6:$W$37,19,0)/VLOOKUP(D209,'FROTA OPER.'!$BM$6:$BN$36,2,0)))</f>
        <v/>
      </c>
      <c r="F209" s="88" t="str">
        <f>IF(D209="","",E209*MANUTENCAO!U211)</f>
        <v/>
      </c>
    </row>
    <row r="210" spans="2:6" ht="16.5" x14ac:dyDescent="0.25">
      <c r="B210" s="85" t="str">
        <f>IF('FROTA OPER.'!N214="","",'FROTA OPER.'!N214)</f>
        <v/>
      </c>
      <c r="C210" s="86" t="str">
        <f>IF(B210="","",'FROTA OPER.'!AJ214)</f>
        <v/>
      </c>
      <c r="D210" s="87" t="str">
        <f>IF('FROTA OPER.'!B214="","",'FROTA OPER.'!B214)</f>
        <v/>
      </c>
      <c r="E210" s="94" t="str">
        <f>IF(D210="","",SUM(VLOOKUP(D210,RECEBIVEIS!$C$6:$W$37,19,0)/VLOOKUP(D210,'FROTA OPER.'!$BM$6:$BN$36,2,0)))</f>
        <v/>
      </c>
      <c r="F210" s="88" t="str">
        <f>IF(D210="","",E210*MANUTENCAO!U212)</f>
        <v/>
      </c>
    </row>
    <row r="211" spans="2:6" ht="16.5" x14ac:dyDescent="0.25">
      <c r="B211" s="85" t="str">
        <f>IF('FROTA OPER.'!N215="","",'FROTA OPER.'!N215)</f>
        <v/>
      </c>
      <c r="C211" s="86" t="str">
        <f>IF(B211="","",'FROTA OPER.'!AJ215)</f>
        <v/>
      </c>
      <c r="D211" s="87" t="str">
        <f>IF('FROTA OPER.'!B215="","",'FROTA OPER.'!B215)</f>
        <v/>
      </c>
      <c r="E211" s="94" t="str">
        <f>IF(D211="","",SUM(VLOOKUP(D211,RECEBIVEIS!$C$6:$W$37,19,0)/VLOOKUP(D211,'FROTA OPER.'!$BM$6:$BN$36,2,0)))</f>
        <v/>
      </c>
      <c r="F211" s="88" t="str">
        <f>IF(D211="","",E211*MANUTENCAO!U213)</f>
        <v/>
      </c>
    </row>
    <row r="212" spans="2:6" ht="16.5" x14ac:dyDescent="0.25">
      <c r="B212" s="85" t="str">
        <f>IF('FROTA OPER.'!N216="","",'FROTA OPER.'!N216)</f>
        <v/>
      </c>
      <c r="C212" s="86" t="str">
        <f>IF(B212="","",'FROTA OPER.'!AJ216)</f>
        <v/>
      </c>
      <c r="D212" s="87" t="str">
        <f>IF('FROTA OPER.'!B216="","",'FROTA OPER.'!B216)</f>
        <v/>
      </c>
      <c r="E212" s="94" t="str">
        <f>IF(D212="","",SUM(VLOOKUP(D212,RECEBIVEIS!$C$6:$W$37,19,0)/VLOOKUP(D212,'FROTA OPER.'!$BM$6:$BN$36,2,0)))</f>
        <v/>
      </c>
      <c r="F212" s="88" t="str">
        <f>IF(D212="","",E212*MANUTENCAO!U214)</f>
        <v/>
      </c>
    </row>
    <row r="213" spans="2:6" ht="16.5" x14ac:dyDescent="0.25">
      <c r="B213" s="85" t="str">
        <f>IF('FROTA OPER.'!N217="","",'FROTA OPER.'!N217)</f>
        <v/>
      </c>
      <c r="C213" s="86" t="str">
        <f>IF(B213="","",'FROTA OPER.'!AJ217)</f>
        <v/>
      </c>
      <c r="D213" s="87" t="str">
        <f>IF('FROTA OPER.'!B217="","",'FROTA OPER.'!B217)</f>
        <v/>
      </c>
      <c r="E213" s="94" t="str">
        <f>IF(D213="","",SUM(VLOOKUP(D213,RECEBIVEIS!$C$6:$W$37,19,0)/VLOOKUP(D213,'FROTA OPER.'!$BM$6:$BN$36,2,0)))</f>
        <v/>
      </c>
      <c r="F213" s="88" t="str">
        <f>IF(D213="","",E213*MANUTENCAO!U215)</f>
        <v/>
      </c>
    </row>
    <row r="214" spans="2:6" ht="16.5" x14ac:dyDescent="0.25">
      <c r="B214" s="85" t="str">
        <f>IF('FROTA OPER.'!N218="","",'FROTA OPER.'!N218)</f>
        <v/>
      </c>
      <c r="C214" s="86" t="str">
        <f>IF(B214="","",'FROTA OPER.'!AJ218)</f>
        <v/>
      </c>
      <c r="D214" s="87" t="str">
        <f>IF('FROTA OPER.'!B218="","",'FROTA OPER.'!B218)</f>
        <v/>
      </c>
      <c r="E214" s="94" t="str">
        <f>IF(D214="","",SUM(VLOOKUP(D214,RECEBIVEIS!$C$6:$W$37,19,0)/VLOOKUP(D214,'FROTA OPER.'!$BM$6:$BN$36,2,0)))</f>
        <v/>
      </c>
      <c r="F214" s="88" t="str">
        <f>IF(D214="","",E214*MANUTENCAO!U216)</f>
        <v/>
      </c>
    </row>
    <row r="215" spans="2:6" ht="16.5" x14ac:dyDescent="0.25">
      <c r="B215" s="85" t="str">
        <f>IF('FROTA OPER.'!N219="","",'FROTA OPER.'!N219)</f>
        <v/>
      </c>
      <c r="C215" s="86" t="str">
        <f>IF(B215="","",'FROTA OPER.'!AJ219)</f>
        <v/>
      </c>
      <c r="D215" s="87" t="str">
        <f>IF('FROTA OPER.'!B219="","",'FROTA OPER.'!B219)</f>
        <v/>
      </c>
      <c r="E215" s="94" t="str">
        <f>IF(D215="","",SUM(VLOOKUP(D215,RECEBIVEIS!$C$6:$W$37,19,0)/VLOOKUP(D215,'FROTA OPER.'!$BM$6:$BN$36,2,0)))</f>
        <v/>
      </c>
      <c r="F215" s="88" t="str">
        <f>IF(D215="","",E215*MANUTENCAO!U217)</f>
        <v/>
      </c>
    </row>
    <row r="216" spans="2:6" ht="16.5" x14ac:dyDescent="0.25">
      <c r="B216" s="85" t="str">
        <f>IF('FROTA OPER.'!N220="","",'FROTA OPER.'!N220)</f>
        <v/>
      </c>
      <c r="C216" s="86" t="str">
        <f>IF(B216="","",'FROTA OPER.'!AJ220)</f>
        <v/>
      </c>
      <c r="D216" s="87" t="str">
        <f>IF('FROTA OPER.'!B220="","",'FROTA OPER.'!B220)</f>
        <v/>
      </c>
      <c r="E216" s="94" t="str">
        <f>IF(D216="","",SUM(VLOOKUP(D216,RECEBIVEIS!$C$6:$W$37,19,0)/VLOOKUP(D216,'FROTA OPER.'!$BM$6:$BN$36,2,0)))</f>
        <v/>
      </c>
      <c r="F216" s="88" t="str">
        <f>IF(D216="","",E216*MANUTENCAO!U218)</f>
        <v/>
      </c>
    </row>
    <row r="217" spans="2:6" ht="16.5" x14ac:dyDescent="0.25">
      <c r="B217" s="85" t="str">
        <f>IF('FROTA OPER.'!N221="","",'FROTA OPER.'!N221)</f>
        <v/>
      </c>
      <c r="C217" s="86" t="str">
        <f>IF(B217="","",'FROTA OPER.'!AJ221)</f>
        <v/>
      </c>
      <c r="D217" s="87" t="str">
        <f>IF('FROTA OPER.'!B221="","",'FROTA OPER.'!B221)</f>
        <v/>
      </c>
      <c r="E217" s="94" t="str">
        <f>IF(D217="","",SUM(VLOOKUP(D217,RECEBIVEIS!$C$6:$W$37,19,0)/VLOOKUP(D217,'FROTA OPER.'!$BM$6:$BN$36,2,0)))</f>
        <v/>
      </c>
      <c r="F217" s="88" t="str">
        <f>IF(D217="","",E217*MANUTENCAO!U219)</f>
        <v/>
      </c>
    </row>
    <row r="218" spans="2:6" ht="16.5" x14ac:dyDescent="0.25">
      <c r="B218" s="85" t="str">
        <f>IF('FROTA OPER.'!N222="","",'FROTA OPER.'!N222)</f>
        <v/>
      </c>
      <c r="C218" s="86" t="str">
        <f>IF(B218="","",'FROTA OPER.'!AJ222)</f>
        <v/>
      </c>
      <c r="D218" s="87" t="str">
        <f>IF('FROTA OPER.'!B222="","",'FROTA OPER.'!B222)</f>
        <v/>
      </c>
      <c r="E218" s="94" t="str">
        <f>IF(D218="","",SUM(VLOOKUP(D218,RECEBIVEIS!$C$6:$W$37,19,0)/VLOOKUP(D218,'FROTA OPER.'!$BM$6:$BN$36,2,0)))</f>
        <v/>
      </c>
      <c r="F218" s="88" t="str">
        <f>IF(D218="","",E218*MANUTENCAO!U220)</f>
        <v/>
      </c>
    </row>
    <row r="219" spans="2:6" ht="16.5" x14ac:dyDescent="0.25">
      <c r="B219" s="85" t="str">
        <f>IF('FROTA OPER.'!N223="","",'FROTA OPER.'!N223)</f>
        <v/>
      </c>
      <c r="C219" s="86" t="str">
        <f>IF(B219="","",'FROTA OPER.'!AJ223)</f>
        <v/>
      </c>
      <c r="D219" s="87" t="str">
        <f>IF('FROTA OPER.'!B223="","",'FROTA OPER.'!B223)</f>
        <v/>
      </c>
      <c r="E219" s="94" t="str">
        <f>IF(D219="","",SUM(VLOOKUP(D219,RECEBIVEIS!$C$6:$W$37,19,0)/VLOOKUP(D219,'FROTA OPER.'!$BM$6:$BN$36,2,0)))</f>
        <v/>
      </c>
      <c r="F219" s="88" t="str">
        <f>IF(D219="","",E219*MANUTENCAO!U221)</f>
        <v/>
      </c>
    </row>
    <row r="220" spans="2:6" ht="16.5" x14ac:dyDescent="0.25">
      <c r="B220" s="85" t="str">
        <f>IF('FROTA OPER.'!N224="","",'FROTA OPER.'!N224)</f>
        <v/>
      </c>
      <c r="C220" s="86" t="str">
        <f>IF(B220="","",'FROTA OPER.'!AJ224)</f>
        <v/>
      </c>
      <c r="D220" s="87" t="str">
        <f>IF('FROTA OPER.'!B224="","",'FROTA OPER.'!B224)</f>
        <v/>
      </c>
      <c r="E220" s="94" t="str">
        <f>IF(D220="","",SUM(VLOOKUP(D220,RECEBIVEIS!$C$6:$W$37,19,0)/VLOOKUP(D220,'FROTA OPER.'!$BM$6:$BN$36,2,0)))</f>
        <v/>
      </c>
      <c r="F220" s="88" t="str">
        <f>IF(D220="","",E220*MANUTENCAO!U222)</f>
        <v/>
      </c>
    </row>
    <row r="221" spans="2:6" ht="16.5" x14ac:dyDescent="0.25">
      <c r="B221" s="85" t="str">
        <f>IF('FROTA OPER.'!N225="","",'FROTA OPER.'!N225)</f>
        <v/>
      </c>
      <c r="C221" s="86" t="str">
        <f>IF(B221="","",'FROTA OPER.'!AJ225)</f>
        <v/>
      </c>
      <c r="D221" s="87" t="str">
        <f>IF('FROTA OPER.'!B225="","",'FROTA OPER.'!B225)</f>
        <v/>
      </c>
      <c r="E221" s="94" t="str">
        <f>IF(D221="","",SUM(VLOOKUP(D221,RECEBIVEIS!$C$6:$W$37,19,0)/VLOOKUP(D221,'FROTA OPER.'!$BM$6:$BN$36,2,0)))</f>
        <v/>
      </c>
      <c r="F221" s="88" t="str">
        <f>IF(D221="","",E221*MANUTENCAO!U223)</f>
        <v/>
      </c>
    </row>
    <row r="222" spans="2:6" ht="16.5" x14ac:dyDescent="0.25">
      <c r="B222" s="85" t="str">
        <f>IF('FROTA OPER.'!N226="","",'FROTA OPER.'!N226)</f>
        <v/>
      </c>
      <c r="C222" s="86" t="str">
        <f>IF(B222="","",'FROTA OPER.'!AJ226)</f>
        <v/>
      </c>
      <c r="D222" s="87" t="str">
        <f>IF('FROTA OPER.'!B226="","",'FROTA OPER.'!B226)</f>
        <v/>
      </c>
      <c r="E222" s="94" t="str">
        <f>IF(D222="","",SUM(VLOOKUP(D222,RECEBIVEIS!$C$6:$W$37,19,0)/VLOOKUP(D222,'FROTA OPER.'!$BM$6:$BN$36,2,0)))</f>
        <v/>
      </c>
      <c r="F222" s="88" t="str">
        <f>IF(D222="","",E222*MANUTENCAO!U224)</f>
        <v/>
      </c>
    </row>
    <row r="223" spans="2:6" ht="16.5" x14ac:dyDescent="0.25">
      <c r="B223" s="85" t="str">
        <f>IF('FROTA OPER.'!N227="","",'FROTA OPER.'!N227)</f>
        <v/>
      </c>
      <c r="C223" s="86" t="str">
        <f>IF(B223="","",'FROTA OPER.'!AJ227)</f>
        <v/>
      </c>
      <c r="D223" s="87" t="str">
        <f>IF('FROTA OPER.'!B227="","",'FROTA OPER.'!B227)</f>
        <v/>
      </c>
      <c r="E223" s="94" t="str">
        <f>IF(D223="","",SUM(VLOOKUP(D223,RECEBIVEIS!$C$6:$W$37,19,0)/VLOOKUP(D223,'FROTA OPER.'!$BM$6:$BN$36,2,0)))</f>
        <v/>
      </c>
      <c r="F223" s="88" t="str">
        <f>IF(D223="","",E223*MANUTENCAO!U225)</f>
        <v/>
      </c>
    </row>
    <row r="224" spans="2:6" ht="16.5" x14ac:dyDescent="0.25">
      <c r="B224" s="85" t="str">
        <f>IF('FROTA OPER.'!N228="","",'FROTA OPER.'!N228)</f>
        <v/>
      </c>
      <c r="C224" s="86" t="str">
        <f>IF(B224="","",'FROTA OPER.'!AJ228)</f>
        <v/>
      </c>
      <c r="D224" s="87" t="str">
        <f>IF('FROTA OPER.'!B228="","",'FROTA OPER.'!B228)</f>
        <v/>
      </c>
      <c r="E224" s="94" t="str">
        <f>IF(D224="","",SUM(VLOOKUP(D224,RECEBIVEIS!$C$6:$W$37,19,0)/VLOOKUP(D224,'FROTA OPER.'!$BM$6:$BN$36,2,0)))</f>
        <v/>
      </c>
      <c r="F224" s="88" t="str">
        <f>IF(D224="","",E224*MANUTENCAO!U226)</f>
        <v/>
      </c>
    </row>
    <row r="225" spans="2:6" ht="16.5" x14ac:dyDescent="0.25">
      <c r="B225" s="85" t="str">
        <f>IF('FROTA OPER.'!N229="","",'FROTA OPER.'!N229)</f>
        <v/>
      </c>
      <c r="C225" s="86" t="str">
        <f>IF(B225="","",'FROTA OPER.'!AJ229)</f>
        <v/>
      </c>
      <c r="D225" s="87" t="str">
        <f>IF('FROTA OPER.'!B229="","",'FROTA OPER.'!B229)</f>
        <v/>
      </c>
      <c r="E225" s="94" t="str">
        <f>IF(D225="","",SUM(VLOOKUP(D225,RECEBIVEIS!$C$6:$W$37,19,0)/VLOOKUP(D225,'FROTA OPER.'!$BM$6:$BN$36,2,0)))</f>
        <v/>
      </c>
      <c r="F225" s="88" t="str">
        <f>IF(D225="","",E225*MANUTENCAO!U227)</f>
        <v/>
      </c>
    </row>
    <row r="226" spans="2:6" ht="16.5" x14ac:dyDescent="0.25">
      <c r="B226" s="85" t="str">
        <f>IF('FROTA OPER.'!N230="","",'FROTA OPER.'!N230)</f>
        <v/>
      </c>
      <c r="C226" s="86" t="str">
        <f>IF(B226="","",'FROTA OPER.'!AJ230)</f>
        <v/>
      </c>
      <c r="D226" s="87" t="str">
        <f>IF('FROTA OPER.'!B230="","",'FROTA OPER.'!B230)</f>
        <v/>
      </c>
      <c r="E226" s="94" t="str">
        <f>IF(D226="","",SUM(VLOOKUP(D226,RECEBIVEIS!$C$6:$W$37,19,0)/VLOOKUP(D226,'FROTA OPER.'!$BM$6:$BN$36,2,0)))</f>
        <v/>
      </c>
      <c r="F226" s="88" t="str">
        <f>IF(D226="","",E226*MANUTENCAO!U228)</f>
        <v/>
      </c>
    </row>
    <row r="227" spans="2:6" ht="16.5" x14ac:dyDescent="0.25">
      <c r="B227" s="85" t="str">
        <f>IF('FROTA OPER.'!N231="","",'FROTA OPER.'!N231)</f>
        <v/>
      </c>
      <c r="C227" s="86" t="str">
        <f>IF(B227="","",'FROTA OPER.'!AJ231)</f>
        <v/>
      </c>
      <c r="D227" s="87" t="str">
        <f>IF('FROTA OPER.'!B231="","",'FROTA OPER.'!B231)</f>
        <v/>
      </c>
      <c r="E227" s="94" t="str">
        <f>IF(D227="","",SUM(VLOOKUP(D227,RECEBIVEIS!$C$6:$W$37,19,0)/VLOOKUP(D227,'FROTA OPER.'!$BM$6:$BN$36,2,0)))</f>
        <v/>
      </c>
      <c r="F227" s="88" t="str">
        <f>IF(D227="","",E227*MANUTENCAO!U229)</f>
        <v/>
      </c>
    </row>
    <row r="228" spans="2:6" ht="16.5" x14ac:dyDescent="0.25">
      <c r="B228" s="85" t="str">
        <f>IF('FROTA OPER.'!N232="","",'FROTA OPER.'!N232)</f>
        <v/>
      </c>
      <c r="C228" s="86" t="str">
        <f>IF(B228="","",'FROTA OPER.'!AJ232)</f>
        <v/>
      </c>
      <c r="D228" s="87" t="str">
        <f>IF('FROTA OPER.'!B232="","",'FROTA OPER.'!B232)</f>
        <v/>
      </c>
      <c r="E228" s="94" t="str">
        <f>IF(D228="","",SUM(VLOOKUP(D228,RECEBIVEIS!$C$6:$W$37,19,0)/VLOOKUP(D228,'FROTA OPER.'!$BM$6:$BN$36,2,0)))</f>
        <v/>
      </c>
      <c r="F228" s="88" t="str">
        <f>IF(D228="","",E228*MANUTENCAO!U230)</f>
        <v/>
      </c>
    </row>
    <row r="229" spans="2:6" ht="16.5" x14ac:dyDescent="0.25">
      <c r="B229" s="85" t="str">
        <f>IF('FROTA OPER.'!N233="","",'FROTA OPER.'!N233)</f>
        <v/>
      </c>
      <c r="C229" s="86" t="str">
        <f>IF(B229="","",'FROTA OPER.'!AJ233)</f>
        <v/>
      </c>
      <c r="D229" s="87" t="str">
        <f>IF('FROTA OPER.'!B233="","",'FROTA OPER.'!B233)</f>
        <v/>
      </c>
      <c r="E229" s="94" t="str">
        <f>IF(D229="","",SUM(VLOOKUP(D229,RECEBIVEIS!$C$6:$W$37,19,0)/VLOOKUP(D229,'FROTA OPER.'!$BM$6:$BN$36,2,0)))</f>
        <v/>
      </c>
      <c r="F229" s="88" t="str">
        <f>IF(D229="","",E229*MANUTENCAO!U231)</f>
        <v/>
      </c>
    </row>
    <row r="230" spans="2:6" ht="16.5" x14ac:dyDescent="0.25">
      <c r="B230" s="85" t="str">
        <f>IF('FROTA OPER.'!N234="","",'FROTA OPER.'!N234)</f>
        <v/>
      </c>
      <c r="C230" s="86" t="str">
        <f>IF(B230="","",'FROTA OPER.'!AJ234)</f>
        <v/>
      </c>
      <c r="D230" s="87" t="str">
        <f>IF('FROTA OPER.'!B234="","",'FROTA OPER.'!B234)</f>
        <v/>
      </c>
      <c r="E230" s="94" t="str">
        <f>IF(D230="","",SUM(VLOOKUP(D230,RECEBIVEIS!$C$6:$W$37,19,0)/VLOOKUP(D230,'FROTA OPER.'!$BM$6:$BN$36,2,0)))</f>
        <v/>
      </c>
      <c r="F230" s="88" t="str">
        <f>IF(D230="","",E230*MANUTENCAO!U232)</f>
        <v/>
      </c>
    </row>
    <row r="231" spans="2:6" ht="16.5" x14ac:dyDescent="0.25">
      <c r="B231" s="85" t="str">
        <f>IF('FROTA OPER.'!N235="","",'FROTA OPER.'!N235)</f>
        <v/>
      </c>
      <c r="C231" s="86" t="str">
        <f>IF(B231="","",'FROTA OPER.'!AJ235)</f>
        <v/>
      </c>
      <c r="D231" s="87" t="str">
        <f>IF('FROTA OPER.'!B235="","",'FROTA OPER.'!B235)</f>
        <v/>
      </c>
      <c r="E231" s="94" t="str">
        <f>IF(D231="","",SUM(VLOOKUP(D231,RECEBIVEIS!$C$6:$W$37,19,0)/VLOOKUP(D231,'FROTA OPER.'!$BM$6:$BN$36,2,0)))</f>
        <v/>
      </c>
      <c r="F231" s="88" t="str">
        <f>IF(D231="","",E231*MANUTENCAO!U233)</f>
        <v/>
      </c>
    </row>
    <row r="232" spans="2:6" ht="16.5" x14ac:dyDescent="0.25">
      <c r="B232" s="85" t="str">
        <f>IF('FROTA OPER.'!N236="","",'FROTA OPER.'!N236)</f>
        <v/>
      </c>
      <c r="C232" s="86" t="str">
        <f>IF(B232="","",'FROTA OPER.'!AJ236)</f>
        <v/>
      </c>
      <c r="D232" s="87" t="str">
        <f>IF('FROTA OPER.'!B236="","",'FROTA OPER.'!B236)</f>
        <v/>
      </c>
      <c r="E232" s="94" t="str">
        <f>IF(D232="","",SUM(VLOOKUP(D232,RECEBIVEIS!$C$6:$W$37,19,0)/VLOOKUP(D232,'FROTA OPER.'!$BM$6:$BN$36,2,0)))</f>
        <v/>
      </c>
      <c r="F232" s="88" t="str">
        <f>IF(D232="","",E232*MANUTENCAO!U234)</f>
        <v/>
      </c>
    </row>
    <row r="233" spans="2:6" ht="16.5" x14ac:dyDescent="0.25">
      <c r="B233" s="85" t="str">
        <f>IF('FROTA OPER.'!N237="","",'FROTA OPER.'!N237)</f>
        <v/>
      </c>
      <c r="C233" s="86" t="str">
        <f>IF(B233="","",'FROTA OPER.'!AJ237)</f>
        <v/>
      </c>
      <c r="D233" s="87" t="str">
        <f>IF('FROTA OPER.'!B237="","",'FROTA OPER.'!B237)</f>
        <v/>
      </c>
      <c r="E233" s="94" t="str">
        <f>IF(D233="","",SUM(VLOOKUP(D233,RECEBIVEIS!$C$6:$W$37,19,0)/VLOOKUP(D233,'FROTA OPER.'!$BM$6:$BN$36,2,0)))</f>
        <v/>
      </c>
      <c r="F233" s="88" t="str">
        <f>IF(D233="","",E233*MANUTENCAO!U235)</f>
        <v/>
      </c>
    </row>
    <row r="234" spans="2:6" ht="16.5" x14ac:dyDescent="0.25">
      <c r="B234" s="85" t="str">
        <f>IF('FROTA OPER.'!N238="","",'FROTA OPER.'!N238)</f>
        <v/>
      </c>
      <c r="C234" s="86" t="str">
        <f>IF(B234="","",'FROTA OPER.'!AJ238)</f>
        <v/>
      </c>
      <c r="D234" s="87" t="str">
        <f>IF('FROTA OPER.'!B238="","",'FROTA OPER.'!B238)</f>
        <v/>
      </c>
      <c r="E234" s="94" t="str">
        <f>IF(D234="","",SUM(VLOOKUP(D234,RECEBIVEIS!$C$6:$W$37,19,0)/VLOOKUP(D234,'FROTA OPER.'!$BM$6:$BN$36,2,0)))</f>
        <v/>
      </c>
      <c r="F234" s="88" t="str">
        <f>IF(D234="","",E234*MANUTENCAO!U236)</f>
        <v/>
      </c>
    </row>
    <row r="235" spans="2:6" ht="16.5" x14ac:dyDescent="0.25">
      <c r="B235" s="85" t="str">
        <f>IF('FROTA OPER.'!N239="","",'FROTA OPER.'!N239)</f>
        <v/>
      </c>
      <c r="C235" s="86" t="str">
        <f>IF(B235="","",'FROTA OPER.'!AJ239)</f>
        <v/>
      </c>
      <c r="D235" s="87" t="str">
        <f>IF('FROTA OPER.'!B239="","",'FROTA OPER.'!B239)</f>
        <v/>
      </c>
      <c r="E235" s="94" t="str">
        <f>IF(D235="","",SUM(VLOOKUP(D235,RECEBIVEIS!$C$6:$W$37,19,0)/VLOOKUP(D235,'FROTA OPER.'!$BM$6:$BN$36,2,0)))</f>
        <v/>
      </c>
      <c r="F235" s="88" t="str">
        <f>IF(D235="","",E235*MANUTENCAO!U237)</f>
        <v/>
      </c>
    </row>
    <row r="236" spans="2:6" ht="16.5" x14ac:dyDescent="0.25">
      <c r="B236" s="85" t="str">
        <f>IF('FROTA OPER.'!N240="","",'FROTA OPER.'!N240)</f>
        <v/>
      </c>
      <c r="C236" s="86" t="str">
        <f>IF(B236="","",'FROTA OPER.'!AJ240)</f>
        <v/>
      </c>
      <c r="D236" s="87" t="str">
        <f>IF('FROTA OPER.'!B240="","",'FROTA OPER.'!B240)</f>
        <v/>
      </c>
      <c r="E236" s="94" t="str">
        <f>IF(D236="","",SUM(VLOOKUP(D236,RECEBIVEIS!$C$6:$W$37,19,0)/VLOOKUP(D236,'FROTA OPER.'!$BM$6:$BN$36,2,0)))</f>
        <v/>
      </c>
      <c r="F236" s="88" t="str">
        <f>IF(D236="","",E236*MANUTENCAO!U238)</f>
        <v/>
      </c>
    </row>
    <row r="237" spans="2:6" ht="16.5" x14ac:dyDescent="0.25">
      <c r="B237" s="85" t="str">
        <f>IF('FROTA OPER.'!N241="","",'FROTA OPER.'!N241)</f>
        <v/>
      </c>
      <c r="C237" s="86" t="str">
        <f>IF(B237="","",'FROTA OPER.'!AJ241)</f>
        <v/>
      </c>
      <c r="D237" s="87" t="str">
        <f>IF('FROTA OPER.'!B241="","",'FROTA OPER.'!B241)</f>
        <v/>
      </c>
      <c r="E237" s="94" t="str">
        <f>IF(D237="","",SUM(VLOOKUP(D237,RECEBIVEIS!$C$6:$W$37,19,0)/VLOOKUP(D237,'FROTA OPER.'!$BM$6:$BN$36,2,0)))</f>
        <v/>
      </c>
      <c r="F237" s="88" t="str">
        <f>IF(D237="","",E237*MANUTENCAO!U239)</f>
        <v/>
      </c>
    </row>
    <row r="238" spans="2:6" ht="16.5" x14ac:dyDescent="0.25">
      <c r="B238" s="85" t="str">
        <f>IF('FROTA OPER.'!N242="","",'FROTA OPER.'!N242)</f>
        <v/>
      </c>
      <c r="C238" s="86" t="str">
        <f>IF(B238="","",'FROTA OPER.'!AJ242)</f>
        <v/>
      </c>
      <c r="D238" s="87" t="str">
        <f>IF('FROTA OPER.'!B242="","",'FROTA OPER.'!B242)</f>
        <v/>
      </c>
      <c r="E238" s="94" t="str">
        <f>IF(D238="","",SUM(VLOOKUP(D238,RECEBIVEIS!$C$6:$W$37,19,0)/VLOOKUP(D238,'FROTA OPER.'!$BM$6:$BN$36,2,0)))</f>
        <v/>
      </c>
      <c r="F238" s="88" t="str">
        <f>IF(D238="","",E238*MANUTENCAO!U240)</f>
        <v/>
      </c>
    </row>
    <row r="239" spans="2:6" ht="16.5" x14ac:dyDescent="0.25">
      <c r="B239" s="85" t="str">
        <f>IF('FROTA OPER.'!N243="","",'FROTA OPER.'!N243)</f>
        <v/>
      </c>
      <c r="C239" s="86" t="str">
        <f>IF(B239="","",'FROTA OPER.'!AJ243)</f>
        <v/>
      </c>
      <c r="D239" s="87" t="str">
        <f>IF('FROTA OPER.'!B243="","",'FROTA OPER.'!B243)</f>
        <v/>
      </c>
      <c r="E239" s="94" t="str">
        <f>IF(D239="","",SUM(VLOOKUP(D239,RECEBIVEIS!$C$6:$W$37,19,0)/VLOOKUP(D239,'FROTA OPER.'!$BM$6:$BN$36,2,0)))</f>
        <v/>
      </c>
      <c r="F239" s="88" t="str">
        <f>IF(D239="","",E239*MANUTENCAO!U241)</f>
        <v/>
      </c>
    </row>
    <row r="240" spans="2:6" ht="16.5" x14ac:dyDescent="0.25">
      <c r="B240" s="85" t="str">
        <f>IF('FROTA OPER.'!N244="","",'FROTA OPER.'!N244)</f>
        <v/>
      </c>
      <c r="C240" s="86" t="str">
        <f>IF(B240="","",'FROTA OPER.'!AJ244)</f>
        <v/>
      </c>
      <c r="D240" s="87" t="str">
        <f>IF('FROTA OPER.'!B244="","",'FROTA OPER.'!B244)</f>
        <v/>
      </c>
      <c r="E240" s="94" t="str">
        <f>IF(D240="","",SUM(VLOOKUP(D240,RECEBIVEIS!$C$6:$W$37,19,0)/VLOOKUP(D240,'FROTA OPER.'!$BM$6:$BN$36,2,0)))</f>
        <v/>
      </c>
      <c r="F240" s="88" t="str">
        <f>IF(D240="","",E240*MANUTENCAO!U242)</f>
        <v/>
      </c>
    </row>
    <row r="241" spans="2:6" ht="16.5" x14ac:dyDescent="0.25">
      <c r="B241" s="85" t="str">
        <f>IF('FROTA OPER.'!N245="","",'FROTA OPER.'!N245)</f>
        <v/>
      </c>
      <c r="C241" s="86" t="str">
        <f>IF(B241="","",'FROTA OPER.'!AJ245)</f>
        <v/>
      </c>
      <c r="D241" s="87" t="str">
        <f>IF('FROTA OPER.'!B245="","",'FROTA OPER.'!B245)</f>
        <v/>
      </c>
      <c r="E241" s="94" t="str">
        <f>IF(D241="","",SUM(VLOOKUP(D241,RECEBIVEIS!$C$6:$W$37,19,0)/VLOOKUP(D241,'FROTA OPER.'!$BM$6:$BN$36,2,0)))</f>
        <v/>
      </c>
      <c r="F241" s="88" t="str">
        <f>IF(D241="","",E241*MANUTENCAO!U243)</f>
        <v/>
      </c>
    </row>
    <row r="242" spans="2:6" ht="16.5" x14ac:dyDescent="0.25">
      <c r="B242" s="85" t="str">
        <f>IF('FROTA OPER.'!N246="","",'FROTA OPER.'!N246)</f>
        <v/>
      </c>
      <c r="C242" s="86" t="str">
        <f>IF(B242="","",'FROTA OPER.'!AJ246)</f>
        <v/>
      </c>
      <c r="D242" s="87" t="str">
        <f>IF('FROTA OPER.'!B246="","",'FROTA OPER.'!B246)</f>
        <v/>
      </c>
      <c r="E242" s="94" t="str">
        <f>IF(D242="","",SUM(VLOOKUP(D242,RECEBIVEIS!$C$6:$W$37,19,0)/VLOOKUP(D242,'FROTA OPER.'!$BM$6:$BN$36,2,0)))</f>
        <v/>
      </c>
      <c r="F242" s="88" t="str">
        <f>IF(D242="","",E242*MANUTENCAO!U244)</f>
        <v/>
      </c>
    </row>
    <row r="243" spans="2:6" ht="16.5" x14ac:dyDescent="0.25">
      <c r="B243" s="85" t="str">
        <f>IF('FROTA OPER.'!N247="","",'FROTA OPER.'!N247)</f>
        <v/>
      </c>
      <c r="C243" s="86" t="str">
        <f>IF(B243="","",'FROTA OPER.'!AJ247)</f>
        <v/>
      </c>
      <c r="D243" s="87" t="str">
        <f>IF('FROTA OPER.'!B247="","",'FROTA OPER.'!B247)</f>
        <v/>
      </c>
      <c r="E243" s="94" t="str">
        <f>IF(D243="","",SUM(VLOOKUP(D243,RECEBIVEIS!$C$6:$W$37,19,0)/VLOOKUP(D243,'FROTA OPER.'!$BM$6:$BN$36,2,0)))</f>
        <v/>
      </c>
      <c r="F243" s="88" t="str">
        <f>IF(D243="","",E243*MANUTENCAO!U245)</f>
        <v/>
      </c>
    </row>
    <row r="244" spans="2:6" ht="16.5" x14ac:dyDescent="0.25">
      <c r="B244" s="85" t="str">
        <f>IF('FROTA OPER.'!N248="","",'FROTA OPER.'!N248)</f>
        <v/>
      </c>
      <c r="C244" s="86" t="str">
        <f>IF(B244="","",'FROTA OPER.'!AJ248)</f>
        <v/>
      </c>
      <c r="D244" s="87" t="str">
        <f>IF('FROTA OPER.'!B248="","",'FROTA OPER.'!B248)</f>
        <v/>
      </c>
      <c r="E244" s="94" t="str">
        <f>IF(D244="","",SUM(VLOOKUP(D244,RECEBIVEIS!$C$6:$W$37,19,0)/VLOOKUP(D244,'FROTA OPER.'!$BM$6:$BN$36,2,0)))</f>
        <v/>
      </c>
      <c r="F244" s="88" t="str">
        <f>IF(D244="","",E244*MANUTENCAO!U246)</f>
        <v/>
      </c>
    </row>
    <row r="245" spans="2:6" ht="16.5" x14ac:dyDescent="0.25">
      <c r="B245" s="85" t="str">
        <f>IF('FROTA OPER.'!N249="","",'FROTA OPER.'!N249)</f>
        <v/>
      </c>
      <c r="C245" s="86" t="str">
        <f>IF(B245="","",'FROTA OPER.'!AJ249)</f>
        <v/>
      </c>
      <c r="D245" s="87" t="str">
        <f>IF('FROTA OPER.'!B249="","",'FROTA OPER.'!B249)</f>
        <v/>
      </c>
      <c r="E245" s="94" t="str">
        <f>IF(D245="","",SUM(VLOOKUP(D245,RECEBIVEIS!$C$6:$W$37,19,0)/VLOOKUP(D245,'FROTA OPER.'!$BM$6:$BN$36,2,0)))</f>
        <v/>
      </c>
      <c r="F245" s="88" t="str">
        <f>IF(D245="","",E245*MANUTENCAO!U247)</f>
        <v/>
      </c>
    </row>
    <row r="246" spans="2:6" ht="16.5" x14ac:dyDescent="0.25">
      <c r="B246" s="85" t="str">
        <f>IF('FROTA OPER.'!N250="","",'FROTA OPER.'!N250)</f>
        <v/>
      </c>
      <c r="C246" s="86" t="str">
        <f>IF(B246="","",'FROTA OPER.'!AJ250)</f>
        <v/>
      </c>
      <c r="D246" s="87" t="str">
        <f>IF('FROTA OPER.'!B250="","",'FROTA OPER.'!B250)</f>
        <v/>
      </c>
      <c r="E246" s="94" t="str">
        <f>IF(D246="","",SUM(VLOOKUP(D246,RECEBIVEIS!$C$6:$W$37,19,0)/VLOOKUP(D246,'FROTA OPER.'!$BM$6:$BN$36,2,0)))</f>
        <v/>
      </c>
      <c r="F246" s="88" t="str">
        <f>IF(D246="","",E246*MANUTENCAO!U248)</f>
        <v/>
      </c>
    </row>
    <row r="247" spans="2:6" ht="16.5" x14ac:dyDescent="0.25">
      <c r="B247" s="85" t="str">
        <f>IF('FROTA OPER.'!N251="","",'FROTA OPER.'!N251)</f>
        <v/>
      </c>
      <c r="C247" s="86" t="str">
        <f>IF(B247="","",'FROTA OPER.'!AJ251)</f>
        <v/>
      </c>
      <c r="D247" s="87" t="str">
        <f>IF('FROTA OPER.'!B251="","",'FROTA OPER.'!B251)</f>
        <v/>
      </c>
      <c r="E247" s="94" t="str">
        <f>IF(D247="","",SUM(VLOOKUP(D247,RECEBIVEIS!$C$6:$W$37,19,0)/VLOOKUP(D247,'FROTA OPER.'!$BM$6:$BN$36,2,0)))</f>
        <v/>
      </c>
      <c r="F247" s="88" t="str">
        <f>IF(D247="","",E247*MANUTENCAO!U249)</f>
        <v/>
      </c>
    </row>
    <row r="248" spans="2:6" ht="16.5" x14ac:dyDescent="0.25">
      <c r="B248" s="85" t="str">
        <f>IF('FROTA OPER.'!N252="","",'FROTA OPER.'!N252)</f>
        <v/>
      </c>
      <c r="C248" s="86" t="str">
        <f>IF(B248="","",'FROTA OPER.'!AJ252)</f>
        <v/>
      </c>
      <c r="D248" s="87" t="str">
        <f>IF('FROTA OPER.'!B252="","",'FROTA OPER.'!B252)</f>
        <v/>
      </c>
      <c r="E248" s="94" t="str">
        <f>IF(D248="","",SUM(VLOOKUP(D248,RECEBIVEIS!$C$6:$W$37,19,0)/VLOOKUP(D248,'FROTA OPER.'!$BM$6:$BN$36,2,0)))</f>
        <v/>
      </c>
      <c r="F248" s="88" t="str">
        <f>IF(D248="","",E248*MANUTENCAO!U250)</f>
        <v/>
      </c>
    </row>
    <row r="249" spans="2:6" ht="16.5" x14ac:dyDescent="0.25">
      <c r="B249" s="85" t="str">
        <f>IF('FROTA OPER.'!N253="","",'FROTA OPER.'!N253)</f>
        <v/>
      </c>
      <c r="C249" s="86" t="str">
        <f>IF(B249="","",'FROTA OPER.'!AJ253)</f>
        <v/>
      </c>
      <c r="D249" s="87" t="str">
        <f>IF('FROTA OPER.'!B253="","",'FROTA OPER.'!B253)</f>
        <v/>
      </c>
      <c r="E249" s="94" t="str">
        <f>IF(D249="","",SUM(VLOOKUP(D249,RECEBIVEIS!$C$6:$W$37,19,0)/VLOOKUP(D249,'FROTA OPER.'!$BM$6:$BN$36,2,0)))</f>
        <v/>
      </c>
      <c r="F249" s="88" t="str">
        <f>IF(D249="","",E249*MANUTENCAO!U251)</f>
        <v/>
      </c>
    </row>
    <row r="250" spans="2:6" ht="16.5" x14ac:dyDescent="0.25">
      <c r="B250" s="85" t="str">
        <f>IF('FROTA OPER.'!N254="","",'FROTA OPER.'!N254)</f>
        <v/>
      </c>
      <c r="C250" s="86" t="str">
        <f>IF(B250="","",'FROTA OPER.'!AJ254)</f>
        <v/>
      </c>
      <c r="D250" s="87" t="str">
        <f>IF('FROTA OPER.'!B254="","",'FROTA OPER.'!B254)</f>
        <v/>
      </c>
      <c r="E250" s="94" t="str">
        <f>IF(D250="","",SUM(VLOOKUP(D250,RECEBIVEIS!$C$6:$W$37,19,0)/VLOOKUP(D250,'FROTA OPER.'!$BM$6:$BN$36,2,0)))</f>
        <v/>
      </c>
      <c r="F250" s="88" t="str">
        <f>IF(D250="","",E250*MANUTENCAO!U252)</f>
        <v/>
      </c>
    </row>
    <row r="251" spans="2:6" ht="16.5" x14ac:dyDescent="0.25">
      <c r="B251" s="85" t="str">
        <f>IF('FROTA OPER.'!N255="","",'FROTA OPER.'!N255)</f>
        <v/>
      </c>
      <c r="C251" s="86" t="str">
        <f>IF(B251="","",'FROTA OPER.'!AJ255)</f>
        <v/>
      </c>
      <c r="D251" s="87" t="str">
        <f>IF('FROTA OPER.'!B255="","",'FROTA OPER.'!B255)</f>
        <v/>
      </c>
      <c r="E251" s="94" t="str">
        <f>IF(D251="","",SUM(VLOOKUP(D251,RECEBIVEIS!$C$6:$W$37,19,0)/VLOOKUP(D251,'FROTA OPER.'!$BM$6:$BN$36,2,0)))</f>
        <v/>
      </c>
      <c r="F251" s="88" t="str">
        <f>IF(D251="","",E251*MANUTENCAO!U253)</f>
        <v/>
      </c>
    </row>
    <row r="252" spans="2:6" ht="16.5" x14ac:dyDescent="0.25">
      <c r="B252" s="85" t="str">
        <f>IF('FROTA OPER.'!N256="","",'FROTA OPER.'!N256)</f>
        <v/>
      </c>
      <c r="C252" s="86" t="str">
        <f>IF(B252="","",'FROTA OPER.'!AJ256)</f>
        <v/>
      </c>
      <c r="D252" s="87" t="str">
        <f>IF('FROTA OPER.'!B256="","",'FROTA OPER.'!B256)</f>
        <v/>
      </c>
      <c r="E252" s="94" t="str">
        <f>IF(D252="","",SUM(VLOOKUP(D252,RECEBIVEIS!$C$6:$W$37,19,0)/VLOOKUP(D252,'FROTA OPER.'!$BM$6:$BN$36,2,0)))</f>
        <v/>
      </c>
      <c r="F252" s="88" t="str">
        <f>IF(D252="","",E252*MANUTENCAO!U254)</f>
        <v/>
      </c>
    </row>
    <row r="253" spans="2:6" ht="16.5" x14ac:dyDescent="0.25">
      <c r="B253" s="85" t="str">
        <f>IF('FROTA OPER.'!N257="","",'FROTA OPER.'!N257)</f>
        <v/>
      </c>
      <c r="C253" s="86" t="str">
        <f>IF(B253="","",'FROTA OPER.'!AJ257)</f>
        <v/>
      </c>
      <c r="D253" s="87" t="str">
        <f>IF('FROTA OPER.'!B257="","",'FROTA OPER.'!B257)</f>
        <v/>
      </c>
      <c r="E253" s="94" t="str">
        <f>IF(D253="","",SUM(VLOOKUP(D253,RECEBIVEIS!$C$6:$W$37,19,0)/VLOOKUP(D253,'FROTA OPER.'!$BM$6:$BN$36,2,0)))</f>
        <v/>
      </c>
      <c r="F253" s="88" t="str">
        <f>IF(D253="","",E253*MANUTENCAO!U255)</f>
        <v/>
      </c>
    </row>
    <row r="254" spans="2:6" ht="16.5" x14ac:dyDescent="0.25">
      <c r="B254" s="85" t="str">
        <f>IF('FROTA OPER.'!N258="","",'FROTA OPER.'!N258)</f>
        <v/>
      </c>
      <c r="C254" s="86" t="str">
        <f>IF(B254="","",'FROTA OPER.'!AJ258)</f>
        <v/>
      </c>
      <c r="D254" s="87" t="str">
        <f>IF('FROTA OPER.'!B258="","",'FROTA OPER.'!B258)</f>
        <v/>
      </c>
      <c r="E254" s="94" t="str">
        <f>IF(D254="","",SUM(VLOOKUP(D254,RECEBIVEIS!$C$6:$W$37,19,0)/VLOOKUP(D254,'FROTA OPER.'!$BM$6:$BN$36,2,0)))</f>
        <v/>
      </c>
      <c r="F254" s="88" t="str">
        <f>IF(D254="","",E254*MANUTENCAO!U256)</f>
        <v/>
      </c>
    </row>
    <row r="255" spans="2:6" ht="16.5" x14ac:dyDescent="0.25">
      <c r="B255" s="85" t="str">
        <f>IF('FROTA OPER.'!N259="","",'FROTA OPER.'!N259)</f>
        <v/>
      </c>
      <c r="C255" s="86" t="str">
        <f>IF(B255="","",'FROTA OPER.'!AJ259)</f>
        <v/>
      </c>
      <c r="D255" s="87" t="str">
        <f>IF('FROTA OPER.'!B259="","",'FROTA OPER.'!B259)</f>
        <v/>
      </c>
      <c r="E255" s="94" t="str">
        <f>IF(D255="","",SUM(VLOOKUP(D255,RECEBIVEIS!$C$6:$W$37,19,0)/VLOOKUP(D255,'FROTA OPER.'!$BM$6:$BN$36,2,0)))</f>
        <v/>
      </c>
      <c r="F255" s="88" t="str">
        <f>IF(D255="","",E255*MANUTENCAO!U257)</f>
        <v/>
      </c>
    </row>
    <row r="256" spans="2:6" ht="16.5" x14ac:dyDescent="0.25">
      <c r="B256" s="85" t="str">
        <f>IF('FROTA OPER.'!N260="","",'FROTA OPER.'!N260)</f>
        <v/>
      </c>
      <c r="C256" s="86" t="str">
        <f>IF(B256="","",'FROTA OPER.'!AJ260)</f>
        <v/>
      </c>
      <c r="D256" s="87" t="str">
        <f>IF('FROTA OPER.'!B260="","",'FROTA OPER.'!B260)</f>
        <v/>
      </c>
      <c r="E256" s="94" t="str">
        <f>IF(D256="","",SUM(VLOOKUP(D256,RECEBIVEIS!$C$6:$W$37,19,0)/VLOOKUP(D256,'FROTA OPER.'!$BM$6:$BN$36,2,0)))</f>
        <v/>
      </c>
      <c r="F256" s="88" t="str">
        <f>IF(D256="","",E256*MANUTENCAO!U258)</f>
        <v/>
      </c>
    </row>
    <row r="257" spans="2:6" ht="16.5" x14ac:dyDescent="0.25">
      <c r="B257" s="85" t="str">
        <f>IF('FROTA OPER.'!N261="","",'FROTA OPER.'!N261)</f>
        <v/>
      </c>
      <c r="C257" s="86" t="str">
        <f>IF(B257="","",'FROTA OPER.'!AJ261)</f>
        <v/>
      </c>
      <c r="D257" s="87" t="str">
        <f>IF('FROTA OPER.'!B261="","",'FROTA OPER.'!B261)</f>
        <v/>
      </c>
      <c r="E257" s="94" t="str">
        <f>IF(D257="","",SUM(VLOOKUP(D257,RECEBIVEIS!$C$6:$W$37,19,0)/VLOOKUP(D257,'FROTA OPER.'!$BM$6:$BN$36,2,0)))</f>
        <v/>
      </c>
      <c r="F257" s="88" t="str">
        <f>IF(D257="","",E257*MANUTENCAO!U259)</f>
        <v/>
      </c>
    </row>
    <row r="258" spans="2:6" ht="16.5" x14ac:dyDescent="0.25">
      <c r="B258" s="85" t="str">
        <f>IF('FROTA OPER.'!N262="","",'FROTA OPER.'!N262)</f>
        <v/>
      </c>
      <c r="C258" s="86" t="str">
        <f>IF(B258="","",'FROTA OPER.'!AJ262)</f>
        <v/>
      </c>
      <c r="D258" s="87" t="str">
        <f>IF('FROTA OPER.'!B262="","",'FROTA OPER.'!B262)</f>
        <v/>
      </c>
      <c r="E258" s="94" t="str">
        <f>IF(D258="","",SUM(VLOOKUP(D258,RECEBIVEIS!$C$6:$W$37,19,0)/VLOOKUP(D258,'FROTA OPER.'!$BM$6:$BN$36,2,0)))</f>
        <v/>
      </c>
      <c r="F258" s="88" t="str">
        <f>IF(D258="","",E258*MANUTENCAO!U260)</f>
        <v/>
      </c>
    </row>
    <row r="259" spans="2:6" ht="16.5" x14ac:dyDescent="0.25">
      <c r="B259" s="85" t="str">
        <f>IF('FROTA OPER.'!N263="","",'FROTA OPER.'!N263)</f>
        <v/>
      </c>
      <c r="C259" s="86" t="str">
        <f>IF(B259="","",'FROTA OPER.'!AJ263)</f>
        <v/>
      </c>
      <c r="D259" s="87" t="str">
        <f>IF('FROTA OPER.'!B263="","",'FROTA OPER.'!B263)</f>
        <v/>
      </c>
      <c r="E259" s="94" t="str">
        <f>IF(D259="","",SUM(VLOOKUP(D259,RECEBIVEIS!$C$6:$W$37,19,0)/VLOOKUP(D259,'FROTA OPER.'!$BM$6:$BN$36,2,0)))</f>
        <v/>
      </c>
      <c r="F259" s="88" t="str">
        <f>IF(D259="","",E259*MANUTENCAO!U261)</f>
        <v/>
      </c>
    </row>
    <row r="260" spans="2:6" ht="16.5" x14ac:dyDescent="0.25">
      <c r="B260" s="85" t="str">
        <f>IF('FROTA OPER.'!N264="","",'FROTA OPER.'!N264)</f>
        <v/>
      </c>
      <c r="C260" s="86" t="str">
        <f>IF(B260="","",'FROTA OPER.'!AJ264)</f>
        <v/>
      </c>
      <c r="D260" s="87" t="str">
        <f>IF('FROTA OPER.'!B264="","",'FROTA OPER.'!B264)</f>
        <v/>
      </c>
      <c r="E260" s="94" t="str">
        <f>IF(D260="","",SUM(VLOOKUP(D260,RECEBIVEIS!$C$6:$W$37,19,0)/VLOOKUP(D260,'FROTA OPER.'!$BM$6:$BN$36,2,0)))</f>
        <v/>
      </c>
      <c r="F260" s="88" t="str">
        <f>IF(D260="","",E260*MANUTENCAO!U262)</f>
        <v/>
      </c>
    </row>
    <row r="261" spans="2:6" ht="16.5" x14ac:dyDescent="0.25">
      <c r="B261" s="85" t="str">
        <f>IF('FROTA OPER.'!N265="","",'FROTA OPER.'!N265)</f>
        <v/>
      </c>
      <c r="C261" s="86" t="str">
        <f>IF(B261="","",'FROTA OPER.'!AJ265)</f>
        <v/>
      </c>
      <c r="D261" s="87" t="str">
        <f>IF('FROTA OPER.'!B265="","",'FROTA OPER.'!B265)</f>
        <v/>
      </c>
      <c r="E261" s="94" t="str">
        <f>IF(D261="","",SUM(VLOOKUP(D261,RECEBIVEIS!$C$6:$W$37,19,0)/VLOOKUP(D261,'FROTA OPER.'!$BM$6:$BN$36,2,0)))</f>
        <v/>
      </c>
      <c r="F261" s="88" t="str">
        <f>IF(D261="","",E261*MANUTENCAO!U263)</f>
        <v/>
      </c>
    </row>
    <row r="262" spans="2:6" ht="16.5" x14ac:dyDescent="0.25">
      <c r="B262" s="85" t="str">
        <f>IF('FROTA OPER.'!N266="","",'FROTA OPER.'!N266)</f>
        <v/>
      </c>
      <c r="C262" s="86" t="str">
        <f>IF(B262="","",'FROTA OPER.'!AJ266)</f>
        <v/>
      </c>
      <c r="D262" s="87" t="str">
        <f>IF('FROTA OPER.'!B266="","",'FROTA OPER.'!B266)</f>
        <v/>
      </c>
      <c r="E262" s="94" t="str">
        <f>IF(D262="","",SUM(VLOOKUP(D262,RECEBIVEIS!$C$6:$W$37,19,0)/VLOOKUP(D262,'FROTA OPER.'!$BM$6:$BN$36,2,0)))</f>
        <v/>
      </c>
      <c r="F262" s="88" t="str">
        <f>IF(D262="","",E262*MANUTENCAO!U264)</f>
        <v/>
      </c>
    </row>
    <row r="263" spans="2:6" ht="16.5" x14ac:dyDescent="0.25">
      <c r="B263" s="85" t="str">
        <f>IF('FROTA OPER.'!N267="","",'FROTA OPER.'!N267)</f>
        <v/>
      </c>
      <c r="C263" s="86" t="str">
        <f>IF(B263="","",'FROTA OPER.'!AJ267)</f>
        <v/>
      </c>
      <c r="D263" s="87" t="str">
        <f>IF('FROTA OPER.'!B267="","",'FROTA OPER.'!B267)</f>
        <v/>
      </c>
      <c r="E263" s="94" t="str">
        <f>IF(D263="","",SUM(VLOOKUP(D263,RECEBIVEIS!$C$6:$W$37,19,0)/VLOOKUP(D263,'FROTA OPER.'!$BM$6:$BN$36,2,0)))</f>
        <v/>
      </c>
      <c r="F263" s="88" t="str">
        <f>IF(D263="","",E263*MANUTENCAO!U265)</f>
        <v/>
      </c>
    </row>
    <row r="264" spans="2:6" ht="16.5" x14ac:dyDescent="0.25">
      <c r="B264" s="85" t="str">
        <f>IF('FROTA OPER.'!N268="","",'FROTA OPER.'!N268)</f>
        <v/>
      </c>
      <c r="C264" s="86" t="str">
        <f>IF(B264="","",'FROTA OPER.'!AJ268)</f>
        <v/>
      </c>
      <c r="D264" s="87" t="str">
        <f>IF('FROTA OPER.'!B268="","",'FROTA OPER.'!B268)</f>
        <v/>
      </c>
      <c r="E264" s="94" t="str">
        <f>IF(D264="","",SUM(VLOOKUP(D264,RECEBIVEIS!$C$6:$W$37,19,0)/VLOOKUP(D264,'FROTA OPER.'!$BM$6:$BN$36,2,0)))</f>
        <v/>
      </c>
      <c r="F264" s="88" t="str">
        <f>IF(D264="","",E264*MANUTENCAO!U266)</f>
        <v/>
      </c>
    </row>
    <row r="265" spans="2:6" ht="16.5" x14ac:dyDescent="0.25">
      <c r="B265" s="85" t="str">
        <f>IF('FROTA OPER.'!N269="","",'FROTA OPER.'!N269)</f>
        <v/>
      </c>
      <c r="C265" s="86" t="str">
        <f>IF(B265="","",'FROTA OPER.'!AJ269)</f>
        <v/>
      </c>
      <c r="D265" s="87" t="str">
        <f>IF('FROTA OPER.'!B269="","",'FROTA OPER.'!B269)</f>
        <v/>
      </c>
      <c r="E265" s="94" t="str">
        <f>IF(D265="","",SUM(VLOOKUP(D265,RECEBIVEIS!$C$6:$W$37,19,0)/VLOOKUP(D265,'FROTA OPER.'!$BM$6:$BN$36,2,0)))</f>
        <v/>
      </c>
      <c r="F265" s="88" t="str">
        <f>IF(D265="","",E265*MANUTENCAO!U267)</f>
        <v/>
      </c>
    </row>
    <row r="266" spans="2:6" ht="16.5" x14ac:dyDescent="0.25">
      <c r="B266" s="85" t="str">
        <f>IF('FROTA OPER.'!N270="","",'FROTA OPER.'!N270)</f>
        <v/>
      </c>
      <c r="C266" s="86" t="str">
        <f>IF(B266="","",'FROTA OPER.'!AJ270)</f>
        <v/>
      </c>
      <c r="D266" s="87" t="str">
        <f>IF('FROTA OPER.'!B270="","",'FROTA OPER.'!B270)</f>
        <v/>
      </c>
      <c r="E266" s="94" t="str">
        <f>IF(D266="","",SUM(VLOOKUP(D266,RECEBIVEIS!$C$6:$W$37,19,0)/VLOOKUP(D266,'FROTA OPER.'!$BM$6:$BN$36,2,0)))</f>
        <v/>
      </c>
      <c r="F266" s="88" t="str">
        <f>IF(D266="","",E266*MANUTENCAO!U268)</f>
        <v/>
      </c>
    </row>
    <row r="267" spans="2:6" ht="16.5" x14ac:dyDescent="0.25">
      <c r="B267" s="85" t="str">
        <f>IF('FROTA OPER.'!N271="","",'FROTA OPER.'!N271)</f>
        <v/>
      </c>
      <c r="C267" s="86" t="str">
        <f>IF(B267="","",'FROTA OPER.'!AJ271)</f>
        <v/>
      </c>
      <c r="D267" s="87" t="str">
        <f>IF('FROTA OPER.'!B271="","",'FROTA OPER.'!B271)</f>
        <v/>
      </c>
      <c r="E267" s="94" t="str">
        <f>IF(D267="","",SUM(VLOOKUP(D267,RECEBIVEIS!$C$6:$W$37,19,0)/VLOOKUP(D267,'FROTA OPER.'!$BM$6:$BN$36,2,0)))</f>
        <v/>
      </c>
      <c r="F267" s="88" t="str">
        <f>IF(D267="","",E267*MANUTENCAO!U269)</f>
        <v/>
      </c>
    </row>
    <row r="268" spans="2:6" ht="16.5" x14ac:dyDescent="0.25">
      <c r="B268" s="85" t="str">
        <f>IF('FROTA OPER.'!N272="","",'FROTA OPER.'!N272)</f>
        <v/>
      </c>
      <c r="C268" s="86" t="str">
        <f>IF(B268="","",'FROTA OPER.'!AJ272)</f>
        <v/>
      </c>
      <c r="D268" s="87" t="str">
        <f>IF('FROTA OPER.'!B272="","",'FROTA OPER.'!B272)</f>
        <v/>
      </c>
      <c r="E268" s="94" t="str">
        <f>IF(D268="","",SUM(VLOOKUP(D268,RECEBIVEIS!$C$6:$W$37,19,0)/VLOOKUP(D268,'FROTA OPER.'!$BM$6:$BN$36,2,0)))</f>
        <v/>
      </c>
      <c r="F268" s="88" t="str">
        <f>IF(D268="","",E268*MANUTENCAO!U270)</f>
        <v/>
      </c>
    </row>
    <row r="269" spans="2:6" ht="16.5" x14ac:dyDescent="0.25">
      <c r="B269" s="85" t="str">
        <f>IF('FROTA OPER.'!N273="","",'FROTA OPER.'!N273)</f>
        <v/>
      </c>
      <c r="C269" s="86" t="str">
        <f>IF(B269="","",'FROTA OPER.'!AJ273)</f>
        <v/>
      </c>
      <c r="D269" s="87" t="str">
        <f>IF('FROTA OPER.'!B273="","",'FROTA OPER.'!B273)</f>
        <v/>
      </c>
      <c r="E269" s="94" t="str">
        <f>IF(D269="","",SUM(VLOOKUP(D269,RECEBIVEIS!$C$6:$W$37,19,0)/VLOOKUP(D269,'FROTA OPER.'!$BM$6:$BN$36,2,0)))</f>
        <v/>
      </c>
      <c r="F269" s="88" t="str">
        <f>IF(D269="","",E269*MANUTENCAO!U271)</f>
        <v/>
      </c>
    </row>
    <row r="270" spans="2:6" ht="16.5" x14ac:dyDescent="0.25">
      <c r="B270" s="85" t="str">
        <f>IF('FROTA OPER.'!N274="","",'FROTA OPER.'!N274)</f>
        <v/>
      </c>
      <c r="C270" s="86" t="str">
        <f>IF(B270="","",'FROTA OPER.'!AJ274)</f>
        <v/>
      </c>
      <c r="D270" s="87" t="str">
        <f>IF('FROTA OPER.'!B274="","",'FROTA OPER.'!B274)</f>
        <v/>
      </c>
      <c r="E270" s="94" t="str">
        <f>IF(D270="","",SUM(VLOOKUP(D270,RECEBIVEIS!$C$6:$W$37,19,0)/VLOOKUP(D270,'FROTA OPER.'!$BM$6:$BN$36,2,0)))</f>
        <v/>
      </c>
      <c r="F270" s="88" t="str">
        <f>IF(D270="","",E270*MANUTENCAO!U272)</f>
        <v/>
      </c>
    </row>
    <row r="271" spans="2:6" ht="16.5" x14ac:dyDescent="0.25">
      <c r="B271" s="85" t="str">
        <f>IF('FROTA OPER.'!N275="","",'FROTA OPER.'!N275)</f>
        <v/>
      </c>
      <c r="C271" s="86" t="str">
        <f>IF(B271="","",'FROTA OPER.'!AJ275)</f>
        <v/>
      </c>
      <c r="D271" s="87" t="str">
        <f>IF('FROTA OPER.'!B275="","",'FROTA OPER.'!B275)</f>
        <v/>
      </c>
      <c r="E271" s="94" t="str">
        <f>IF(D271="","",SUM(VLOOKUP(D271,RECEBIVEIS!$C$6:$W$37,19,0)/VLOOKUP(D271,'FROTA OPER.'!$BM$6:$BN$36,2,0)))</f>
        <v/>
      </c>
      <c r="F271" s="88" t="str">
        <f>IF(D271="","",E271*MANUTENCAO!U273)</f>
        <v/>
      </c>
    </row>
    <row r="272" spans="2:6" ht="16.5" x14ac:dyDescent="0.25">
      <c r="B272" s="85" t="str">
        <f>IF('FROTA OPER.'!N276="","",'FROTA OPER.'!N276)</f>
        <v/>
      </c>
      <c r="C272" s="86" t="str">
        <f>IF(B272="","",'FROTA OPER.'!AJ276)</f>
        <v/>
      </c>
      <c r="D272" s="87" t="str">
        <f>IF('FROTA OPER.'!B276="","",'FROTA OPER.'!B276)</f>
        <v/>
      </c>
      <c r="E272" s="94" t="str">
        <f>IF(D272="","",SUM(VLOOKUP(D272,RECEBIVEIS!$C$6:$W$37,19,0)/VLOOKUP(D272,'FROTA OPER.'!$BM$6:$BN$36,2,0)))</f>
        <v/>
      </c>
      <c r="F272" s="88" t="str">
        <f>IF(D272="","",E272*MANUTENCAO!U274)</f>
        <v/>
      </c>
    </row>
    <row r="273" spans="2:6" ht="16.5" x14ac:dyDescent="0.25">
      <c r="B273" s="85" t="str">
        <f>IF('FROTA OPER.'!N277="","",'FROTA OPER.'!N277)</f>
        <v/>
      </c>
      <c r="C273" s="86" t="str">
        <f>IF(B273="","",'FROTA OPER.'!AJ277)</f>
        <v/>
      </c>
      <c r="D273" s="87" t="str">
        <f>IF('FROTA OPER.'!B277="","",'FROTA OPER.'!B277)</f>
        <v/>
      </c>
      <c r="E273" s="94" t="str">
        <f>IF(D273="","",SUM(VLOOKUP(D273,RECEBIVEIS!$C$6:$W$37,19,0)/VLOOKUP(D273,'FROTA OPER.'!$BM$6:$BN$36,2,0)))</f>
        <v/>
      </c>
      <c r="F273" s="88" t="str">
        <f>IF(D273="","",E273*MANUTENCAO!U275)</f>
        <v/>
      </c>
    </row>
    <row r="274" spans="2:6" ht="16.5" x14ac:dyDescent="0.25">
      <c r="B274" s="85" t="str">
        <f>IF('FROTA OPER.'!N278="","",'FROTA OPER.'!N278)</f>
        <v/>
      </c>
      <c r="C274" s="86" t="str">
        <f>IF(B274="","",'FROTA OPER.'!AJ278)</f>
        <v/>
      </c>
      <c r="D274" s="87" t="str">
        <f>IF('FROTA OPER.'!B278="","",'FROTA OPER.'!B278)</f>
        <v/>
      </c>
      <c r="E274" s="94" t="str">
        <f>IF(D274="","",SUM(VLOOKUP(D274,RECEBIVEIS!$C$6:$W$37,19,0)/VLOOKUP(D274,'FROTA OPER.'!$BM$6:$BN$36,2,0)))</f>
        <v/>
      </c>
      <c r="F274" s="88" t="str">
        <f>IF(D274="","",E274*MANUTENCAO!U276)</f>
        <v/>
      </c>
    </row>
    <row r="275" spans="2:6" ht="16.5" x14ac:dyDescent="0.25">
      <c r="B275" s="85" t="str">
        <f>IF('FROTA OPER.'!N279="","",'FROTA OPER.'!N279)</f>
        <v/>
      </c>
      <c r="C275" s="86" t="str">
        <f>IF(B275="","",'FROTA OPER.'!AJ279)</f>
        <v/>
      </c>
      <c r="D275" s="87" t="str">
        <f>IF('FROTA OPER.'!B279="","",'FROTA OPER.'!B279)</f>
        <v/>
      </c>
      <c r="E275" s="94" t="str">
        <f>IF(D275="","",SUM(VLOOKUP(D275,RECEBIVEIS!$C$6:$W$37,19,0)/VLOOKUP(D275,'FROTA OPER.'!$BM$6:$BN$36,2,0)))</f>
        <v/>
      </c>
      <c r="F275" s="88" t="str">
        <f>IF(D275="","",E275*MANUTENCAO!U277)</f>
        <v/>
      </c>
    </row>
    <row r="276" spans="2:6" ht="16.5" x14ac:dyDescent="0.25">
      <c r="B276" s="85" t="str">
        <f>IF('FROTA OPER.'!N280="","",'FROTA OPER.'!N280)</f>
        <v/>
      </c>
      <c r="C276" s="86" t="str">
        <f>IF(B276="","",'FROTA OPER.'!AJ280)</f>
        <v/>
      </c>
      <c r="D276" s="87" t="str">
        <f>IF('FROTA OPER.'!B280="","",'FROTA OPER.'!B280)</f>
        <v/>
      </c>
      <c r="E276" s="94" t="str">
        <f>IF(D276="","",SUM(VLOOKUP(D276,RECEBIVEIS!$C$6:$W$37,19,0)/VLOOKUP(D276,'FROTA OPER.'!$BM$6:$BN$36,2,0)))</f>
        <v/>
      </c>
      <c r="F276" s="88" t="str">
        <f>IF(D276="","",E276*MANUTENCAO!U278)</f>
        <v/>
      </c>
    </row>
    <row r="277" spans="2:6" ht="16.5" x14ac:dyDescent="0.25">
      <c r="B277" s="85" t="str">
        <f>IF('FROTA OPER.'!N281="","",'FROTA OPER.'!N281)</f>
        <v/>
      </c>
      <c r="C277" s="86" t="str">
        <f>IF(B277="","",'FROTA OPER.'!AJ281)</f>
        <v/>
      </c>
      <c r="D277" s="87" t="str">
        <f>IF('FROTA OPER.'!B281="","",'FROTA OPER.'!B281)</f>
        <v/>
      </c>
      <c r="E277" s="94" t="str">
        <f>IF(D277="","",SUM(VLOOKUP(D277,RECEBIVEIS!$C$6:$W$37,19,0)/VLOOKUP(D277,'FROTA OPER.'!$BM$6:$BN$36,2,0)))</f>
        <v/>
      </c>
      <c r="F277" s="88" t="str">
        <f>IF(D277="","",E277*MANUTENCAO!U279)</f>
        <v/>
      </c>
    </row>
    <row r="278" spans="2:6" ht="16.5" x14ac:dyDescent="0.25">
      <c r="B278" s="85" t="str">
        <f>IF('FROTA OPER.'!N282="","",'FROTA OPER.'!N282)</f>
        <v/>
      </c>
      <c r="C278" s="86" t="str">
        <f>IF(B278="","",'FROTA OPER.'!AJ282)</f>
        <v/>
      </c>
      <c r="D278" s="87" t="str">
        <f>IF('FROTA OPER.'!B282="","",'FROTA OPER.'!B282)</f>
        <v/>
      </c>
      <c r="E278" s="94" t="str">
        <f>IF(D278="","",SUM(VLOOKUP(D278,RECEBIVEIS!$C$6:$W$37,19,0)/VLOOKUP(D278,'FROTA OPER.'!$BM$6:$BN$36,2,0)))</f>
        <v/>
      </c>
      <c r="F278" s="88" t="str">
        <f>IF(D278="","",E278*MANUTENCAO!U280)</f>
        <v/>
      </c>
    </row>
    <row r="279" spans="2:6" ht="16.5" x14ac:dyDescent="0.25">
      <c r="B279" s="85" t="str">
        <f>IF('FROTA OPER.'!N283="","",'FROTA OPER.'!N283)</f>
        <v/>
      </c>
      <c r="C279" s="86" t="str">
        <f>IF(B279="","",'FROTA OPER.'!AJ283)</f>
        <v/>
      </c>
      <c r="D279" s="87" t="str">
        <f>IF('FROTA OPER.'!B283="","",'FROTA OPER.'!B283)</f>
        <v/>
      </c>
      <c r="E279" s="94" t="str">
        <f>IF(D279="","",SUM(VLOOKUP(D279,RECEBIVEIS!$C$6:$W$37,19,0)/VLOOKUP(D279,'FROTA OPER.'!$BM$6:$BN$36,2,0)))</f>
        <v/>
      </c>
      <c r="F279" s="88" t="str">
        <f>IF(D279="","",E279*MANUTENCAO!U281)</f>
        <v/>
      </c>
    </row>
    <row r="280" spans="2:6" ht="16.5" x14ac:dyDescent="0.25">
      <c r="B280" s="85" t="str">
        <f>IF('FROTA OPER.'!N284="","",'FROTA OPER.'!N284)</f>
        <v/>
      </c>
      <c r="C280" s="86" t="str">
        <f>IF(B280="","",'FROTA OPER.'!AJ284)</f>
        <v/>
      </c>
      <c r="D280" s="87" t="str">
        <f>IF('FROTA OPER.'!B284="","",'FROTA OPER.'!B284)</f>
        <v/>
      </c>
      <c r="E280" s="94" t="str">
        <f>IF(D280="","",SUM(VLOOKUP(D280,RECEBIVEIS!$C$6:$W$37,19,0)/VLOOKUP(D280,'FROTA OPER.'!$BM$6:$BN$36,2,0)))</f>
        <v/>
      </c>
      <c r="F280" s="88" t="str">
        <f>IF(D280="","",E280*MANUTENCAO!U282)</f>
        <v/>
      </c>
    </row>
    <row r="281" spans="2:6" ht="16.5" x14ac:dyDescent="0.25">
      <c r="B281" s="85" t="str">
        <f>IF('FROTA OPER.'!N285="","",'FROTA OPER.'!N285)</f>
        <v/>
      </c>
      <c r="C281" s="86" t="str">
        <f>IF(B281="","",'FROTA OPER.'!AJ285)</f>
        <v/>
      </c>
      <c r="D281" s="87" t="str">
        <f>IF('FROTA OPER.'!B285="","",'FROTA OPER.'!B285)</f>
        <v/>
      </c>
      <c r="E281" s="94" t="str">
        <f>IF(D281="","",SUM(VLOOKUP(D281,RECEBIVEIS!$C$6:$W$37,19,0)/VLOOKUP(D281,'FROTA OPER.'!$BM$6:$BN$36,2,0)))</f>
        <v/>
      </c>
      <c r="F281" s="88" t="str">
        <f>IF(D281="","",E281*MANUTENCAO!U283)</f>
        <v/>
      </c>
    </row>
    <row r="282" spans="2:6" ht="16.5" x14ac:dyDescent="0.25">
      <c r="B282" s="85" t="str">
        <f>IF('FROTA OPER.'!N286="","",'FROTA OPER.'!N286)</f>
        <v/>
      </c>
      <c r="C282" s="86" t="str">
        <f>IF(B282="","",'FROTA OPER.'!AJ286)</f>
        <v/>
      </c>
      <c r="D282" s="87" t="str">
        <f>IF('FROTA OPER.'!B286="","",'FROTA OPER.'!B286)</f>
        <v/>
      </c>
      <c r="E282" s="94" t="str">
        <f>IF(D282="","",SUM(VLOOKUP(D282,RECEBIVEIS!$C$6:$W$37,19,0)/VLOOKUP(D282,'FROTA OPER.'!$BM$6:$BN$36,2,0)))</f>
        <v/>
      </c>
      <c r="F282" s="88" t="str">
        <f>IF(D282="","",E282*MANUTENCAO!U284)</f>
        <v/>
      </c>
    </row>
    <row r="283" spans="2:6" ht="16.5" x14ac:dyDescent="0.25">
      <c r="B283" s="85" t="str">
        <f>IF('FROTA OPER.'!N287="","",'FROTA OPER.'!N287)</f>
        <v/>
      </c>
      <c r="C283" s="86" t="str">
        <f>IF(B283="","",'FROTA OPER.'!AJ287)</f>
        <v/>
      </c>
      <c r="D283" s="87" t="str">
        <f>IF('FROTA OPER.'!B287="","",'FROTA OPER.'!B287)</f>
        <v/>
      </c>
      <c r="E283" s="94" t="str">
        <f>IF(D283="","",SUM(VLOOKUP(D283,RECEBIVEIS!$C$6:$W$37,19,0)/VLOOKUP(D283,'FROTA OPER.'!$BM$6:$BN$36,2,0)))</f>
        <v/>
      </c>
      <c r="F283" s="88" t="str">
        <f>IF(D283="","",E283*MANUTENCAO!U285)</f>
        <v/>
      </c>
    </row>
    <row r="284" spans="2:6" ht="16.5" x14ac:dyDescent="0.25">
      <c r="B284" s="85" t="str">
        <f>IF('FROTA OPER.'!N288="","",'FROTA OPER.'!N288)</f>
        <v/>
      </c>
      <c r="C284" s="86" t="str">
        <f>IF(B284="","",'FROTA OPER.'!AJ288)</f>
        <v/>
      </c>
      <c r="D284" s="87" t="str">
        <f>IF('FROTA OPER.'!B288="","",'FROTA OPER.'!B288)</f>
        <v/>
      </c>
      <c r="E284" s="94" t="str">
        <f>IF(D284="","",SUM(VLOOKUP(D284,RECEBIVEIS!$C$6:$W$37,19,0)/VLOOKUP(D284,'FROTA OPER.'!$BM$6:$BN$36,2,0)))</f>
        <v/>
      </c>
      <c r="F284" s="88" t="str">
        <f>IF(D284="","",E284*MANUTENCAO!U286)</f>
        <v/>
      </c>
    </row>
    <row r="285" spans="2:6" ht="16.5" x14ac:dyDescent="0.25">
      <c r="B285" s="85" t="str">
        <f>IF('FROTA OPER.'!N289="","",'FROTA OPER.'!N289)</f>
        <v/>
      </c>
      <c r="C285" s="86" t="str">
        <f>IF(B285="","",'FROTA OPER.'!AJ289)</f>
        <v/>
      </c>
      <c r="D285" s="87" t="str">
        <f>IF('FROTA OPER.'!B289="","",'FROTA OPER.'!B289)</f>
        <v/>
      </c>
      <c r="E285" s="94" t="str">
        <f>IF(D285="","",SUM(VLOOKUP(D285,RECEBIVEIS!$C$6:$W$37,19,0)/VLOOKUP(D285,'FROTA OPER.'!$BM$6:$BN$36,2,0)))</f>
        <v/>
      </c>
      <c r="F285" s="88" t="str">
        <f>IF(D285="","",E285*MANUTENCAO!U287)</f>
        <v/>
      </c>
    </row>
    <row r="286" spans="2:6" ht="16.5" x14ac:dyDescent="0.25">
      <c r="B286" s="85" t="str">
        <f>IF('FROTA OPER.'!N290="","",'FROTA OPER.'!N290)</f>
        <v/>
      </c>
      <c r="C286" s="86" t="str">
        <f>IF(B286="","",'FROTA OPER.'!AJ290)</f>
        <v/>
      </c>
      <c r="D286" s="87" t="str">
        <f>IF('FROTA OPER.'!B290="","",'FROTA OPER.'!B290)</f>
        <v/>
      </c>
      <c r="E286" s="94" t="str">
        <f>IF(D286="","",SUM(VLOOKUP(D286,RECEBIVEIS!$C$6:$W$37,19,0)/VLOOKUP(D286,'FROTA OPER.'!$BM$6:$BN$36,2,0)))</f>
        <v/>
      </c>
      <c r="F286" s="88" t="str">
        <f>IF(D286="","",E286*MANUTENCAO!U288)</f>
        <v/>
      </c>
    </row>
    <row r="287" spans="2:6" ht="16.5" x14ac:dyDescent="0.25">
      <c r="B287" s="85" t="str">
        <f>IF('FROTA OPER.'!N291="","",'FROTA OPER.'!N291)</f>
        <v/>
      </c>
      <c r="C287" s="86" t="str">
        <f>IF(B287="","",'FROTA OPER.'!AJ291)</f>
        <v/>
      </c>
      <c r="D287" s="87" t="str">
        <f>IF('FROTA OPER.'!B291="","",'FROTA OPER.'!B291)</f>
        <v/>
      </c>
      <c r="E287" s="94" t="str">
        <f>IF(D287="","",SUM(VLOOKUP(D287,RECEBIVEIS!$C$6:$W$37,19,0)/VLOOKUP(D287,'FROTA OPER.'!$BM$6:$BN$36,2,0)))</f>
        <v/>
      </c>
      <c r="F287" s="88" t="str">
        <f>IF(D287="","",E287*MANUTENCAO!U289)</f>
        <v/>
      </c>
    </row>
    <row r="288" spans="2:6" ht="16.5" x14ac:dyDescent="0.25">
      <c r="B288" s="85" t="str">
        <f>IF('FROTA OPER.'!N292="","",'FROTA OPER.'!N292)</f>
        <v/>
      </c>
      <c r="C288" s="86" t="str">
        <f>IF(B288="","",'FROTA OPER.'!AJ292)</f>
        <v/>
      </c>
      <c r="D288" s="87" t="str">
        <f>IF('FROTA OPER.'!B292="","",'FROTA OPER.'!B292)</f>
        <v/>
      </c>
      <c r="E288" s="94" t="str">
        <f>IF(D288="","",SUM(VLOOKUP(D288,RECEBIVEIS!$C$6:$W$37,19,0)/VLOOKUP(D288,'FROTA OPER.'!$BM$6:$BN$36,2,0)))</f>
        <v/>
      </c>
      <c r="F288" s="88" t="str">
        <f>IF(D288="","",E288*MANUTENCAO!U290)</f>
        <v/>
      </c>
    </row>
    <row r="289" spans="2:6" ht="16.5" x14ac:dyDescent="0.25">
      <c r="B289" s="85" t="str">
        <f>IF('FROTA OPER.'!N293="","",'FROTA OPER.'!N293)</f>
        <v/>
      </c>
      <c r="C289" s="86" t="str">
        <f>IF(B289="","",'FROTA OPER.'!AJ293)</f>
        <v/>
      </c>
      <c r="D289" s="87" t="str">
        <f>IF('FROTA OPER.'!B293="","",'FROTA OPER.'!B293)</f>
        <v/>
      </c>
      <c r="E289" s="94" t="str">
        <f>IF(D289="","",SUM(VLOOKUP(D289,RECEBIVEIS!$C$6:$W$37,19,0)/VLOOKUP(D289,'FROTA OPER.'!$BM$6:$BN$36,2,0)))</f>
        <v/>
      </c>
      <c r="F289" s="88" t="str">
        <f>IF(D289="","",E289*MANUTENCAO!U291)</f>
        <v/>
      </c>
    </row>
    <row r="290" spans="2:6" ht="16.5" x14ac:dyDescent="0.25">
      <c r="B290" s="85" t="str">
        <f>IF('FROTA OPER.'!N294="","",'FROTA OPER.'!N294)</f>
        <v/>
      </c>
      <c r="C290" s="86" t="str">
        <f>IF(B290="","",'FROTA OPER.'!AJ294)</f>
        <v/>
      </c>
      <c r="D290" s="87" t="str">
        <f>IF('FROTA OPER.'!B294="","",'FROTA OPER.'!B294)</f>
        <v/>
      </c>
      <c r="E290" s="94" t="str">
        <f>IF(D290="","",SUM(VLOOKUP(D290,RECEBIVEIS!$C$6:$W$37,19,0)/VLOOKUP(D290,'FROTA OPER.'!$BM$6:$BN$36,2,0)))</f>
        <v/>
      </c>
      <c r="F290" s="88" t="str">
        <f>IF(D290="","",E290*MANUTENCAO!U292)</f>
        <v/>
      </c>
    </row>
    <row r="291" spans="2:6" ht="16.5" x14ac:dyDescent="0.25">
      <c r="B291" s="85" t="str">
        <f>IF('FROTA OPER.'!N295="","",'FROTA OPER.'!N295)</f>
        <v/>
      </c>
      <c r="C291" s="86" t="str">
        <f>IF(B291="","",'FROTA OPER.'!AJ295)</f>
        <v/>
      </c>
      <c r="D291" s="87" t="str">
        <f>IF('FROTA OPER.'!B295="","",'FROTA OPER.'!B295)</f>
        <v/>
      </c>
      <c r="E291" s="94" t="str">
        <f>IF(D291="","",SUM(VLOOKUP(D291,RECEBIVEIS!$C$6:$W$37,19,0)/VLOOKUP(D291,'FROTA OPER.'!$BM$6:$BN$36,2,0)))</f>
        <v/>
      </c>
      <c r="F291" s="88" t="str">
        <f>IF(D291="","",E291*MANUTENCAO!U293)</f>
        <v/>
      </c>
    </row>
    <row r="292" spans="2:6" ht="16.5" x14ac:dyDescent="0.25">
      <c r="B292" s="85" t="str">
        <f>IF('FROTA OPER.'!N296="","",'FROTA OPER.'!N296)</f>
        <v/>
      </c>
      <c r="C292" s="86" t="str">
        <f>IF(B292="","",'FROTA OPER.'!AJ296)</f>
        <v/>
      </c>
      <c r="D292" s="87" t="str">
        <f>IF('FROTA OPER.'!B296="","",'FROTA OPER.'!B296)</f>
        <v/>
      </c>
      <c r="E292" s="94" t="str">
        <f>IF(D292="","",SUM(VLOOKUP(D292,RECEBIVEIS!$C$6:$W$37,19,0)/VLOOKUP(D292,'FROTA OPER.'!$BM$6:$BN$36,2,0)))</f>
        <v/>
      </c>
      <c r="F292" s="88" t="str">
        <f>IF(D292="","",E292*MANUTENCAO!U294)</f>
        <v/>
      </c>
    </row>
    <row r="293" spans="2:6" ht="16.5" x14ac:dyDescent="0.25">
      <c r="B293" s="85" t="str">
        <f>IF('FROTA OPER.'!N297="","",'FROTA OPER.'!N297)</f>
        <v/>
      </c>
      <c r="C293" s="86" t="str">
        <f>IF(B293="","",'FROTA OPER.'!AJ297)</f>
        <v/>
      </c>
      <c r="D293" s="87" t="str">
        <f>IF('FROTA OPER.'!B297="","",'FROTA OPER.'!B297)</f>
        <v/>
      </c>
      <c r="E293" s="94" t="str">
        <f>IF(D293="","",SUM(VLOOKUP(D293,RECEBIVEIS!$C$6:$W$37,19,0)/VLOOKUP(D293,'FROTA OPER.'!$BM$6:$BN$36,2,0)))</f>
        <v/>
      </c>
      <c r="F293" s="88" t="str">
        <f>IF(D293="","",E293*MANUTENCAO!U295)</f>
        <v/>
      </c>
    </row>
    <row r="294" spans="2:6" ht="16.5" x14ac:dyDescent="0.25">
      <c r="B294" s="85" t="str">
        <f>IF('FROTA OPER.'!N298="","",'FROTA OPER.'!N298)</f>
        <v/>
      </c>
      <c r="C294" s="86" t="str">
        <f>IF(B294="","",'FROTA OPER.'!AJ298)</f>
        <v/>
      </c>
      <c r="D294" s="87" t="str">
        <f>IF('FROTA OPER.'!B298="","",'FROTA OPER.'!B298)</f>
        <v/>
      </c>
      <c r="E294" s="94" t="str">
        <f>IF(D294="","",SUM(VLOOKUP(D294,RECEBIVEIS!$C$6:$W$37,19,0)/VLOOKUP(D294,'FROTA OPER.'!$BM$6:$BN$36,2,0)))</f>
        <v/>
      </c>
      <c r="F294" s="88" t="str">
        <f>IF(D294="","",E294*MANUTENCAO!U296)</f>
        <v/>
      </c>
    </row>
    <row r="295" spans="2:6" ht="16.5" x14ac:dyDescent="0.25">
      <c r="B295" s="85" t="str">
        <f>IF('FROTA OPER.'!N299="","",'FROTA OPER.'!N299)</f>
        <v/>
      </c>
      <c r="C295" s="86" t="str">
        <f>IF(B295="","",'FROTA OPER.'!AJ299)</f>
        <v/>
      </c>
      <c r="D295" s="87" t="str">
        <f>IF('FROTA OPER.'!B299="","",'FROTA OPER.'!B299)</f>
        <v/>
      </c>
      <c r="E295" s="94" t="str">
        <f>IF(D295="","",SUM(VLOOKUP(D295,RECEBIVEIS!$C$6:$W$37,19,0)/VLOOKUP(D295,'FROTA OPER.'!$BM$6:$BN$36,2,0)))</f>
        <v/>
      </c>
      <c r="F295" s="88" t="str">
        <f>IF(D295="","",E295*MANUTENCAO!U297)</f>
        <v/>
      </c>
    </row>
    <row r="296" spans="2:6" ht="16.5" x14ac:dyDescent="0.25">
      <c r="B296" s="85" t="str">
        <f>IF('FROTA OPER.'!N300="","",'FROTA OPER.'!N300)</f>
        <v/>
      </c>
      <c r="C296" s="86" t="str">
        <f>IF(B296="","",'FROTA OPER.'!AJ300)</f>
        <v/>
      </c>
      <c r="D296" s="87" t="str">
        <f>IF('FROTA OPER.'!B300="","",'FROTA OPER.'!B300)</f>
        <v/>
      </c>
      <c r="E296" s="94" t="str">
        <f>IF(D296="","",SUM(VLOOKUP(D296,RECEBIVEIS!$C$6:$W$37,19,0)/VLOOKUP(D296,'FROTA OPER.'!$BM$6:$BN$36,2,0)))</f>
        <v/>
      </c>
      <c r="F296" s="88" t="str">
        <f>IF(D296="","",E296*MANUTENCAO!U298)</f>
        <v/>
      </c>
    </row>
    <row r="297" spans="2:6" ht="16.5" x14ac:dyDescent="0.25">
      <c r="B297" s="85" t="str">
        <f>IF('FROTA OPER.'!N301="","",'FROTA OPER.'!N301)</f>
        <v/>
      </c>
      <c r="C297" s="86" t="str">
        <f>IF(B297="","",'FROTA OPER.'!AJ301)</f>
        <v/>
      </c>
      <c r="D297" s="87" t="str">
        <f>IF('FROTA OPER.'!B301="","",'FROTA OPER.'!B301)</f>
        <v/>
      </c>
      <c r="E297" s="94" t="str">
        <f>IF(D297="","",SUM(VLOOKUP(D297,RECEBIVEIS!$C$6:$W$37,19,0)/VLOOKUP(D297,'FROTA OPER.'!$BM$6:$BN$36,2,0)))</f>
        <v/>
      </c>
      <c r="F297" s="88" t="str">
        <f>IF(D297="","",E297*MANUTENCAO!U299)</f>
        <v/>
      </c>
    </row>
    <row r="298" spans="2:6" ht="16.5" x14ac:dyDescent="0.25">
      <c r="B298" s="85" t="str">
        <f>IF('FROTA OPER.'!N302="","",'FROTA OPER.'!N302)</f>
        <v/>
      </c>
      <c r="C298" s="86" t="str">
        <f>IF(B298="","",'FROTA OPER.'!AJ302)</f>
        <v/>
      </c>
      <c r="D298" s="87" t="str">
        <f>IF('FROTA OPER.'!B302="","",'FROTA OPER.'!B302)</f>
        <v/>
      </c>
      <c r="E298" s="94" t="str">
        <f>IF(D298="","",SUM(VLOOKUP(D298,RECEBIVEIS!$C$6:$W$37,19,0)/VLOOKUP(D298,'FROTA OPER.'!$BM$6:$BN$36,2,0)))</f>
        <v/>
      </c>
      <c r="F298" s="88" t="str">
        <f>IF(D298="","",E298*MANUTENCAO!U300)</f>
        <v/>
      </c>
    </row>
    <row r="299" spans="2:6" ht="16.5" x14ac:dyDescent="0.25">
      <c r="B299" s="85" t="str">
        <f>IF('FROTA OPER.'!N303="","",'FROTA OPER.'!N303)</f>
        <v/>
      </c>
      <c r="C299" s="86" t="str">
        <f>IF(B299="","",'FROTA OPER.'!AJ303)</f>
        <v/>
      </c>
      <c r="D299" s="87" t="str">
        <f>IF('FROTA OPER.'!B303="","",'FROTA OPER.'!B303)</f>
        <v/>
      </c>
      <c r="E299" s="94" t="str">
        <f>IF(D299="","",SUM(VLOOKUP(D299,RECEBIVEIS!$C$6:$W$37,19,0)/VLOOKUP(D299,'FROTA OPER.'!$BM$6:$BN$36,2,0)))</f>
        <v/>
      </c>
      <c r="F299" s="88" t="str">
        <f>IF(D299="","",E299*MANUTENCAO!U301)</f>
        <v/>
      </c>
    </row>
    <row r="300" spans="2:6" ht="16.5" x14ac:dyDescent="0.25">
      <c r="B300" s="85" t="str">
        <f>IF('FROTA OPER.'!N304="","",'FROTA OPER.'!N304)</f>
        <v/>
      </c>
      <c r="C300" s="86" t="str">
        <f>IF(B300="","",'FROTA OPER.'!AJ304)</f>
        <v/>
      </c>
      <c r="D300" s="87" t="str">
        <f>IF('FROTA OPER.'!B304="","",'FROTA OPER.'!B304)</f>
        <v/>
      </c>
      <c r="E300" s="94" t="str">
        <f>IF(D300="","",SUM(VLOOKUP(D300,RECEBIVEIS!$C$6:$W$37,19,0)/VLOOKUP(D300,'FROTA OPER.'!$BM$6:$BN$36,2,0)))</f>
        <v/>
      </c>
      <c r="F300" s="88" t="str">
        <f>IF(D300="","",E300*MANUTENCAO!U302)</f>
        <v/>
      </c>
    </row>
    <row r="301" spans="2:6" ht="16.5" x14ac:dyDescent="0.25">
      <c r="B301" s="85" t="str">
        <f>IF('FROTA OPER.'!N305="","",'FROTA OPER.'!N305)</f>
        <v/>
      </c>
      <c r="C301" s="86" t="str">
        <f>IF(B301="","",'FROTA OPER.'!AJ305)</f>
        <v/>
      </c>
      <c r="D301" s="87" t="str">
        <f>IF('FROTA OPER.'!B305="","",'FROTA OPER.'!B305)</f>
        <v/>
      </c>
      <c r="E301" s="94" t="str">
        <f>IF(D301="","",SUM(VLOOKUP(D301,RECEBIVEIS!$C$6:$W$37,19,0)/VLOOKUP(D301,'FROTA OPER.'!$BM$6:$BN$36,2,0)))</f>
        <v/>
      </c>
      <c r="F301" s="88" t="str">
        <f>IF(D301="","",E301*MANUTENCAO!U303)</f>
        <v/>
      </c>
    </row>
    <row r="302" spans="2:6" ht="16.5" x14ac:dyDescent="0.25">
      <c r="B302" s="85" t="str">
        <f>IF('FROTA OPER.'!N306="","",'FROTA OPER.'!N306)</f>
        <v/>
      </c>
      <c r="C302" s="86" t="str">
        <f>IF(B302="","",'FROTA OPER.'!AJ306)</f>
        <v/>
      </c>
      <c r="D302" s="87" t="str">
        <f>IF('FROTA OPER.'!B306="","",'FROTA OPER.'!B306)</f>
        <v/>
      </c>
      <c r="E302" s="94" t="str">
        <f>IF(D302="","",SUM(VLOOKUP(D302,RECEBIVEIS!$C$6:$W$37,19,0)/VLOOKUP(D302,'FROTA OPER.'!$BM$6:$BN$36,2,0)))</f>
        <v/>
      </c>
      <c r="F302" s="88" t="str">
        <f>IF(D302="","",E302*MANUTENCAO!U304)</f>
        <v/>
      </c>
    </row>
  </sheetData>
  <sheetProtection algorithmName="SHA-512" hashValue="V0MrpgBKAVJpA4xy2cqvomxuIWVkupnULSrVAH2dUH6HGWwnuF3sQujVPNdwFezTrHREsTh5vCOcEtWdDah5Lw==" saltValue="QmpsVqMTNLaO/t9TcmcqBg==" spinCount="100000" sheet="1" objects="1" scenarios="1"/>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AH156"/>
  <sheetViews>
    <sheetView workbookViewId="0">
      <selection activeCell="N1" sqref="N1:XFD1048576"/>
    </sheetView>
  </sheetViews>
  <sheetFormatPr defaultColWidth="0" defaultRowHeight="16.5" x14ac:dyDescent="0.25"/>
  <cols>
    <col min="1" max="1" width="3.85546875" style="111" customWidth="1"/>
    <col min="2" max="2" width="8.7109375" style="111" customWidth="1"/>
    <col min="3" max="4" width="22.85546875" style="111" customWidth="1"/>
    <col min="5" max="5" width="16" style="111" customWidth="1"/>
    <col min="6" max="6" width="17.140625" style="111" customWidth="1"/>
    <col min="7" max="11" width="14.28515625" style="111" customWidth="1"/>
    <col min="12" max="12" width="19.85546875" style="111" bestFit="1" customWidth="1"/>
    <col min="13" max="13" width="14.85546875" style="112" bestFit="1" customWidth="1"/>
    <col min="14" max="14" width="14.28515625" style="112" hidden="1" customWidth="1"/>
    <col min="15" max="15" width="9.140625" style="112" hidden="1" customWidth="1"/>
    <col min="16" max="16" width="10.28515625" style="113" hidden="1" customWidth="1"/>
    <col min="17" max="17" width="17.7109375" style="225" hidden="1" customWidth="1"/>
    <col min="18" max="18" width="13.7109375" style="225" hidden="1" customWidth="1"/>
    <col min="19" max="19" width="17.42578125" style="225" hidden="1" customWidth="1"/>
    <col min="20" max="20" width="13.7109375" style="114" hidden="1" customWidth="1"/>
    <col min="21" max="21" width="19.42578125" style="115" hidden="1" customWidth="1"/>
    <col min="22" max="22" width="19" style="113" hidden="1" customWidth="1"/>
    <col min="23" max="23" width="19.5703125" style="113" hidden="1" customWidth="1"/>
    <col min="24" max="24" width="14.7109375" style="113" hidden="1" customWidth="1"/>
    <col min="25" max="25" width="12.85546875" style="113" hidden="1" customWidth="1"/>
    <col min="26" max="26" width="25.5703125" style="113" hidden="1" customWidth="1"/>
    <col min="27" max="27" width="23" style="113" hidden="1" customWidth="1"/>
    <col min="28" max="28" width="19.5703125" style="113" hidden="1" customWidth="1"/>
    <col min="29" max="29" width="17.28515625" style="113" hidden="1" customWidth="1"/>
    <col min="30" max="30" width="12.7109375" style="113" hidden="1" customWidth="1"/>
    <col min="31" max="34" width="0" style="112" hidden="1" customWidth="1"/>
    <col min="35" max="16384" width="9.140625" style="111" hidden="1"/>
  </cols>
  <sheetData>
    <row r="1" spans="2:30" ht="6.75" customHeight="1" x14ac:dyDescent="0.25"/>
    <row r="2" spans="2:30" ht="16.5" customHeight="1" x14ac:dyDescent="0.25">
      <c r="B2" s="761" t="s">
        <v>664</v>
      </c>
      <c r="C2" s="761"/>
      <c r="D2" s="761"/>
      <c r="E2" s="761"/>
      <c r="F2" s="761"/>
      <c r="G2" s="760" t="str">
        <f>IF(F28="","",K28)</f>
        <v/>
      </c>
      <c r="H2" s="760"/>
      <c r="I2" s="760"/>
      <c r="J2" s="754" t="str">
        <f>IF(G2="","",(SUM(G2:I7)))</f>
        <v/>
      </c>
      <c r="K2" s="755"/>
      <c r="L2" s="756"/>
    </row>
    <row r="3" spans="2:30" ht="16.5" customHeight="1" x14ac:dyDescent="0.25">
      <c r="B3" s="761" t="s">
        <v>665</v>
      </c>
      <c r="C3" s="761"/>
      <c r="D3" s="761"/>
      <c r="E3" s="761"/>
      <c r="F3" s="761"/>
      <c r="G3" s="760" t="str">
        <f>IF($G$2="","",$G$2*0.2)</f>
        <v/>
      </c>
      <c r="H3" s="760"/>
      <c r="I3" s="760"/>
      <c r="J3" s="754"/>
      <c r="K3" s="755"/>
      <c r="L3" s="756"/>
      <c r="Q3" s="225">
        <f>IF(SUBTOTAL(3,Q4:Q154)-COUNTBLANK(Q4:Q154)=0,"",SUBTOTAL(3,Q4:Q154)-COUNTBLANK(Q4:Q154))</f>
        <v>-120</v>
      </c>
      <c r="R3" s="225" t="str">
        <f>IF(COUNTIF(R4:R154,"1")=0,"",COUNTIF(R4:R154,"1"))</f>
        <v/>
      </c>
      <c r="S3" s="225">
        <f>IF(SUBTOTAL(3,S4:S154)-COUNTBLANK(S4:S154)=0,"",SUBTOTAL(3,S4:S154)-COUNTBLANK(S4:S154))</f>
        <v>-120</v>
      </c>
      <c r="T3" s="225" t="str">
        <f>IF(COUNTIF(T4:T154,"1")=0,"",COUNTIF(T4:T154,"1"))</f>
        <v/>
      </c>
    </row>
    <row r="4" spans="2:30" ht="16.5" customHeight="1" x14ac:dyDescent="0.25">
      <c r="B4" s="761" t="s">
        <v>666</v>
      </c>
      <c r="C4" s="761"/>
      <c r="D4" s="761"/>
      <c r="E4" s="761"/>
      <c r="F4" s="761"/>
      <c r="G4" s="760" t="str">
        <f>IF($G$2="","",$G$2*0.08)</f>
        <v/>
      </c>
      <c r="H4" s="760"/>
      <c r="I4" s="760"/>
      <c r="J4" s="754"/>
      <c r="K4" s="755"/>
      <c r="L4" s="756"/>
      <c r="Q4" s="225" t="str">
        <f>IF(ROTAS!$W5="SIM",ROTAS!F5,"")</f>
        <v/>
      </c>
      <c r="R4" s="225" t="str">
        <f>IF(Q4="","",COUNTIF($Q$4:Q4,Q4))</f>
        <v/>
      </c>
      <c r="S4" s="225" t="str">
        <f>IF(ROTAS!$W5="SIM",ROTAS!J5,"")</f>
        <v/>
      </c>
      <c r="T4" s="225" t="str">
        <f>IF(S4="","",COUNTIF($Q$4:S4,S4))</f>
        <v/>
      </c>
    </row>
    <row r="5" spans="2:30" ht="16.5" customHeight="1" x14ac:dyDescent="0.25">
      <c r="B5" s="761" t="s">
        <v>667</v>
      </c>
      <c r="C5" s="761"/>
      <c r="D5" s="761"/>
      <c r="E5" s="761"/>
      <c r="F5" s="761"/>
      <c r="G5" s="760" t="str">
        <f>IF(G2="","",SUM(K15:L23)/12)</f>
        <v/>
      </c>
      <c r="H5" s="760"/>
      <c r="I5" s="760"/>
      <c r="J5" s="754"/>
      <c r="K5" s="755"/>
      <c r="L5" s="756"/>
      <c r="Q5" s="225" t="str">
        <f>IF(ROTAS!$W5="SIM",ROTAS!F5,"")</f>
        <v/>
      </c>
      <c r="R5" s="225" t="str">
        <f>IF(Q5="","",COUNTIF($Q$4:Q5,Q5))</f>
        <v/>
      </c>
      <c r="S5" s="225" t="str">
        <f>IF(ROTAS!$W5="SIM",ROTAS!J5,"")</f>
        <v/>
      </c>
      <c r="T5" s="225" t="str">
        <f>IF(S5="","",COUNTIF($S$4:S5,S5))</f>
        <v/>
      </c>
    </row>
    <row r="6" spans="2:30" ht="16.5" customHeight="1" x14ac:dyDescent="0.25">
      <c r="B6" s="761" t="s">
        <v>668</v>
      </c>
      <c r="C6" s="761"/>
      <c r="D6" s="761"/>
      <c r="E6" s="761"/>
      <c r="F6" s="761"/>
      <c r="G6" s="760" t="str">
        <f>IF(G2="","",SUM(K28/12))</f>
        <v/>
      </c>
      <c r="H6" s="760"/>
      <c r="I6" s="760"/>
      <c r="J6" s="754"/>
      <c r="K6" s="755"/>
      <c r="L6" s="756"/>
      <c r="Q6" s="225" t="str">
        <f>IF(ROTAS!$W6="SIM",ROTAS!F6,"")</f>
        <v/>
      </c>
      <c r="R6" s="225" t="str">
        <f>IF(Q6="","",COUNTIF($Q$4:Q6,Q6))</f>
        <v/>
      </c>
      <c r="S6" s="225" t="str">
        <f>IF(ROTAS!$W6="SIM",ROTAS!J6,"")</f>
        <v/>
      </c>
      <c r="T6" s="225" t="str">
        <f>IF(S6="","",COUNTIF($S$4:S6,S6))</f>
        <v/>
      </c>
    </row>
    <row r="7" spans="2:30" ht="16.5" customHeight="1" thickBot="1" x14ac:dyDescent="0.3">
      <c r="B7" s="761" t="s">
        <v>669</v>
      </c>
      <c r="C7" s="761"/>
      <c r="D7" s="761"/>
      <c r="E7" s="761"/>
      <c r="F7" s="761"/>
      <c r="G7" s="760" t="str">
        <f>IF(G2="","",SUM(K15:L23)*0.08)</f>
        <v/>
      </c>
      <c r="H7" s="760"/>
      <c r="I7" s="760"/>
      <c r="J7" s="757"/>
      <c r="K7" s="758"/>
      <c r="L7" s="759"/>
      <c r="Q7" s="225" t="str">
        <f>IF(ROTAS!$W7="SIM",ROTAS!F7,"")</f>
        <v/>
      </c>
      <c r="R7" s="225" t="str">
        <f>IF(Q7="","",COUNTIF($Q$4:Q7,Q7))</f>
        <v/>
      </c>
      <c r="S7" s="225" t="str">
        <f>IF(ROTAS!$W7="SIM",ROTAS!J7,"")</f>
        <v/>
      </c>
      <c r="T7" s="225" t="str">
        <f>IF(S7="","",COUNTIF($S$4:S7,S7))</f>
        <v/>
      </c>
    </row>
    <row r="8" spans="2:30" ht="3.75" customHeight="1" x14ac:dyDescent="0.25">
      <c r="M8" s="111"/>
      <c r="Q8" s="225" t="str">
        <f>IF(ROTAS!$W8="SIM",ROTAS!F8,"")</f>
        <v/>
      </c>
      <c r="R8" s="225" t="str">
        <f>IF(Q8="","",COUNTIF($Q$4:Q8,Q8))</f>
        <v/>
      </c>
      <c r="S8" s="225" t="str">
        <f>IF(ROTAS!$W8="SIM",ROTAS!J8,"")</f>
        <v/>
      </c>
      <c r="T8" s="225" t="str">
        <f>IF(S8="","",COUNTIF($S$4:S8,S8))</f>
        <v/>
      </c>
    </row>
    <row r="9" spans="2:30" ht="3.75" customHeight="1" thickBot="1" x14ac:dyDescent="0.3">
      <c r="L9" s="118"/>
      <c r="Q9" s="225" t="str">
        <f>IF(ROTAS!$W9="SIM",ROTAS!F9,"")</f>
        <v/>
      </c>
      <c r="R9" s="225" t="str">
        <f>IF(Q9="","",COUNTIF($Q$4:Q9,Q9))</f>
        <v/>
      </c>
      <c r="S9" s="225" t="str">
        <f>IF(ROTAS!$W9="SIM",ROTAS!J9,"")</f>
        <v/>
      </c>
      <c r="T9" s="225" t="str">
        <f>IF(S9="","",COUNTIF($S$4:S9,S9))</f>
        <v/>
      </c>
      <c r="U9" s="119"/>
      <c r="V9" s="117"/>
      <c r="W9" s="117"/>
      <c r="X9" s="117"/>
      <c r="Y9" s="117"/>
      <c r="Z9" s="117"/>
      <c r="AA9" s="117"/>
      <c r="AB9" s="117"/>
      <c r="AC9" s="117"/>
      <c r="AD9" s="117"/>
    </row>
    <row r="10" spans="2:30" ht="13.5" customHeight="1" x14ac:dyDescent="0.25">
      <c r="B10" s="740" t="s">
        <v>670</v>
      </c>
      <c r="C10" s="741"/>
      <c r="D10" s="741"/>
      <c r="E10" s="741"/>
      <c r="F10" s="741"/>
      <c r="G10" s="741"/>
      <c r="H10" s="741"/>
      <c r="I10" s="741"/>
      <c r="J10" s="741"/>
      <c r="K10" s="741"/>
      <c r="L10" s="742"/>
      <c r="Q10" s="225" t="str">
        <f>IF(ROTAS!$W10="SIM",ROTAS!F10,"")</f>
        <v/>
      </c>
      <c r="R10" s="225" t="str">
        <f>IF(Q10="","",COUNTIF($Q$4:Q10,Q10))</f>
        <v/>
      </c>
      <c r="S10" s="225" t="str">
        <f>IF(ROTAS!$W10="SIM",ROTAS!J10,"")</f>
        <v/>
      </c>
      <c r="T10" s="225" t="str">
        <f>IF(S10="","",COUNTIF($S$4:S10,S10))</f>
        <v/>
      </c>
      <c r="U10" s="119"/>
      <c r="V10" s="117"/>
      <c r="W10" s="117"/>
      <c r="X10" s="117"/>
      <c r="Y10" s="117"/>
      <c r="Z10" s="117"/>
      <c r="AA10" s="117"/>
      <c r="AB10" s="117"/>
      <c r="AC10" s="117"/>
      <c r="AD10" s="117"/>
    </row>
    <row r="11" spans="2:30" ht="13.5" customHeight="1" thickBot="1" x14ac:dyDescent="0.3">
      <c r="B11" s="743"/>
      <c r="C11" s="744"/>
      <c r="D11" s="744"/>
      <c r="E11" s="744"/>
      <c r="F11" s="744"/>
      <c r="G11" s="744"/>
      <c r="H11" s="744"/>
      <c r="I11" s="744"/>
      <c r="J11" s="744"/>
      <c r="K11" s="744"/>
      <c r="L11" s="745"/>
      <c r="Q11" s="225" t="str">
        <f>IF(ROTAS!$W11="SIM",ROTAS!F11,"")</f>
        <v/>
      </c>
      <c r="R11" s="225" t="str">
        <f>IF(Q11="","",COUNTIF($Q$4:Q11,Q11))</f>
        <v/>
      </c>
      <c r="S11" s="225" t="str">
        <f>IF(ROTAS!$W11="SIM",ROTAS!J11,"")</f>
        <v/>
      </c>
      <c r="T11" s="225" t="str">
        <f>IF(S11="","",COUNTIF($S$4:S11,S11))</f>
        <v/>
      </c>
      <c r="U11" s="119"/>
      <c r="V11" s="117"/>
      <c r="W11" s="117"/>
      <c r="X11" s="117"/>
      <c r="Y11" s="117"/>
      <c r="Z11" s="117"/>
      <c r="AA11" s="117"/>
      <c r="AB11" s="117"/>
      <c r="AC11" s="117"/>
      <c r="AD11" s="117"/>
    </row>
    <row r="12" spans="2:30" ht="26.25" customHeight="1" x14ac:dyDescent="0.25">
      <c r="B12" s="746" t="s">
        <v>671</v>
      </c>
      <c r="C12" s="746" t="s">
        <v>672</v>
      </c>
      <c r="D12" s="748"/>
      <c r="E12" s="750" t="s">
        <v>673</v>
      </c>
      <c r="F12" s="734" t="s">
        <v>674</v>
      </c>
      <c r="G12" s="752" t="s">
        <v>675</v>
      </c>
      <c r="H12" s="734" t="s">
        <v>676</v>
      </c>
      <c r="I12" s="752" t="s">
        <v>677</v>
      </c>
      <c r="J12" s="734" t="s">
        <v>678</v>
      </c>
      <c r="K12" s="736" t="s">
        <v>679</v>
      </c>
      <c r="L12" s="737"/>
      <c r="Q12" s="225" t="str">
        <f>IF(ROTAS!$W12="SIM",ROTAS!F12,"")</f>
        <v/>
      </c>
      <c r="R12" s="225" t="str">
        <f>IF(Q12="","",COUNTIF($Q$4:Q12,Q12))</f>
        <v/>
      </c>
      <c r="S12" s="225" t="str">
        <f>IF(ROTAS!$W12="SIM",ROTAS!J12,"")</f>
        <v/>
      </c>
      <c r="T12" s="225" t="str">
        <f>IF(S12="","",COUNTIF($S$4:S12,S12))</f>
        <v/>
      </c>
      <c r="U12" s="119"/>
      <c r="V12" s="117"/>
      <c r="W12" s="117"/>
      <c r="X12" s="117"/>
      <c r="Y12" s="117"/>
      <c r="Z12" s="117"/>
      <c r="AA12" s="117"/>
      <c r="AB12" s="117"/>
      <c r="AC12" s="117"/>
      <c r="AD12" s="117"/>
    </row>
    <row r="13" spans="2:30" ht="26.25" customHeight="1" thickBot="1" x14ac:dyDescent="0.3">
      <c r="B13" s="747"/>
      <c r="C13" s="747"/>
      <c r="D13" s="749"/>
      <c r="E13" s="751"/>
      <c r="F13" s="735"/>
      <c r="G13" s="753"/>
      <c r="H13" s="735"/>
      <c r="I13" s="753"/>
      <c r="J13" s="735"/>
      <c r="K13" s="738"/>
      <c r="L13" s="739"/>
      <c r="Q13" s="225" t="str">
        <f>IF(ROTAS!$W13="SIM",ROTAS!F13,"")</f>
        <v/>
      </c>
      <c r="R13" s="225" t="str">
        <f>IF(Q13="","",COUNTIF($Q$4:Q13,Q13))</f>
        <v/>
      </c>
      <c r="S13" s="225" t="str">
        <f>IF(ROTAS!$W13="SIM",ROTAS!J13,"")</f>
        <v/>
      </c>
      <c r="T13" s="225" t="str">
        <f>IF(S13="","",COUNTIF($S$4:S13,S13))</f>
        <v/>
      </c>
      <c r="U13" s="119"/>
      <c r="V13" s="117"/>
      <c r="W13" s="117"/>
      <c r="X13" s="117"/>
      <c r="Y13" s="117"/>
      <c r="Z13" s="117"/>
      <c r="AA13" s="117"/>
      <c r="AB13" s="117"/>
      <c r="AC13" s="117"/>
      <c r="AD13" s="117"/>
    </row>
    <row r="14" spans="2:30" ht="18.75" customHeight="1" x14ac:dyDescent="0.25">
      <c r="B14" s="124" t="s">
        <v>681</v>
      </c>
      <c r="C14" s="125"/>
      <c r="D14" s="125"/>
      <c r="E14" s="125"/>
      <c r="F14" s="154"/>
      <c r="G14" s="125"/>
      <c r="H14" s="125"/>
      <c r="I14" s="125" t="s">
        <v>680</v>
      </c>
      <c r="J14" s="125"/>
      <c r="K14" s="125"/>
      <c r="L14" s="126"/>
      <c r="N14" s="116"/>
      <c r="Q14" s="225" t="str">
        <f>IF(ROTAS!$W14="SIM",ROTAS!F14,"")</f>
        <v/>
      </c>
      <c r="R14" s="225" t="str">
        <f>IF(Q14="","",COUNTIF($Q$4:Q14,Q14))</f>
        <v/>
      </c>
      <c r="S14" s="225" t="str">
        <f>IF(ROTAS!$W14="SIM",ROTAS!J14,"")</f>
        <v/>
      </c>
      <c r="T14" s="225" t="str">
        <f>IF(S14="","",COUNTIF($S$4:S14,S14))</f>
        <v/>
      </c>
      <c r="U14" s="119"/>
      <c r="V14" s="117"/>
      <c r="W14" s="117"/>
      <c r="X14" s="117"/>
      <c r="Y14" s="117"/>
      <c r="Z14" s="117"/>
      <c r="AA14" s="117"/>
      <c r="AB14" s="117"/>
      <c r="AC14" s="117"/>
      <c r="AD14" s="117"/>
    </row>
    <row r="15" spans="2:30" ht="18.75" customHeight="1" x14ac:dyDescent="0.25">
      <c r="B15" s="120">
        <v>1</v>
      </c>
      <c r="C15" s="228" t="s">
        <v>768</v>
      </c>
      <c r="D15" s="229"/>
      <c r="E15" s="133" t="str">
        <f>IF(ROTAS!AA3="---","",ROUNDUP(SUM(ROTAS!AK5:AK35)*0.3,0))</f>
        <v/>
      </c>
      <c r="F15" s="128" t="str">
        <f>IF(E15="","",E15)</f>
        <v/>
      </c>
      <c r="G15" s="121">
        <v>2</v>
      </c>
      <c r="H15" s="121" t="s">
        <v>90</v>
      </c>
      <c r="I15" s="122">
        <v>2886.5</v>
      </c>
      <c r="J15" s="123">
        <v>2886.5</v>
      </c>
      <c r="K15" s="720" t="str">
        <f>IF(F15="","",IF('FROTA OPER.'!$BF$1&gt;27,SUM(F15*J15),(SUM(F15*J15)/VLOOKUP(RECEBIVEIS!$D$2,RECEBIVEIS!$AI$12:$AN$25,6,0)*'FROTA OPER.'!$BF$1)))</f>
        <v/>
      </c>
      <c r="L15" s="721"/>
      <c r="N15" s="116"/>
      <c r="Q15" s="225" t="str">
        <f>IF(ROTAS!$W15="SIM",ROTAS!F15,"")</f>
        <v/>
      </c>
      <c r="R15" s="225" t="str">
        <f>IF(Q15="","",COUNTIF($Q$4:Q15,Q15))</f>
        <v/>
      </c>
      <c r="S15" s="225" t="str">
        <f>IF(ROTAS!$W15="SIM",ROTAS!J15,"")</f>
        <v/>
      </c>
      <c r="T15" s="225" t="str">
        <f>IF(S15="","",COUNTIF($S$4:S15,S15))</f>
        <v/>
      </c>
      <c r="U15" s="119"/>
      <c r="V15" s="117"/>
      <c r="W15" s="117"/>
      <c r="X15" s="117"/>
      <c r="Y15" s="117"/>
      <c r="Z15" s="117"/>
      <c r="AA15" s="117"/>
      <c r="AB15" s="117"/>
      <c r="AC15" s="117"/>
      <c r="AD15" s="117"/>
    </row>
    <row r="16" spans="2:30" ht="18.75" customHeight="1" x14ac:dyDescent="0.25">
      <c r="B16" s="120">
        <v>2</v>
      </c>
      <c r="C16" s="228" t="s">
        <v>682</v>
      </c>
      <c r="D16" s="229"/>
      <c r="E16" s="133" t="str">
        <f>IF(ROTAS!AA3="---","",ROUNDUP(SUM(ROTAS!AK5:AK35)*0.7,0))</f>
        <v/>
      </c>
      <c r="F16" s="128" t="str">
        <f>IF(E16="","",E16)</f>
        <v/>
      </c>
      <c r="G16" s="121">
        <v>2</v>
      </c>
      <c r="H16" s="121" t="s">
        <v>90</v>
      </c>
      <c r="I16" s="122">
        <v>2416.3799999999997</v>
      </c>
      <c r="J16" s="123">
        <v>2416.3799999999997</v>
      </c>
      <c r="K16" s="720" t="str">
        <f>IF(F16="","",IF('FROTA OPER.'!$BF$1&gt;27,SUM(F16*J16),(SUM(F16*J16)/VLOOKUP(RECEBIVEIS!$D$2,RECEBIVEIS!$AI$12:$AN$25,6,0)*'FROTA OPER.'!$BF$1)))</f>
        <v/>
      </c>
      <c r="L16" s="721"/>
      <c r="N16" s="116"/>
      <c r="Q16" s="225" t="str">
        <f>IF(ROTAS!$W16="SIM",ROTAS!F16,"")</f>
        <v/>
      </c>
      <c r="R16" s="225" t="str">
        <f>IF(Q16="","",COUNTIF($Q$4:Q16,Q16))</f>
        <v/>
      </c>
      <c r="S16" s="225" t="str">
        <f>IF(ROTAS!$W16="SIM",ROTAS!J16,"")</f>
        <v/>
      </c>
      <c r="T16" s="225" t="str">
        <f>IF(S16="","",COUNTIF($S$4:S16,S16))</f>
        <v/>
      </c>
      <c r="U16" s="119"/>
      <c r="V16" s="117"/>
      <c r="W16" s="117"/>
      <c r="X16" s="117"/>
      <c r="Y16" s="117"/>
      <c r="Z16" s="117"/>
      <c r="AA16" s="117"/>
      <c r="AB16" s="117"/>
      <c r="AC16" s="117"/>
      <c r="AD16" s="117"/>
    </row>
    <row r="17" spans="2:30" ht="18.75" customHeight="1" x14ac:dyDescent="0.25">
      <c r="B17" s="120">
        <v>3</v>
      </c>
      <c r="C17" s="228" t="s">
        <v>882</v>
      </c>
      <c r="D17" s="229"/>
      <c r="E17" s="273" t="str">
        <f>IF(SUM(ROTAS!AL5:AL34)=0,"",SUM(ROTAS!AL5:AL34))</f>
        <v/>
      </c>
      <c r="F17" s="128" t="str">
        <f>IF(E17="","",E17)</f>
        <v/>
      </c>
      <c r="G17" s="121">
        <v>2</v>
      </c>
      <c r="H17" s="121" t="s">
        <v>90</v>
      </c>
      <c r="I17" s="122">
        <v>1557.008</v>
      </c>
      <c r="J17" s="123">
        <v>1557.008</v>
      </c>
      <c r="K17" s="720" t="str">
        <f>IF(F17="","",IF('FROTA OPER.'!$BF$1&gt;27,SUM(F17*J17),(SUM(F17*J17)/VLOOKUP(RECEBIVEIS!$D$2,RECEBIVEIS!$AI$12:$AN$25,6,0)*'FROTA OPER.'!$BF$1)))</f>
        <v/>
      </c>
      <c r="L17" s="721"/>
      <c r="N17" s="116"/>
      <c r="Q17" s="225" t="str">
        <f>IF(ROTAS!$W17="SIM",ROTAS!F17,"")</f>
        <v/>
      </c>
      <c r="R17" s="225" t="str">
        <f>IF(Q17="","",COUNTIF($Q$4:Q17,Q17))</f>
        <v/>
      </c>
      <c r="S17" s="225" t="str">
        <f>IF(ROTAS!$W17="SIM",ROTAS!J17,"")</f>
        <v/>
      </c>
      <c r="T17" s="225" t="str">
        <f>IF(S17="","",COUNTIF($S$4:S17,S17))</f>
        <v/>
      </c>
      <c r="U17" s="119"/>
      <c r="V17" s="117"/>
      <c r="W17" s="117"/>
      <c r="X17" s="117"/>
      <c r="Y17" s="117"/>
      <c r="Z17" s="117"/>
      <c r="AA17" s="117"/>
      <c r="AB17" s="117"/>
      <c r="AC17" s="117"/>
      <c r="AD17" s="117"/>
    </row>
    <row r="18" spans="2:30" ht="18.75" customHeight="1" x14ac:dyDescent="0.25">
      <c r="B18" s="120">
        <v>4</v>
      </c>
      <c r="C18" s="228" t="s">
        <v>683</v>
      </c>
      <c r="D18" s="229"/>
      <c r="E18" s="133" t="str">
        <f>IF(E16="","","")</f>
        <v/>
      </c>
      <c r="F18" s="127" t="str">
        <f>IF(E18="","",E18)</f>
        <v/>
      </c>
      <c r="G18" s="121">
        <v>2</v>
      </c>
      <c r="H18" s="121" t="s">
        <v>90</v>
      </c>
      <c r="I18" s="122">
        <v>2286.1999999999998</v>
      </c>
      <c r="J18" s="123">
        <v>2286.1999999999998</v>
      </c>
      <c r="K18" s="720" t="str">
        <f>IF(F18="","",IF('FROTA OPER.'!$BF$1&gt;27,SUM(F18*J18),(SUM(F18*J18)/VLOOKUP(RECEBIVEIS!$D$2,RECEBIVEIS!$AI$12:$AN$25,6,0)*'FROTA OPER.'!$BF$1)))</f>
        <v/>
      </c>
      <c r="L18" s="721"/>
      <c r="N18" s="116"/>
      <c r="Q18" s="225" t="str">
        <f>IF(ROTAS!$W18="SIM",ROTAS!F18,"")</f>
        <v/>
      </c>
      <c r="R18" s="225" t="str">
        <f>IF(Q18="","",COUNTIF($Q$4:Q18,Q18))</f>
        <v/>
      </c>
      <c r="S18" s="225" t="str">
        <f>IF(ROTAS!$W18="SIM",ROTAS!J18,"")</f>
        <v/>
      </c>
      <c r="T18" s="225" t="str">
        <f>IF(S18="","",COUNTIF($S$4:S18,S18))</f>
        <v/>
      </c>
      <c r="U18" s="119"/>
      <c r="V18" s="117"/>
      <c r="W18" s="117"/>
      <c r="X18" s="117"/>
      <c r="Y18" s="117"/>
      <c r="Z18" s="117"/>
      <c r="AA18" s="117"/>
      <c r="AB18" s="117"/>
      <c r="AC18" s="117"/>
      <c r="AD18" s="117"/>
    </row>
    <row r="19" spans="2:30" ht="18.75" customHeight="1" x14ac:dyDescent="0.25">
      <c r="B19" s="120">
        <v>5</v>
      </c>
      <c r="C19" s="718" t="s">
        <v>819</v>
      </c>
      <c r="D19" s="719"/>
      <c r="E19" s="231" t="str">
        <f>IF('RECEBIVEIS CARGA'!N6="","",SUM('RECEBIVEIS CARGA'!N6,'RECEBIVEIS CARGA'!P6))</f>
        <v/>
      </c>
      <c r="F19" s="234" t="str">
        <f>E19</f>
        <v/>
      </c>
      <c r="G19" s="121">
        <v>1</v>
      </c>
      <c r="H19" s="121" t="s">
        <v>54</v>
      </c>
      <c r="I19" s="122">
        <v>1600.3399999999997</v>
      </c>
      <c r="J19" s="123">
        <v>1600.3399999999997</v>
      </c>
      <c r="K19" s="720" t="str">
        <f>IF(F19="","",IF('FROTA OPER.'!$BF$1&gt;27,SUM(F19*J19),(SUM(F19*J19)/VLOOKUP(RECEBIVEIS!$D$2,RECEBIVEIS!$AI$12:$AN$25,6,0)*'FROTA OPER.'!$BF$1)))</f>
        <v/>
      </c>
      <c r="L19" s="721"/>
      <c r="N19" s="116"/>
      <c r="Q19" s="225" t="str">
        <f>IF(ROTAS!$W19="SIM",ROTAS!F19,"")</f>
        <v/>
      </c>
      <c r="R19" s="225" t="str">
        <f>IF(Q19="","",COUNTIF($Q$4:Q19,Q19))</f>
        <v/>
      </c>
      <c r="S19" s="225" t="str">
        <f>IF(ROTAS!$W19="SIM",ROTAS!J19,"")</f>
        <v/>
      </c>
      <c r="T19" s="225" t="str">
        <f>IF(S19="","",COUNTIF($S$4:S19,S19))</f>
        <v/>
      </c>
      <c r="U19" s="119"/>
      <c r="V19" s="117"/>
      <c r="W19" s="117"/>
      <c r="X19" s="117"/>
      <c r="Y19" s="117"/>
      <c r="Z19" s="117"/>
      <c r="AA19" s="117"/>
      <c r="AB19" s="117"/>
      <c r="AC19" s="117"/>
      <c r="AD19" s="117"/>
    </row>
    <row r="20" spans="2:30" ht="18.75" customHeight="1" x14ac:dyDescent="0.25">
      <c r="B20" s="120">
        <v>6</v>
      </c>
      <c r="C20" s="718" t="s">
        <v>820</v>
      </c>
      <c r="D20" s="719"/>
      <c r="E20" s="231" t="str">
        <f>IF(E19="","",E19)</f>
        <v/>
      </c>
      <c r="F20" s="234" t="str">
        <f>E20</f>
        <v/>
      </c>
      <c r="G20" s="121">
        <v>1</v>
      </c>
      <c r="H20" s="121" t="s">
        <v>54</v>
      </c>
      <c r="I20" s="122">
        <v>1120.2379999999998</v>
      </c>
      <c r="J20" s="123">
        <v>1120.2379999999998</v>
      </c>
      <c r="K20" s="720" t="str">
        <f>IF(F20="","",IF('FROTA OPER.'!$BF$1&gt;27,SUM(F20*J20),(SUM(F20*J20)/VLOOKUP(RECEBIVEIS!$D$2,RECEBIVEIS!$AI$12:$AN$25,6,0)*'FROTA OPER.'!$BF$1)))</f>
        <v/>
      </c>
      <c r="L20" s="721"/>
      <c r="N20" s="116"/>
      <c r="Q20" s="225" t="str">
        <f>IF(ROTAS!$W20="SIM",ROTAS!F20,"")</f>
        <v/>
      </c>
      <c r="R20" s="225" t="str">
        <f>IF(Q20="","",COUNTIF($Q$4:Q20,Q20))</f>
        <v/>
      </c>
      <c r="S20" s="225" t="str">
        <f>IF(ROTAS!$W20="SIM",ROTAS!J20,"")</f>
        <v/>
      </c>
      <c r="T20" s="225" t="str">
        <f>IF(S20="","",COUNTIF($S$4:S20,S20))</f>
        <v/>
      </c>
      <c r="U20" s="119"/>
      <c r="V20" s="117"/>
      <c r="W20" s="117"/>
      <c r="X20" s="117"/>
      <c r="Y20" s="117"/>
      <c r="Z20" s="117"/>
      <c r="AA20" s="117"/>
      <c r="AB20" s="117"/>
      <c r="AC20" s="117"/>
      <c r="AD20" s="117"/>
    </row>
    <row r="21" spans="2:30" ht="18.75" customHeight="1" x14ac:dyDescent="0.25">
      <c r="B21" s="120">
        <v>7</v>
      </c>
      <c r="C21" s="228" t="s">
        <v>801</v>
      </c>
      <c r="D21" s="230"/>
      <c r="E21" s="133"/>
      <c r="F21" s="127" t="str">
        <f>IF(E21="","",E21)</f>
        <v/>
      </c>
      <c r="G21" s="121">
        <v>2</v>
      </c>
      <c r="H21" s="121" t="s">
        <v>90</v>
      </c>
      <c r="I21" s="122">
        <v>2532.2999999999997</v>
      </c>
      <c r="J21" s="123">
        <v>2532.2999999999997</v>
      </c>
      <c r="K21" s="720" t="str">
        <f>IF(F21="","",IF('FROTA OPER.'!$BF$1&gt;27,SUM(F21*J21),(SUM(F21*J21)/VLOOKUP(RECEBIVEIS!$D$2,RECEBIVEIS!$AI$12:$AN$25,6,0)*'FROTA OPER.'!$BF$1)))</f>
        <v/>
      </c>
      <c r="L21" s="721"/>
      <c r="N21" s="116"/>
      <c r="Q21" s="225" t="str">
        <f>IF(ROTAS!$W21="SIM",ROTAS!F21,"")</f>
        <v/>
      </c>
      <c r="R21" s="225" t="str">
        <f>IF(Q21="","",COUNTIF($Q$4:Q21,Q21))</f>
        <v/>
      </c>
      <c r="S21" s="225" t="str">
        <f>IF(ROTAS!$W21="SIM",ROTAS!J21,"")</f>
        <v/>
      </c>
      <c r="T21" s="225" t="str">
        <f>IF(S21="","",COUNTIF($S$4:S21,S21))</f>
        <v/>
      </c>
      <c r="U21" s="119"/>
      <c r="V21" s="117"/>
      <c r="W21" s="117"/>
      <c r="X21" s="117"/>
      <c r="Y21" s="117"/>
      <c r="Z21" s="117"/>
      <c r="AA21" s="117"/>
      <c r="AB21" s="117"/>
      <c r="AC21" s="117"/>
      <c r="AD21" s="117"/>
    </row>
    <row r="22" spans="2:30" ht="18.75" customHeight="1" x14ac:dyDescent="0.25">
      <c r="B22" s="120">
        <v>8</v>
      </c>
      <c r="C22" s="722" t="s">
        <v>688</v>
      </c>
      <c r="D22" s="723"/>
      <c r="E22" s="133" t="str">
        <f>IF(ROTAS!AA3="---","",IF(ROUNDUP(SUBTOTAL(3,ROTAS!C5:C24)/2,0)&lt;=2,2,ROUNDUP(SUBTOTAL(3,ROTAS!C5:C24)/2,0)))</f>
        <v/>
      </c>
      <c r="F22" s="128" t="str">
        <f>IF(E22="","",E22)</f>
        <v/>
      </c>
      <c r="G22" s="121">
        <v>2</v>
      </c>
      <c r="H22" s="121" t="s">
        <v>90</v>
      </c>
      <c r="I22" s="122">
        <v>1920.96</v>
      </c>
      <c r="J22" s="123">
        <v>1920.96</v>
      </c>
      <c r="K22" s="720" t="str">
        <f>IF(F22="","",IF('FROTA OPER.'!$BF$1&gt;27,SUM(F22*J22),(SUM(F22*J22)/VLOOKUP(RECEBIVEIS!$D$2,RECEBIVEIS!$AI$12:$AN$25,6,0)*'FROTA OPER.'!$BF$1)))</f>
        <v/>
      </c>
      <c r="L22" s="721"/>
      <c r="N22" s="116"/>
      <c r="Q22" s="225" t="str">
        <f>IF(ROTAS!$W22="SIM",ROTAS!F22,"")</f>
        <v/>
      </c>
      <c r="R22" s="225" t="str">
        <f>IF(Q22="","",COUNTIF($Q$4:Q22,Q22))</f>
        <v/>
      </c>
      <c r="S22" s="225" t="str">
        <f>IF(ROTAS!$W22="SIM",ROTAS!J22,"")</f>
        <v/>
      </c>
      <c r="T22" s="225" t="str">
        <f>IF(S22="","",COUNTIF($S$4:S22,S22))</f>
        <v/>
      </c>
      <c r="U22" s="119"/>
      <c r="V22" s="117"/>
      <c r="W22" s="117"/>
      <c r="X22" s="117"/>
      <c r="Y22" s="117"/>
      <c r="Z22" s="117"/>
      <c r="AA22" s="117"/>
      <c r="AB22" s="117"/>
      <c r="AC22" s="117"/>
      <c r="AD22" s="117"/>
    </row>
    <row r="23" spans="2:30" ht="18.75" customHeight="1" x14ac:dyDescent="0.25">
      <c r="B23" s="120">
        <v>9</v>
      </c>
      <c r="C23" s="722" t="s">
        <v>689</v>
      </c>
      <c r="D23" s="723"/>
      <c r="E23" s="133" t="str">
        <f>IF(ROTAS!AA3="---","",IF(ROUNDUP(E16*0.1,0)&lt;=2,2,ROUNDUP(E16*0.1,0)))</f>
        <v/>
      </c>
      <c r="F23" s="127" t="str">
        <f>IF(E23="","",E23)</f>
        <v/>
      </c>
      <c r="G23" s="121">
        <v>2</v>
      </c>
      <c r="H23" s="121" t="s">
        <v>90</v>
      </c>
      <c r="I23" s="122">
        <v>1560.78</v>
      </c>
      <c r="J23" s="123">
        <v>1560.78</v>
      </c>
      <c r="K23" s="720" t="str">
        <f>IF(F23="","",IF('FROTA OPER.'!$BF$1&gt;27,SUM(F23*J23),(SUM(F23*J23)/VLOOKUP(RECEBIVEIS!$D$2,RECEBIVEIS!$AI$12:$AN$25,6,0)*'FROTA OPER.'!$BF$1)))</f>
        <v/>
      </c>
      <c r="L23" s="721"/>
      <c r="N23" s="116"/>
      <c r="Q23" s="225" t="str">
        <f>IF(ROTAS!$W23="SIM",ROTAS!F23,"")</f>
        <v/>
      </c>
      <c r="R23" s="225" t="str">
        <f>IF(Q23="","",COUNTIF($Q$4:Q23,Q23))</f>
        <v/>
      </c>
      <c r="S23" s="225" t="str">
        <f>IF(ROTAS!$W23="SIM",ROTAS!J23,"")</f>
        <v/>
      </c>
      <c r="T23" s="225" t="str">
        <f>IF(S23="","",COUNTIF($S$4:S23,S23))</f>
        <v/>
      </c>
      <c r="U23" s="119"/>
      <c r="V23" s="117"/>
      <c r="W23" s="117"/>
      <c r="X23" s="117"/>
      <c r="Y23" s="117"/>
      <c r="Z23" s="117"/>
      <c r="AA23" s="117"/>
      <c r="AB23" s="117"/>
      <c r="AC23" s="117"/>
      <c r="AD23" s="117"/>
    </row>
    <row r="24" spans="2:30" ht="18.75" customHeight="1" x14ac:dyDescent="0.25">
      <c r="B24" s="120">
        <v>10</v>
      </c>
      <c r="C24" s="722" t="s">
        <v>811</v>
      </c>
      <c r="D24" s="723"/>
      <c r="E24" s="231" t="str">
        <f>IF(R3="","",SUM(R3,T3))</f>
        <v/>
      </c>
      <c r="F24" s="127" t="str">
        <f>IF(E24="","",E24)</f>
        <v/>
      </c>
      <c r="G24" s="121">
        <v>1</v>
      </c>
      <c r="H24" s="121" t="s">
        <v>54</v>
      </c>
      <c r="I24" s="122">
        <v>1920.96</v>
      </c>
      <c r="J24" s="123">
        <v>1920.96</v>
      </c>
      <c r="K24" s="720" t="str">
        <f>IF(F24="","",IF('FROTA OPER.'!$BF$1&gt;27,SUM(F24*J24),(SUM(F24*J24)/VLOOKUP(RECEBIVEIS!$D$2,RECEBIVEIS!$AI$12:$AN$25,6,0)*'FROTA OPER.'!$BF$1)))</f>
        <v/>
      </c>
      <c r="L24" s="721"/>
      <c r="N24" s="116"/>
      <c r="Q24" s="225" t="str">
        <f>IF(ROTAS!$W24="SIM",ROTAS!F24,"")</f>
        <v/>
      </c>
      <c r="R24" s="225" t="str">
        <f>IF(Q24="","",COUNTIF($Q$4:Q24,Q24))</f>
        <v/>
      </c>
      <c r="S24" s="225" t="str">
        <f>IF(ROTAS!$W24="SIM",ROTAS!J24,"")</f>
        <v/>
      </c>
      <c r="T24" s="225" t="str">
        <f>IF(S24="","",COUNTIF($S$4:S24,S24))</f>
        <v/>
      </c>
      <c r="U24" s="119"/>
      <c r="V24" s="117"/>
      <c r="W24" s="117"/>
      <c r="X24" s="117"/>
      <c r="Y24" s="117"/>
      <c r="Z24" s="117"/>
      <c r="AA24" s="117"/>
      <c r="AB24" s="117"/>
      <c r="AC24" s="117"/>
      <c r="AD24" s="117"/>
    </row>
    <row r="25" spans="2:30" ht="18.75" customHeight="1" x14ac:dyDescent="0.25">
      <c r="B25" s="120">
        <v>11</v>
      </c>
      <c r="C25" s="722" t="s">
        <v>812</v>
      </c>
      <c r="D25" s="723"/>
      <c r="E25" s="231" t="str">
        <f>IF(R3="","",SUM(R3,T3))</f>
        <v/>
      </c>
      <c r="F25" s="127" t="str">
        <f>IF(E25="","",E25)</f>
        <v/>
      </c>
      <c r="G25" s="121">
        <v>1</v>
      </c>
      <c r="H25" s="121" t="s">
        <v>54</v>
      </c>
      <c r="I25" s="122">
        <v>1560.78</v>
      </c>
      <c r="J25" s="123">
        <v>1560.78</v>
      </c>
      <c r="K25" s="720" t="str">
        <f>IF(F25="","",IF('FROTA OPER.'!$BF$1&gt;27,SUM(F25*J25),(SUM(F25*J25)/VLOOKUP(RECEBIVEIS!$D$2,RECEBIVEIS!$AI$12:$AN$25,6,0)*'FROTA OPER.'!$BF$1)))</f>
        <v/>
      </c>
      <c r="L25" s="721"/>
      <c r="N25" s="116"/>
      <c r="Q25" s="225" t="str">
        <f>IF(ROTAS!$W25="SIM",ROTAS!F25,"")</f>
        <v/>
      </c>
      <c r="R25" s="225" t="str">
        <f>IF(Q25="","",COUNTIF($Q$4:Q25,Q25))</f>
        <v/>
      </c>
      <c r="S25" s="225" t="str">
        <f>IF(ROTAS!$W25="SIM",ROTAS!J25,"")</f>
        <v/>
      </c>
      <c r="T25" s="225" t="str">
        <f>IF(S25="","",COUNTIF($S$4:S25,S25))</f>
        <v/>
      </c>
      <c r="U25" s="119"/>
      <c r="V25" s="117"/>
      <c r="W25" s="117"/>
      <c r="X25" s="117"/>
      <c r="Y25" s="117"/>
      <c r="Z25" s="117"/>
      <c r="AA25" s="117"/>
      <c r="AB25" s="117"/>
      <c r="AC25" s="117"/>
      <c r="AD25" s="117"/>
    </row>
    <row r="26" spans="2:30" ht="18.75" customHeight="1" x14ac:dyDescent="0.25">
      <c r="B26" s="129"/>
      <c r="C26" s="129"/>
      <c r="D26" s="129"/>
      <c r="E26" s="129"/>
      <c r="F26" s="155"/>
      <c r="G26" s="129"/>
      <c r="H26" s="729" t="s">
        <v>684</v>
      </c>
      <c r="I26" s="730"/>
      <c r="J26" s="731"/>
      <c r="K26" s="732">
        <f>IF(SUM(F15:F18)="","",(SUM(K15:L18,K22:L23)/240)*10)</f>
        <v>0</v>
      </c>
      <c r="L26" s="733"/>
      <c r="N26" s="116"/>
      <c r="Q26" s="225" t="str">
        <f>IF(ROTAS!$W26="SIM",ROTAS!F26,"")</f>
        <v/>
      </c>
      <c r="R26" s="225" t="str">
        <f>IF(Q26="","",COUNTIF($Q$4:Q26,Q26))</f>
        <v/>
      </c>
      <c r="S26" s="225" t="str">
        <f>IF(ROTAS!$W26="SIM",ROTAS!J26,"")</f>
        <v/>
      </c>
      <c r="T26" s="225" t="str">
        <f>IF(S26="","",COUNTIF($S$4:S26,S26))</f>
        <v/>
      </c>
      <c r="U26" s="119"/>
      <c r="V26" s="117"/>
      <c r="W26" s="117"/>
      <c r="X26" s="117"/>
      <c r="Y26" s="117"/>
      <c r="Z26" s="117"/>
      <c r="AA26" s="117"/>
      <c r="AB26" s="117"/>
      <c r="AC26" s="117"/>
      <c r="AD26" s="117"/>
    </row>
    <row r="27" spans="2:30" ht="20.25" customHeight="1" thickBot="1" x14ac:dyDescent="0.3">
      <c r="E27" s="130" t="s">
        <v>685</v>
      </c>
      <c r="F27" s="130" t="s">
        <v>686</v>
      </c>
      <c r="L27" s="118"/>
      <c r="Q27" s="225" t="str">
        <f>IF(ROTAS!$W27="SIM",ROTAS!F27,"")</f>
        <v/>
      </c>
      <c r="R27" s="225" t="str">
        <f>IF(Q27="","",COUNTIF($Q$4:Q27,Q27))</f>
        <v/>
      </c>
      <c r="S27" s="225" t="str">
        <f>IF(ROTAS!$W27="SIM",ROTAS!J27,"")</f>
        <v/>
      </c>
      <c r="T27" s="225" t="str">
        <f>IF(S27="","",COUNTIF($S$4:S27,S27))</f>
        <v/>
      </c>
      <c r="U27" s="119"/>
      <c r="V27" s="117"/>
      <c r="W27" s="117"/>
      <c r="X27" s="117"/>
      <c r="Y27" s="117"/>
      <c r="Z27" s="117"/>
      <c r="AA27" s="117"/>
      <c r="AB27" s="117"/>
      <c r="AC27" s="117"/>
      <c r="AD27" s="117"/>
    </row>
    <row r="28" spans="2:30" ht="29.25" customHeight="1" thickBot="1" x14ac:dyDescent="0.3">
      <c r="B28" s="724" t="s">
        <v>687</v>
      </c>
      <c r="C28" s="724"/>
      <c r="D28" s="725"/>
      <c r="E28" s="131" t="str">
        <f>IF(SUM(E15:E23)=0,"",SUM(E15:E23))</f>
        <v/>
      </c>
      <c r="F28" s="132" t="str">
        <f>IF(SUM(F15:F23)=0,"",SUM(F15:F23))</f>
        <v/>
      </c>
      <c r="G28" s="726" t="s">
        <v>664</v>
      </c>
      <c r="H28" s="726"/>
      <c r="I28" s="726"/>
      <c r="J28" s="726"/>
      <c r="K28" s="727">
        <f>SUM(K15:L26)</f>
        <v>0</v>
      </c>
      <c r="L28" s="728"/>
      <c r="Q28" s="225" t="str">
        <f>IF(ROTAS!$W28="SIM",ROTAS!F28,"")</f>
        <v/>
      </c>
      <c r="R28" s="225" t="str">
        <f>IF(Q28="","",COUNTIF($Q$4:Q28,Q28))</f>
        <v/>
      </c>
      <c r="S28" s="225" t="str">
        <f>IF(ROTAS!$W28="SIM",ROTAS!J28,"")</f>
        <v/>
      </c>
      <c r="T28" s="225" t="str">
        <f>IF(S28="","",COUNTIF($S$4:S28,S28))</f>
        <v/>
      </c>
      <c r="U28" s="119"/>
      <c r="V28" s="117"/>
      <c r="W28" s="117"/>
      <c r="X28" s="117"/>
      <c r="Y28" s="117"/>
      <c r="Z28" s="117"/>
      <c r="AA28" s="117"/>
      <c r="AB28" s="117"/>
      <c r="AC28" s="117"/>
      <c r="AD28" s="117"/>
    </row>
    <row r="29" spans="2:30" x14ac:dyDescent="0.25">
      <c r="L29" s="118"/>
      <c r="M29" s="112" t="s">
        <v>334</v>
      </c>
      <c r="Q29" s="225" t="str">
        <f>IF(ROTAS!$W29="SIM",ROTAS!F29,"")</f>
        <v/>
      </c>
      <c r="R29" s="225" t="str">
        <f>IF(Q29="","",COUNTIF($Q$4:Q29,Q29))</f>
        <v/>
      </c>
      <c r="S29" s="225" t="str">
        <f>IF(ROTAS!$W29="SIM",ROTAS!J29,"")</f>
        <v/>
      </c>
      <c r="T29" s="225" t="str">
        <f>IF(S29="","",COUNTIF($S$4:S29,S29))</f>
        <v/>
      </c>
      <c r="U29" s="119"/>
      <c r="V29" s="117"/>
      <c r="W29" s="117"/>
      <c r="X29" s="117"/>
      <c r="Y29" s="117"/>
      <c r="Z29" s="117"/>
      <c r="AA29" s="117"/>
      <c r="AB29" s="117"/>
      <c r="AC29" s="117"/>
      <c r="AD29" s="117"/>
    </row>
    <row r="30" spans="2:30" x14ac:dyDescent="0.25">
      <c r="Q30" s="225" t="str">
        <f>IF(ROTAS!$W30="SIM",ROTAS!F30,"")</f>
        <v/>
      </c>
      <c r="R30" s="225" t="str">
        <f>IF(Q30="","",COUNTIF($Q$4:Q30,Q30))</f>
        <v/>
      </c>
      <c r="S30" s="225" t="str">
        <f>IF(ROTAS!$W30="SIM",ROTAS!J30,"")</f>
        <v/>
      </c>
      <c r="T30" s="225" t="str">
        <f>IF(S30="","",COUNTIF($S$4:S30,S30))</f>
        <v/>
      </c>
    </row>
    <row r="31" spans="2:30" x14ac:dyDescent="0.25">
      <c r="Q31" s="225" t="str">
        <f>IF(ROTAS!$W31="SIM",ROTAS!F31,"")</f>
        <v/>
      </c>
      <c r="R31" s="225" t="str">
        <f>IF(Q31="","",COUNTIF($Q$4:Q31,Q31))</f>
        <v/>
      </c>
      <c r="S31" s="225" t="str">
        <f>IF(ROTAS!$W31="SIM",ROTAS!J31,"")</f>
        <v/>
      </c>
      <c r="T31" s="225" t="str">
        <f>IF(S31="","",COUNTIF($S$4:S31,S31))</f>
        <v/>
      </c>
    </row>
    <row r="32" spans="2:30" x14ac:dyDescent="0.25">
      <c r="Q32" s="225" t="str">
        <f>IF(ROTAS!$W32="SIM",ROTAS!F32,"")</f>
        <v/>
      </c>
      <c r="R32" s="225" t="str">
        <f>IF(Q32="","",COUNTIF($Q$4:Q32,Q32))</f>
        <v/>
      </c>
      <c r="S32" s="225" t="str">
        <f>IF(ROTAS!$W32="SIM",ROTAS!J32,"")</f>
        <v/>
      </c>
      <c r="T32" s="225" t="str">
        <f>IF(S32="","",COUNTIF($S$4:S32,S32))</f>
        <v/>
      </c>
    </row>
    <row r="33" spans="17:20" x14ac:dyDescent="0.25">
      <c r="Q33" s="225" t="str">
        <f>IF(ROTAS!$W33="SIM",ROTAS!F33,"")</f>
        <v/>
      </c>
      <c r="R33" s="225" t="str">
        <f>IF(Q33="","",COUNTIF($Q$4:Q33,Q33))</f>
        <v/>
      </c>
      <c r="S33" s="225" t="str">
        <f>IF(ROTAS!$W33="SIM",ROTAS!J33,"")</f>
        <v/>
      </c>
      <c r="T33" s="225" t="str">
        <f>IF(S33="","",COUNTIF($S$4:S33,S33))</f>
        <v/>
      </c>
    </row>
    <row r="34" spans="17:20" x14ac:dyDescent="0.25">
      <c r="Q34" s="225" t="str">
        <f>IF(ROTAS!$W34="SIM",ROTAS!F34,"")</f>
        <v/>
      </c>
      <c r="R34" s="225" t="str">
        <f>IF(Q34="","",COUNTIF($Q$4:Q34,Q34))</f>
        <v/>
      </c>
      <c r="S34" s="225" t="str">
        <f>IF(ROTAS!$W34="SIM",ROTAS!J34,"")</f>
        <v/>
      </c>
      <c r="T34" s="225" t="str">
        <f>IF(S34="","",COUNTIF($S$4:S34,S34))</f>
        <v/>
      </c>
    </row>
    <row r="35" spans="17:20" x14ac:dyDescent="0.25">
      <c r="T35" s="225"/>
    </row>
    <row r="36" spans="17:20" x14ac:dyDescent="0.25">
      <c r="T36" s="225"/>
    </row>
    <row r="37" spans="17:20" x14ac:dyDescent="0.25">
      <c r="T37" s="225"/>
    </row>
    <row r="38" spans="17:20" x14ac:dyDescent="0.25">
      <c r="T38" s="225"/>
    </row>
    <row r="39" spans="17:20" x14ac:dyDescent="0.25">
      <c r="T39" s="225"/>
    </row>
    <row r="40" spans="17:20" x14ac:dyDescent="0.25">
      <c r="T40" s="225"/>
    </row>
    <row r="41" spans="17:20" x14ac:dyDescent="0.25">
      <c r="T41" s="225"/>
    </row>
    <row r="42" spans="17:20" x14ac:dyDescent="0.25">
      <c r="T42" s="225"/>
    </row>
    <row r="43" spans="17:20" x14ac:dyDescent="0.25">
      <c r="T43" s="225"/>
    </row>
    <row r="44" spans="17:20" x14ac:dyDescent="0.25">
      <c r="T44" s="225"/>
    </row>
    <row r="45" spans="17:20" x14ac:dyDescent="0.25">
      <c r="T45" s="225"/>
    </row>
    <row r="46" spans="17:20" x14ac:dyDescent="0.25">
      <c r="T46" s="225"/>
    </row>
    <row r="47" spans="17:20" x14ac:dyDescent="0.25">
      <c r="T47" s="225"/>
    </row>
    <row r="48" spans="17:20" x14ac:dyDescent="0.25">
      <c r="T48" s="225"/>
    </row>
    <row r="49" spans="20:20" x14ac:dyDescent="0.25">
      <c r="T49" s="225"/>
    </row>
    <row r="50" spans="20:20" x14ac:dyDescent="0.25">
      <c r="T50" s="225"/>
    </row>
    <row r="51" spans="20:20" x14ac:dyDescent="0.25">
      <c r="T51" s="225"/>
    </row>
    <row r="52" spans="20:20" x14ac:dyDescent="0.25">
      <c r="T52" s="225"/>
    </row>
    <row r="53" spans="20:20" x14ac:dyDescent="0.25">
      <c r="T53" s="225"/>
    </row>
    <row r="54" spans="20:20" x14ac:dyDescent="0.25">
      <c r="T54" s="225"/>
    </row>
    <row r="55" spans="20:20" x14ac:dyDescent="0.25">
      <c r="T55" s="225"/>
    </row>
    <row r="56" spans="20:20" x14ac:dyDescent="0.25">
      <c r="T56" s="225"/>
    </row>
    <row r="57" spans="20:20" x14ac:dyDescent="0.25">
      <c r="T57" s="225"/>
    </row>
    <row r="58" spans="20:20" x14ac:dyDescent="0.25">
      <c r="T58" s="225"/>
    </row>
    <row r="59" spans="20:20" x14ac:dyDescent="0.25">
      <c r="T59" s="225"/>
    </row>
    <row r="60" spans="20:20" x14ac:dyDescent="0.25">
      <c r="T60" s="225"/>
    </row>
    <row r="61" spans="20:20" x14ac:dyDescent="0.25">
      <c r="T61" s="225"/>
    </row>
    <row r="62" spans="20:20" x14ac:dyDescent="0.25">
      <c r="T62" s="225"/>
    </row>
    <row r="63" spans="20:20" x14ac:dyDescent="0.25">
      <c r="T63" s="225"/>
    </row>
    <row r="64" spans="20:20" x14ac:dyDescent="0.25">
      <c r="T64" s="225"/>
    </row>
    <row r="65" spans="20:20" x14ac:dyDescent="0.25">
      <c r="T65" s="225"/>
    </row>
    <row r="66" spans="20:20" x14ac:dyDescent="0.25">
      <c r="T66" s="225"/>
    </row>
    <row r="67" spans="20:20" x14ac:dyDescent="0.25">
      <c r="T67" s="225"/>
    </row>
    <row r="68" spans="20:20" x14ac:dyDescent="0.25">
      <c r="T68" s="225"/>
    </row>
    <row r="69" spans="20:20" x14ac:dyDescent="0.25">
      <c r="T69" s="225"/>
    </row>
    <row r="70" spans="20:20" x14ac:dyDescent="0.25">
      <c r="T70" s="225"/>
    </row>
    <row r="71" spans="20:20" x14ac:dyDescent="0.25">
      <c r="T71" s="225"/>
    </row>
    <row r="72" spans="20:20" x14ac:dyDescent="0.25">
      <c r="T72" s="225"/>
    </row>
    <row r="73" spans="20:20" x14ac:dyDescent="0.25">
      <c r="T73" s="225"/>
    </row>
    <row r="74" spans="20:20" x14ac:dyDescent="0.25">
      <c r="T74" s="225"/>
    </row>
    <row r="75" spans="20:20" x14ac:dyDescent="0.25">
      <c r="T75" s="225"/>
    </row>
    <row r="76" spans="20:20" x14ac:dyDescent="0.25">
      <c r="T76" s="225"/>
    </row>
    <row r="77" spans="20:20" x14ac:dyDescent="0.25">
      <c r="T77" s="225"/>
    </row>
    <row r="78" spans="20:20" x14ac:dyDescent="0.25">
      <c r="T78" s="225"/>
    </row>
    <row r="79" spans="20:20" x14ac:dyDescent="0.25">
      <c r="T79" s="225"/>
    </row>
    <row r="80" spans="20:20" x14ac:dyDescent="0.25">
      <c r="T80" s="225"/>
    </row>
    <row r="81" spans="20:20" x14ac:dyDescent="0.25">
      <c r="T81" s="225"/>
    </row>
    <row r="82" spans="20:20" x14ac:dyDescent="0.25">
      <c r="T82" s="225"/>
    </row>
    <row r="83" spans="20:20" x14ac:dyDescent="0.25">
      <c r="T83" s="225"/>
    </row>
    <row r="84" spans="20:20" x14ac:dyDescent="0.25">
      <c r="T84" s="225"/>
    </row>
    <row r="85" spans="20:20" x14ac:dyDescent="0.25">
      <c r="T85" s="225"/>
    </row>
    <row r="86" spans="20:20" x14ac:dyDescent="0.25">
      <c r="T86" s="225"/>
    </row>
    <row r="87" spans="20:20" x14ac:dyDescent="0.25">
      <c r="T87" s="225"/>
    </row>
    <row r="88" spans="20:20" x14ac:dyDescent="0.25">
      <c r="T88" s="225"/>
    </row>
    <row r="89" spans="20:20" x14ac:dyDescent="0.25">
      <c r="T89" s="225"/>
    </row>
    <row r="90" spans="20:20" x14ac:dyDescent="0.25">
      <c r="T90" s="225"/>
    </row>
    <row r="91" spans="20:20" x14ac:dyDescent="0.25">
      <c r="T91" s="225"/>
    </row>
    <row r="92" spans="20:20" x14ac:dyDescent="0.25">
      <c r="T92" s="225"/>
    </row>
    <row r="93" spans="20:20" x14ac:dyDescent="0.25">
      <c r="T93" s="225"/>
    </row>
    <row r="94" spans="20:20" x14ac:dyDescent="0.25">
      <c r="T94" s="225"/>
    </row>
    <row r="95" spans="20:20" x14ac:dyDescent="0.25">
      <c r="T95" s="225"/>
    </row>
    <row r="96" spans="20:20" x14ac:dyDescent="0.25">
      <c r="T96" s="225"/>
    </row>
    <row r="97" spans="20:20" x14ac:dyDescent="0.25">
      <c r="T97" s="225"/>
    </row>
    <row r="98" spans="20:20" x14ac:dyDescent="0.25">
      <c r="T98" s="225"/>
    </row>
    <row r="99" spans="20:20" x14ac:dyDescent="0.25">
      <c r="T99" s="225"/>
    </row>
    <row r="100" spans="20:20" x14ac:dyDescent="0.25">
      <c r="T100" s="225"/>
    </row>
    <row r="101" spans="20:20" x14ac:dyDescent="0.25">
      <c r="T101" s="225"/>
    </row>
    <row r="102" spans="20:20" x14ac:dyDescent="0.25">
      <c r="T102" s="225"/>
    </row>
    <row r="103" spans="20:20" x14ac:dyDescent="0.25">
      <c r="T103" s="225"/>
    </row>
    <row r="104" spans="20:20" x14ac:dyDescent="0.25">
      <c r="T104" s="225"/>
    </row>
    <row r="105" spans="20:20" x14ac:dyDescent="0.25">
      <c r="T105" s="225"/>
    </row>
    <row r="106" spans="20:20" x14ac:dyDescent="0.25">
      <c r="T106" s="225"/>
    </row>
    <row r="107" spans="20:20" x14ac:dyDescent="0.25">
      <c r="T107" s="225"/>
    </row>
    <row r="108" spans="20:20" x14ac:dyDescent="0.25">
      <c r="T108" s="225"/>
    </row>
    <row r="109" spans="20:20" x14ac:dyDescent="0.25">
      <c r="T109" s="225"/>
    </row>
    <row r="110" spans="20:20" x14ac:dyDescent="0.25">
      <c r="T110" s="225"/>
    </row>
    <row r="111" spans="20:20" x14ac:dyDescent="0.25">
      <c r="T111" s="225"/>
    </row>
    <row r="112" spans="20:20" x14ac:dyDescent="0.25">
      <c r="T112" s="225"/>
    </row>
    <row r="113" spans="20:20" x14ac:dyDescent="0.25">
      <c r="T113" s="225"/>
    </row>
    <row r="114" spans="20:20" x14ac:dyDescent="0.25">
      <c r="T114" s="225"/>
    </row>
    <row r="115" spans="20:20" x14ac:dyDescent="0.25">
      <c r="T115" s="225"/>
    </row>
    <row r="116" spans="20:20" x14ac:dyDescent="0.25">
      <c r="T116" s="225"/>
    </row>
    <row r="117" spans="20:20" x14ac:dyDescent="0.25">
      <c r="T117" s="225"/>
    </row>
    <row r="118" spans="20:20" x14ac:dyDescent="0.25">
      <c r="T118" s="225"/>
    </row>
    <row r="119" spans="20:20" x14ac:dyDescent="0.25">
      <c r="T119" s="225"/>
    </row>
    <row r="120" spans="20:20" x14ac:dyDescent="0.25">
      <c r="T120" s="225"/>
    </row>
    <row r="121" spans="20:20" x14ac:dyDescent="0.25">
      <c r="T121" s="225"/>
    </row>
    <row r="122" spans="20:20" x14ac:dyDescent="0.25">
      <c r="T122" s="225"/>
    </row>
    <row r="123" spans="20:20" x14ac:dyDescent="0.25">
      <c r="T123" s="225"/>
    </row>
    <row r="124" spans="20:20" x14ac:dyDescent="0.25">
      <c r="T124" s="225"/>
    </row>
    <row r="125" spans="20:20" x14ac:dyDescent="0.25">
      <c r="T125" s="225"/>
    </row>
    <row r="126" spans="20:20" x14ac:dyDescent="0.25">
      <c r="T126" s="225"/>
    </row>
    <row r="127" spans="20:20" x14ac:dyDescent="0.25">
      <c r="T127" s="225"/>
    </row>
    <row r="128" spans="20:20" x14ac:dyDescent="0.25">
      <c r="T128" s="225"/>
    </row>
    <row r="129" spans="20:20" x14ac:dyDescent="0.25">
      <c r="T129" s="225"/>
    </row>
    <row r="130" spans="20:20" x14ac:dyDescent="0.25">
      <c r="T130" s="225"/>
    </row>
    <row r="131" spans="20:20" x14ac:dyDescent="0.25">
      <c r="T131" s="225"/>
    </row>
    <row r="132" spans="20:20" x14ac:dyDescent="0.25">
      <c r="T132" s="225"/>
    </row>
    <row r="133" spans="20:20" x14ac:dyDescent="0.25">
      <c r="T133" s="225"/>
    </row>
    <row r="134" spans="20:20" x14ac:dyDescent="0.25">
      <c r="T134" s="225"/>
    </row>
    <row r="135" spans="20:20" x14ac:dyDescent="0.25">
      <c r="T135" s="225"/>
    </row>
    <row r="136" spans="20:20" x14ac:dyDescent="0.25">
      <c r="T136" s="225"/>
    </row>
    <row r="137" spans="20:20" x14ac:dyDescent="0.25">
      <c r="T137" s="225"/>
    </row>
    <row r="138" spans="20:20" x14ac:dyDescent="0.25">
      <c r="T138" s="225"/>
    </row>
    <row r="139" spans="20:20" x14ac:dyDescent="0.25">
      <c r="T139" s="225"/>
    </row>
    <row r="140" spans="20:20" x14ac:dyDescent="0.25">
      <c r="T140" s="225"/>
    </row>
    <row r="141" spans="20:20" x14ac:dyDescent="0.25">
      <c r="T141" s="225"/>
    </row>
    <row r="142" spans="20:20" x14ac:dyDescent="0.25">
      <c r="T142" s="225"/>
    </row>
    <row r="143" spans="20:20" x14ac:dyDescent="0.25">
      <c r="T143" s="225"/>
    </row>
    <row r="144" spans="20:20" x14ac:dyDescent="0.25">
      <c r="T144" s="225"/>
    </row>
    <row r="145" spans="20:20" x14ac:dyDescent="0.25">
      <c r="T145" s="225"/>
    </row>
    <row r="146" spans="20:20" x14ac:dyDescent="0.25">
      <c r="T146" s="225"/>
    </row>
    <row r="147" spans="20:20" x14ac:dyDescent="0.25">
      <c r="T147" s="225"/>
    </row>
    <row r="148" spans="20:20" x14ac:dyDescent="0.25">
      <c r="T148" s="225"/>
    </row>
    <row r="149" spans="20:20" x14ac:dyDescent="0.25">
      <c r="T149" s="225"/>
    </row>
    <row r="150" spans="20:20" x14ac:dyDescent="0.25">
      <c r="T150" s="225"/>
    </row>
    <row r="151" spans="20:20" x14ac:dyDescent="0.25">
      <c r="T151" s="225"/>
    </row>
    <row r="152" spans="20:20" x14ac:dyDescent="0.25">
      <c r="T152" s="225"/>
    </row>
    <row r="153" spans="20:20" x14ac:dyDescent="0.25">
      <c r="T153" s="225"/>
    </row>
    <row r="154" spans="20:20" x14ac:dyDescent="0.25">
      <c r="T154" s="225"/>
    </row>
    <row r="155" spans="20:20" x14ac:dyDescent="0.25">
      <c r="T155" s="225"/>
    </row>
    <row r="156" spans="20:20" x14ac:dyDescent="0.25">
      <c r="T156" s="225"/>
    </row>
  </sheetData>
  <sheetProtection algorithmName="SHA-512" hashValue="uz1OpJDT9glhST/QMLjYBz2Bhajz1Z8MztVGuhlkU09+QIs+pEIqPGPSXaNbyJInp4a3DZ+9BXfgjmwqa7K7Fw==" saltValue="kmI6cBMlfQnqtKo5x4YQXA==" spinCount="100000" sheet="1" objects="1" scenarios="1" formatCells="0" autoFilter="0"/>
  <mergeCells count="45">
    <mergeCell ref="J2:L7"/>
    <mergeCell ref="G5:I5"/>
    <mergeCell ref="B6:F6"/>
    <mergeCell ref="G6:I6"/>
    <mergeCell ref="B7:F7"/>
    <mergeCell ref="G7:I7"/>
    <mergeCell ref="B2:F2"/>
    <mergeCell ref="G2:I2"/>
    <mergeCell ref="B3:F3"/>
    <mergeCell ref="G3:I3"/>
    <mergeCell ref="B4:F4"/>
    <mergeCell ref="G4:I4"/>
    <mergeCell ref="B5:F5"/>
    <mergeCell ref="J12:J13"/>
    <mergeCell ref="K12:L13"/>
    <mergeCell ref="B10:L11"/>
    <mergeCell ref="B12:B13"/>
    <mergeCell ref="C12:D13"/>
    <mergeCell ref="E12:E13"/>
    <mergeCell ref="F12:F13"/>
    <mergeCell ref="G12:G13"/>
    <mergeCell ref="H12:H13"/>
    <mergeCell ref="I12:I13"/>
    <mergeCell ref="K16:L16"/>
    <mergeCell ref="K18:L18"/>
    <mergeCell ref="K15:L15"/>
    <mergeCell ref="H26:J26"/>
    <mergeCell ref="K26:L26"/>
    <mergeCell ref="K21:L21"/>
    <mergeCell ref="K17:L17"/>
    <mergeCell ref="C23:D23"/>
    <mergeCell ref="K23:L23"/>
    <mergeCell ref="B28:D28"/>
    <mergeCell ref="G28:J28"/>
    <mergeCell ref="K28:L28"/>
    <mergeCell ref="C24:D24"/>
    <mergeCell ref="C25:D25"/>
    <mergeCell ref="K24:L24"/>
    <mergeCell ref="K25:L25"/>
    <mergeCell ref="C20:D20"/>
    <mergeCell ref="K19:L19"/>
    <mergeCell ref="K20:L20"/>
    <mergeCell ref="C19:D19"/>
    <mergeCell ref="C22:D22"/>
    <mergeCell ref="K22:L22"/>
  </mergeCells>
  <pageMargins left="0.511811024" right="0.511811024" top="0.78740157499999996" bottom="0.78740157499999996" header="0.31496062000000002" footer="0.31496062000000002"/>
  <pageSetup paperSize="9" orientation="portrait" horizontalDpi="0" verticalDpi="0"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0000"/>
  </sheetPr>
  <dimension ref="A1:DB2930"/>
  <sheetViews>
    <sheetView workbookViewId="0">
      <pane ySplit="11" topLeftCell="A12" activePane="bottomLeft" state="frozen"/>
      <selection pane="bottomLeft" activeCell="X1" sqref="X1:XFD1048576"/>
    </sheetView>
  </sheetViews>
  <sheetFormatPr defaultColWidth="0" defaultRowHeight="18.75" customHeight="1" x14ac:dyDescent="0.25"/>
  <cols>
    <col min="1" max="2" width="4.140625" style="337" customWidth="1"/>
    <col min="3" max="4" width="14.28515625" style="337" customWidth="1"/>
    <col min="5" max="5" width="2.85546875" style="337" customWidth="1"/>
    <col min="6" max="7" width="14.28515625" style="337" customWidth="1"/>
    <col min="8" max="8" width="2.85546875" style="337" customWidth="1"/>
    <col min="9" max="10" width="14.28515625" style="337" customWidth="1"/>
    <col min="11" max="11" width="2.85546875" style="337" customWidth="1"/>
    <col min="12" max="13" width="14.28515625" style="337" customWidth="1"/>
    <col min="14" max="14" width="2.85546875" style="337" customWidth="1"/>
    <col min="15" max="16" width="14.28515625" style="337" customWidth="1"/>
    <col min="17" max="17" width="2.85546875" style="337" customWidth="1"/>
    <col min="18" max="19" width="14.28515625" style="337" customWidth="1"/>
    <col min="20" max="20" width="2.85546875" style="337" customWidth="1"/>
    <col min="21" max="23" width="9.28515625" style="337" customWidth="1"/>
    <col min="24" max="24" width="9.28515625" style="337" hidden="1" customWidth="1"/>
    <col min="25" max="25" width="11.85546875" style="337" hidden="1" customWidth="1"/>
    <col min="26" max="26" width="2.85546875" style="337" hidden="1" customWidth="1"/>
    <col min="27" max="29" width="5.7109375" style="337" hidden="1" customWidth="1"/>
    <col min="30" max="30" width="2.85546875" style="337" hidden="1" customWidth="1"/>
    <col min="31" max="33" width="5.7109375" style="337" hidden="1" customWidth="1"/>
    <col min="34" max="34" width="2.85546875" style="337" hidden="1" customWidth="1"/>
    <col min="35" max="37" width="5.7109375" style="337" hidden="1" customWidth="1"/>
    <col min="38" max="38" width="2.85546875" style="337" hidden="1" customWidth="1"/>
    <col min="39" max="41" width="5.7109375" style="337" hidden="1" customWidth="1"/>
    <col min="42" max="42" width="2.85546875" style="337" hidden="1" customWidth="1"/>
    <col min="43" max="45" width="5.7109375" style="337" hidden="1" customWidth="1"/>
    <col min="46" max="46" width="2.85546875" style="337" hidden="1" customWidth="1"/>
    <col min="47" max="49" width="5.7109375" style="337" hidden="1" customWidth="1"/>
    <col min="50" max="50" width="2.85546875" style="337" hidden="1" customWidth="1"/>
    <col min="51" max="52" width="5.7109375" style="337" hidden="1" customWidth="1"/>
    <col min="53" max="55" width="9.28515625" style="337" hidden="1" customWidth="1"/>
    <col min="56" max="60" width="13.7109375" style="337" hidden="1" customWidth="1"/>
    <col min="61" max="61" width="2.140625" style="337" hidden="1" customWidth="1"/>
    <col min="62" max="66" width="4.85546875" style="337" hidden="1" customWidth="1"/>
    <col min="67" max="71" width="17.85546875" style="337" hidden="1" customWidth="1"/>
    <col min="72" max="73" width="9.28515625" style="337" hidden="1" customWidth="1"/>
    <col min="74" max="74" width="2.140625" style="337" hidden="1" customWidth="1"/>
    <col min="75" max="76" width="9.28515625" style="337" hidden="1" customWidth="1"/>
    <col min="77" max="77" width="2.140625" style="337" hidden="1" customWidth="1"/>
    <col min="78" max="79" width="9.28515625" style="337" hidden="1" customWidth="1"/>
    <col min="80" max="80" width="2.140625" style="337" hidden="1" customWidth="1"/>
    <col min="81" max="82" width="9.28515625" style="337" hidden="1" customWidth="1"/>
    <col min="83" max="83" width="2.140625" style="337" hidden="1" customWidth="1"/>
    <col min="84" max="85" width="9.28515625" style="337" hidden="1" customWidth="1"/>
    <col min="86" max="86" width="2.140625" style="337" hidden="1" customWidth="1"/>
    <col min="87" max="88" width="9.28515625" style="337" hidden="1" customWidth="1"/>
    <col min="89" max="89" width="2.140625" style="337" hidden="1" customWidth="1"/>
    <col min="90" max="94" width="9.28515625" style="337" hidden="1" customWidth="1"/>
    <col min="95" max="95" width="12.42578125" style="337" hidden="1" customWidth="1"/>
    <col min="96" max="104" width="9.28515625" style="337" hidden="1" customWidth="1"/>
    <col min="105" max="106" width="9.28515625" style="350" hidden="1" customWidth="1"/>
    <col min="107" max="16384" width="9.28515625" style="337" hidden="1"/>
  </cols>
  <sheetData>
    <row r="1" spans="1:106" s="339" customFormat="1" ht="9.75" customHeight="1" x14ac:dyDescent="0.25">
      <c r="A1" s="331"/>
      <c r="B1" s="331"/>
      <c r="C1" s="331"/>
      <c r="D1" s="331"/>
      <c r="E1" s="331"/>
      <c r="F1" s="331"/>
      <c r="G1" s="331"/>
      <c r="H1" s="331"/>
      <c r="I1" s="331"/>
      <c r="J1" s="331"/>
      <c r="K1" s="331"/>
      <c r="L1" s="331"/>
      <c r="M1" s="331"/>
      <c r="N1" s="331"/>
      <c r="O1" s="331"/>
      <c r="P1" s="331"/>
      <c r="Q1" s="331"/>
      <c r="R1" s="331"/>
      <c r="S1" s="331"/>
      <c r="T1" s="331"/>
      <c r="U1" s="331"/>
      <c r="X1" s="340"/>
      <c r="Y1" s="340"/>
      <c r="AA1" s="340"/>
      <c r="DA1" s="347"/>
      <c r="DB1" s="347"/>
    </row>
    <row r="2" spans="1:106" s="339" customFormat="1" ht="18.75" customHeight="1" x14ac:dyDescent="0.25">
      <c r="A2" s="331"/>
      <c r="B2" s="331"/>
      <c r="C2" s="779" t="s">
        <v>606</v>
      </c>
      <c r="D2" s="779"/>
      <c r="E2" s="779"/>
      <c r="F2" s="779"/>
      <c r="G2" s="779"/>
      <c r="H2" s="779"/>
      <c r="I2" s="779"/>
      <c r="J2" s="779"/>
      <c r="K2" s="779"/>
      <c r="L2" s="779"/>
      <c r="M2" s="779"/>
      <c r="N2" s="779"/>
      <c r="O2" s="779"/>
      <c r="P2" s="779"/>
      <c r="Q2" s="779"/>
      <c r="R2" s="779"/>
      <c r="S2" s="779"/>
      <c r="T2" s="331"/>
      <c r="U2" s="331"/>
      <c r="X2" s="340"/>
      <c r="Y2" s="340"/>
      <c r="AA2" s="340"/>
      <c r="DA2" s="347"/>
      <c r="DB2" s="347"/>
    </row>
    <row r="3" spans="1:106" s="339" customFormat="1" ht="18.75" customHeight="1" x14ac:dyDescent="0.25">
      <c r="A3" s="331"/>
      <c r="B3" s="331"/>
      <c r="C3" s="779"/>
      <c r="D3" s="779"/>
      <c r="E3" s="779"/>
      <c r="F3" s="779"/>
      <c r="G3" s="779"/>
      <c r="H3" s="779"/>
      <c r="I3" s="779"/>
      <c r="J3" s="779"/>
      <c r="K3" s="779"/>
      <c r="L3" s="779"/>
      <c r="M3" s="779"/>
      <c r="N3" s="779"/>
      <c r="O3" s="779"/>
      <c r="P3" s="779"/>
      <c r="Q3" s="779"/>
      <c r="R3" s="779"/>
      <c r="S3" s="779"/>
      <c r="T3" s="331"/>
      <c r="U3" s="331"/>
      <c r="X3" s="340"/>
      <c r="Y3" s="340"/>
      <c r="AA3" s="340"/>
      <c r="DA3" s="347"/>
      <c r="DB3" s="347"/>
    </row>
    <row r="4" spans="1:106" s="339" customFormat="1" ht="18.75" customHeight="1" x14ac:dyDescent="0.25">
      <c r="A4" s="331"/>
      <c r="B4" s="331"/>
      <c r="C4" s="784" t="s">
        <v>809</v>
      </c>
      <c r="D4" s="784"/>
      <c r="E4" s="331"/>
      <c r="F4" s="331"/>
      <c r="G4" s="331"/>
      <c r="H4" s="331"/>
      <c r="I4" s="331"/>
      <c r="J4" s="331"/>
      <c r="K4" s="331"/>
      <c r="L4" s="331"/>
      <c r="M4" s="331"/>
      <c r="N4" s="331"/>
      <c r="O4" s="331"/>
      <c r="P4" s="331"/>
      <c r="Q4" s="331"/>
      <c r="R4" s="331"/>
      <c r="S4" s="331"/>
      <c r="T4" s="331"/>
      <c r="U4" s="331"/>
      <c r="X4" s="340"/>
      <c r="Y4" s="340"/>
      <c r="AA4" s="340"/>
      <c r="DA4" s="348"/>
      <c r="DB4" s="348"/>
    </row>
    <row r="5" spans="1:106" s="332" customFormat="1" ht="18.75" customHeight="1" x14ac:dyDescent="0.25">
      <c r="B5" s="333"/>
      <c r="C5" s="785">
        <f>SUM(RECEBIVEIS!P5)</f>
        <v>0</v>
      </c>
      <c r="D5" s="785"/>
      <c r="E5" s="334"/>
      <c r="F5" s="778" t="s">
        <v>604</v>
      </c>
      <c r="G5" s="778"/>
      <c r="H5" s="334"/>
      <c r="I5" s="778" t="s">
        <v>603</v>
      </c>
      <c r="J5" s="778"/>
      <c r="K5" s="334"/>
      <c r="L5" s="778" t="s">
        <v>605</v>
      </c>
      <c r="M5" s="778"/>
      <c r="N5" s="334"/>
      <c r="O5" s="778" t="s">
        <v>769</v>
      </c>
      <c r="P5" s="778"/>
      <c r="Q5" s="334"/>
      <c r="R5" s="782" t="s">
        <v>614</v>
      </c>
      <c r="S5" s="782"/>
      <c r="T5" s="333"/>
      <c r="X5" s="341"/>
      <c r="Y5" s="341"/>
      <c r="AA5" s="341"/>
      <c r="BO5" s="767" t="s">
        <v>607</v>
      </c>
      <c r="BP5" s="767"/>
      <c r="DA5" s="348"/>
      <c r="DB5" s="348"/>
    </row>
    <row r="6" spans="1:106" s="332" customFormat="1" ht="18.75" customHeight="1" x14ac:dyDescent="0.25">
      <c r="B6" s="333"/>
      <c r="C6" s="785"/>
      <c r="D6" s="785"/>
      <c r="E6" s="334"/>
      <c r="F6" s="778"/>
      <c r="G6" s="778"/>
      <c r="H6" s="334"/>
      <c r="I6" s="778"/>
      <c r="J6" s="778"/>
      <c r="K6" s="334"/>
      <c r="L6" s="778"/>
      <c r="M6" s="778"/>
      <c r="N6" s="334"/>
      <c r="O6" s="778"/>
      <c r="P6" s="778"/>
      <c r="Q6" s="334"/>
      <c r="R6" s="782"/>
      <c r="S6" s="782"/>
      <c r="T6" s="333"/>
      <c r="X6" s="777"/>
      <c r="Y6" s="341"/>
      <c r="AA6" s="777"/>
      <c r="BO6" s="768" t="s">
        <v>608</v>
      </c>
      <c r="BP6" s="768"/>
      <c r="DA6" s="349">
        <v>44835</v>
      </c>
      <c r="DB6" s="348">
        <v>2023</v>
      </c>
    </row>
    <row r="7" spans="1:106" s="332" customFormat="1" ht="18.75" customHeight="1" x14ac:dyDescent="0.25">
      <c r="B7" s="333"/>
      <c r="C7" s="783" t="s">
        <v>810</v>
      </c>
      <c r="D7" s="783"/>
      <c r="E7" s="334"/>
      <c r="F7" s="778"/>
      <c r="G7" s="778"/>
      <c r="H7" s="334"/>
      <c r="I7" s="778"/>
      <c r="J7" s="778"/>
      <c r="K7" s="334"/>
      <c r="L7" s="778"/>
      <c r="M7" s="778"/>
      <c r="N7" s="334"/>
      <c r="O7" s="778"/>
      <c r="P7" s="778"/>
      <c r="Q7" s="334"/>
      <c r="R7" s="782"/>
      <c r="S7" s="782"/>
      <c r="T7" s="333"/>
      <c r="X7" s="777"/>
      <c r="Y7" s="341"/>
      <c r="AA7" s="777"/>
      <c r="BO7" s="768" t="s">
        <v>609</v>
      </c>
      <c r="BP7" s="768"/>
      <c r="DA7" s="349">
        <v>44836</v>
      </c>
      <c r="DB7" s="348">
        <v>2023</v>
      </c>
    </row>
    <row r="8" spans="1:106" s="339" customFormat="1" ht="18.75" customHeight="1" x14ac:dyDescent="0.25">
      <c r="A8" s="331"/>
      <c r="B8" s="331"/>
      <c r="C8" s="781">
        <f>IF('RECEBIVEIS CARGA'!G2="","",'RECEBIVEIS CARGA'!G2)</f>
        <v>0</v>
      </c>
      <c r="D8" s="781"/>
      <c r="E8" s="335"/>
      <c r="F8" s="691">
        <f>IF('SERVIÇO DE BORDO'!AM2="","",'SERVIÇO DE BORDO'!AM2)</f>
        <v>0</v>
      </c>
      <c r="G8" s="691"/>
      <c r="H8" s="335"/>
      <c r="I8" s="691">
        <f>IF(COMBUSTIVEL!S28="","",SUM(COMBUSTIVEL!V28))</f>
        <v>0</v>
      </c>
      <c r="J8" s="691"/>
      <c r="K8" s="335"/>
      <c r="L8" s="691">
        <f>IF('CUSTOS FROTA'!F1="","",'CUSTOS FROTA'!F1)</f>
        <v>0</v>
      </c>
      <c r="M8" s="691"/>
      <c r="N8" s="335"/>
      <c r="O8" s="691">
        <f>SUM('DESP ADM'!J2:L7)</f>
        <v>0</v>
      </c>
      <c r="P8" s="691"/>
      <c r="Q8" s="335"/>
      <c r="R8" s="780">
        <f>SUM(C5,C8)-SUM(F8,I8,L8,O8)</f>
        <v>0</v>
      </c>
      <c r="S8" s="780"/>
      <c r="T8" s="336"/>
      <c r="U8" s="331"/>
      <c r="X8" s="342"/>
      <c r="Y8" s="340"/>
      <c r="AA8" s="343"/>
      <c r="BO8" s="768" t="s">
        <v>610</v>
      </c>
      <c r="BP8" s="768"/>
      <c r="BT8" s="772" t="s">
        <v>589</v>
      </c>
      <c r="BU8" s="772"/>
      <c r="BW8" s="772" t="s">
        <v>591</v>
      </c>
      <c r="BX8" s="772"/>
      <c r="BZ8" s="772" t="s">
        <v>592</v>
      </c>
      <c r="CA8" s="772"/>
      <c r="CC8" s="772" t="s">
        <v>593</v>
      </c>
      <c r="CD8" s="772"/>
      <c r="CF8" s="772" t="s">
        <v>690</v>
      </c>
      <c r="CG8" s="772"/>
      <c r="CI8" s="772" t="s">
        <v>691</v>
      </c>
      <c r="CJ8" s="772"/>
      <c r="CM8" s="346">
        <f ca="1">CR8</f>
        <v>2026</v>
      </c>
      <c r="CN8" s="337">
        <v>10</v>
      </c>
      <c r="CQ8" s="351">
        <f ca="1">TODAY()</f>
        <v>46171</v>
      </c>
      <c r="CR8" s="352">
        <f ca="1">VLOOKUP(CQ8,DA:DB,2,0)</f>
        <v>2026</v>
      </c>
      <c r="DA8" s="349">
        <v>44837</v>
      </c>
      <c r="DB8" s="348">
        <v>2023</v>
      </c>
    </row>
    <row r="9" spans="1:106" s="339" customFormat="1" ht="18.75" customHeight="1" x14ac:dyDescent="0.25">
      <c r="A9" s="331"/>
      <c r="B9" s="331"/>
      <c r="C9" s="781"/>
      <c r="D9" s="781"/>
      <c r="E9" s="335"/>
      <c r="F9" s="691"/>
      <c r="G9" s="691"/>
      <c r="H9" s="335"/>
      <c r="I9" s="691"/>
      <c r="J9" s="691"/>
      <c r="K9" s="335"/>
      <c r="L9" s="691"/>
      <c r="M9" s="691"/>
      <c r="N9" s="335"/>
      <c r="O9" s="691"/>
      <c r="P9" s="691"/>
      <c r="Q9" s="335"/>
      <c r="R9" s="780"/>
      <c r="S9" s="780"/>
      <c r="T9" s="336"/>
      <c r="U9" s="331"/>
      <c r="X9" s="342"/>
      <c r="Y9" s="340"/>
      <c r="AA9" s="772" t="s">
        <v>589</v>
      </c>
      <c r="AB9" s="772"/>
      <c r="AC9" s="772"/>
      <c r="AE9" s="772" t="s">
        <v>591</v>
      </c>
      <c r="AF9" s="772"/>
      <c r="AG9" s="772"/>
      <c r="AI9" s="772" t="s">
        <v>690</v>
      </c>
      <c r="AJ9" s="772"/>
      <c r="AK9" s="772"/>
      <c r="AM9" s="772" t="s">
        <v>691</v>
      </c>
      <c r="AN9" s="772"/>
      <c r="AO9" s="772"/>
      <c r="AQ9" s="772" t="s">
        <v>592</v>
      </c>
      <c r="AR9" s="772"/>
      <c r="AS9" s="772"/>
      <c r="AU9" s="772" t="s">
        <v>593</v>
      </c>
      <c r="AV9" s="772"/>
      <c r="AW9" s="772"/>
      <c r="AY9" s="771" t="s">
        <v>695</v>
      </c>
      <c r="AZ9" s="771"/>
      <c r="BE9" s="766" t="s">
        <v>698</v>
      </c>
      <c r="BF9" s="766" t="s">
        <v>700</v>
      </c>
      <c r="BG9" s="766" t="s">
        <v>702</v>
      </c>
      <c r="BH9" s="766" t="s">
        <v>704</v>
      </c>
      <c r="BO9" s="767" t="s">
        <v>611</v>
      </c>
      <c r="BP9" s="767"/>
      <c r="BT9" s="772"/>
      <c r="BU9" s="772"/>
      <c r="BW9" s="772"/>
      <c r="BX9" s="772"/>
      <c r="BZ9" s="772"/>
      <c r="CA9" s="772"/>
      <c r="CC9" s="772"/>
      <c r="CD9" s="772"/>
      <c r="CF9" s="772"/>
      <c r="CG9" s="772"/>
      <c r="CI9" s="772"/>
      <c r="CJ9" s="772"/>
      <c r="CM9" s="346">
        <f ca="1">CM8-1</f>
        <v>2025</v>
      </c>
      <c r="CN9" s="337">
        <v>9</v>
      </c>
      <c r="DA9" s="349">
        <v>44838</v>
      </c>
      <c r="DB9" s="348">
        <v>2023</v>
      </c>
    </row>
    <row r="10" spans="1:106" s="339" customFormat="1" ht="18.75" customHeight="1" x14ac:dyDescent="0.25">
      <c r="A10" s="331"/>
      <c r="B10" s="331"/>
      <c r="C10" s="331"/>
      <c r="D10" s="331"/>
      <c r="E10" s="331"/>
      <c r="F10" s="331"/>
      <c r="G10" s="331"/>
      <c r="H10" s="331"/>
      <c r="I10" s="331"/>
      <c r="J10" s="331"/>
      <c r="K10" s="331"/>
      <c r="L10" s="331"/>
      <c r="M10" s="331"/>
      <c r="N10" s="331"/>
      <c r="O10" s="331"/>
      <c r="P10" s="331"/>
      <c r="Q10" s="331"/>
      <c r="R10" s="331"/>
      <c r="S10" s="331"/>
      <c r="T10" s="331"/>
      <c r="U10" s="331"/>
      <c r="X10" s="340"/>
      <c r="Y10" s="340"/>
      <c r="AA10" s="774"/>
      <c r="AB10" s="774"/>
      <c r="AC10" s="774"/>
      <c r="AE10" s="774"/>
      <c r="AF10" s="774"/>
      <c r="AG10" s="774"/>
      <c r="AI10" s="774"/>
      <c r="AJ10" s="774"/>
      <c r="AK10" s="774"/>
      <c r="AM10" s="774"/>
      <c r="AN10" s="774"/>
      <c r="AO10" s="774"/>
      <c r="AQ10" s="774"/>
      <c r="AR10" s="774"/>
      <c r="AS10" s="774"/>
      <c r="AU10" s="774"/>
      <c r="AV10" s="774"/>
      <c r="AW10" s="774"/>
      <c r="AY10" s="771"/>
      <c r="AZ10" s="771"/>
      <c r="BB10" s="337"/>
      <c r="BC10" s="337"/>
      <c r="BD10" s="337"/>
      <c r="BE10" s="766"/>
      <c r="BF10" s="766"/>
      <c r="BG10" s="766"/>
      <c r="BH10" s="766"/>
      <c r="BI10" s="337"/>
      <c r="BJ10" s="337"/>
      <c r="BK10" s="337"/>
      <c r="BL10" s="337"/>
      <c r="BM10" s="337"/>
      <c r="BN10" s="337"/>
      <c r="BO10" s="337"/>
      <c r="BP10" s="337"/>
      <c r="BQ10" s="337"/>
      <c r="BR10" s="337"/>
      <c r="BS10" s="337"/>
      <c r="BT10" s="770" t="s">
        <v>694</v>
      </c>
      <c r="BU10" s="770" t="s">
        <v>701</v>
      </c>
      <c r="BV10" s="337"/>
      <c r="BW10" s="770" t="s">
        <v>694</v>
      </c>
      <c r="BX10" s="770" t="s">
        <v>701</v>
      </c>
      <c r="BY10" s="337"/>
      <c r="BZ10" s="770" t="s">
        <v>694</v>
      </c>
      <c r="CA10" s="770" t="s">
        <v>701</v>
      </c>
      <c r="CB10" s="337"/>
      <c r="CC10" s="770" t="s">
        <v>694</v>
      </c>
      <c r="CD10" s="770" t="s">
        <v>701</v>
      </c>
      <c r="CF10" s="770" t="s">
        <v>699</v>
      </c>
      <c r="CG10" s="770" t="s">
        <v>701</v>
      </c>
      <c r="CH10" s="337"/>
      <c r="CI10" s="770" t="s">
        <v>699</v>
      </c>
      <c r="CJ10" s="770" t="s">
        <v>701</v>
      </c>
      <c r="CK10" s="337"/>
      <c r="CM10" s="346">
        <f t="shared" ref="CM10:CM38" ca="1" si="0">CM9-1</f>
        <v>2024</v>
      </c>
      <c r="CN10" s="337">
        <v>8</v>
      </c>
      <c r="DA10" s="349">
        <v>44839</v>
      </c>
      <c r="DB10" s="348">
        <v>2023</v>
      </c>
    </row>
    <row r="11" spans="1:106" s="339" customFormat="1" ht="18.75" customHeight="1" x14ac:dyDescent="0.25">
      <c r="A11" s="331"/>
      <c r="B11" s="331"/>
      <c r="C11" s="775" t="s">
        <v>584</v>
      </c>
      <c r="D11" s="775"/>
      <c r="E11" s="331"/>
      <c r="F11" s="776" t="s">
        <v>612</v>
      </c>
      <c r="G11" s="776"/>
      <c r="H11" s="776"/>
      <c r="I11" s="776"/>
      <c r="J11" s="776"/>
      <c r="K11" s="776"/>
      <c r="L11" s="776"/>
      <c r="M11" s="776"/>
      <c r="N11" s="776"/>
      <c r="O11" s="776"/>
      <c r="P11" s="776"/>
      <c r="Q11" s="776"/>
      <c r="R11" s="776"/>
      <c r="S11" s="776"/>
      <c r="T11" s="331"/>
      <c r="U11" s="331"/>
      <c r="X11" s="340"/>
      <c r="Y11" s="340"/>
      <c r="AA11" s="340"/>
      <c r="BB11" s="337" t="s">
        <v>692</v>
      </c>
      <c r="BC11" s="337" t="s">
        <v>697</v>
      </c>
      <c r="BD11" s="337" t="s">
        <v>693</v>
      </c>
      <c r="BE11" s="766"/>
      <c r="BF11" s="766"/>
      <c r="BG11" s="766"/>
      <c r="BH11" s="766"/>
      <c r="BI11" s="337"/>
      <c r="BJ11" s="337"/>
      <c r="BK11" s="337"/>
      <c r="BL11" s="337"/>
      <c r="BM11" s="337"/>
      <c r="BN11" s="337"/>
      <c r="BO11" s="337"/>
      <c r="BP11" s="337"/>
      <c r="BQ11" s="337"/>
      <c r="BR11" s="337"/>
      <c r="BS11" s="337"/>
      <c r="BT11" s="770"/>
      <c r="BU11" s="770"/>
      <c r="BV11" s="337"/>
      <c r="BW11" s="770"/>
      <c r="BX11" s="770"/>
      <c r="BY11" s="337"/>
      <c r="BZ11" s="770"/>
      <c r="CA11" s="770"/>
      <c r="CB11" s="337"/>
      <c r="CC11" s="770"/>
      <c r="CD11" s="770"/>
      <c r="CF11" s="770"/>
      <c r="CG11" s="770"/>
      <c r="CH11" s="337"/>
      <c r="CI11" s="770"/>
      <c r="CJ11" s="770"/>
      <c r="CK11" s="337"/>
      <c r="CM11" s="346">
        <f t="shared" ca="1" si="0"/>
        <v>2023</v>
      </c>
      <c r="CN11" s="337">
        <v>7</v>
      </c>
      <c r="DA11" s="349">
        <v>44840</v>
      </c>
      <c r="DB11" s="348">
        <v>2023</v>
      </c>
    </row>
    <row r="12" spans="1:106" s="339" customFormat="1" ht="18.75" customHeight="1" x14ac:dyDescent="0.25">
      <c r="A12" s="337"/>
      <c r="B12" s="337"/>
      <c r="C12" s="762" t="str">
        <f>IF(ROTAS!$C$5="","",ROTAS!$C$5)</f>
        <v/>
      </c>
      <c r="D12" s="762"/>
      <c r="E12" s="337"/>
      <c r="F12" s="763" t="str">
        <f>IF(BO12="","",BO12)</f>
        <v/>
      </c>
      <c r="G12" s="763"/>
      <c r="H12" s="338"/>
      <c r="I12" s="763" t="str">
        <f>IF(BP12="","",BP12)</f>
        <v/>
      </c>
      <c r="J12" s="763"/>
      <c r="K12" s="338"/>
      <c r="L12" s="763" t="str">
        <f>IF(BQ12="","",BQ12)</f>
        <v/>
      </c>
      <c r="M12" s="763"/>
      <c r="N12" s="338"/>
      <c r="O12" s="763" t="str">
        <f>IF(BR12="","",BR12)</f>
        <v/>
      </c>
      <c r="P12" s="763"/>
      <c r="Q12" s="338"/>
      <c r="R12" s="763" t="str">
        <f>IF(BS12="","",BS12)</f>
        <v/>
      </c>
      <c r="S12" s="763"/>
      <c r="T12" s="337"/>
      <c r="U12" s="337"/>
      <c r="X12" s="764" t="s">
        <v>879</v>
      </c>
      <c r="Y12" s="764"/>
      <c r="AA12" s="765">
        <v>0</v>
      </c>
      <c r="AB12" s="765"/>
      <c r="AC12" s="765"/>
      <c r="AD12" s="344"/>
      <c r="AE12" s="765">
        <v>0</v>
      </c>
      <c r="AF12" s="765"/>
      <c r="AG12" s="765"/>
      <c r="AH12" s="344"/>
      <c r="AI12" s="765">
        <v>0</v>
      </c>
      <c r="AJ12" s="765"/>
      <c r="AK12" s="765"/>
      <c r="AL12" s="344"/>
      <c r="AM12" s="765">
        <v>0</v>
      </c>
      <c r="AN12" s="765"/>
      <c r="AO12" s="765"/>
      <c r="AP12" s="344"/>
      <c r="AQ12" s="765">
        <v>0</v>
      </c>
      <c r="AR12" s="765"/>
      <c r="AS12" s="765"/>
      <c r="AT12" s="344"/>
      <c r="AU12" s="765">
        <v>0</v>
      </c>
      <c r="AV12" s="765"/>
      <c r="AW12" s="765"/>
      <c r="AX12" s="344"/>
      <c r="AY12" s="765">
        <f t="shared" ref="AY12:AY13" si="1">SUM(AA12:AW12)</f>
        <v>0</v>
      </c>
      <c r="AZ12" s="765"/>
      <c r="BB12" s="345" t="str">
        <f>IF(ROTAS!$C$5="","",ROTAS!$C$5)</f>
        <v/>
      </c>
      <c r="BC12" s="345" t="str">
        <f>'FROTA OPER.'!BN7</f>
        <v/>
      </c>
      <c r="BD12" s="345">
        <f>ROTAS!U5</f>
        <v>0</v>
      </c>
      <c r="BE12" s="345" t="str">
        <f>IF(BC12="","",5+(SUM(BC12*VLOOKUP(BD12,$X$12:$AZ$21,28,0))))</f>
        <v/>
      </c>
      <c r="BF12" s="345" t="str">
        <f>IF(BC12="","",SUM(BU12,BX12,CA12,CD12,CG12,CJ12))</f>
        <v/>
      </c>
      <c r="BG12" s="345" t="str">
        <f>IF(BC12="","",'FROTA OPER.'!BP7)</f>
        <v/>
      </c>
      <c r="BH12" s="345" t="str">
        <f>IF(BG12="","",SUM(BF12:BG12))</f>
        <v/>
      </c>
      <c r="BI12" s="337"/>
      <c r="BJ12" s="337" t="str">
        <f>IF(BE12="","",BE12-5)</f>
        <v/>
      </c>
      <c r="BK12" s="337" t="str">
        <f>IF(BE12="","",BE12-2.5)</f>
        <v/>
      </c>
      <c r="BL12" s="337" t="str">
        <f>IF(BE12="","",BE12)</f>
        <v/>
      </c>
      <c r="BM12" s="337" t="str">
        <f>IF(BE12="","",BL12+2.5)</f>
        <v/>
      </c>
      <c r="BN12" s="337" t="str">
        <f>IF(BE12="","",BM12+5)</f>
        <v/>
      </c>
      <c r="BO12" s="345" t="str">
        <f>IF(BH12="","",IF(BH12&lt;BK12,$BO$5,""))</f>
        <v/>
      </c>
      <c r="BP12" s="345" t="str">
        <f>IF(BH12="","",IF(BO12="",IF(AND(BH12&lt;BL12,BH12&gt;BJ12),$BO$6,""),""))</f>
        <v/>
      </c>
      <c r="BQ12" s="345" t="str">
        <f>IF(BH12="","",IF(BP12="",IF(BH12=BL12,$BO$7,""),""))</f>
        <v/>
      </c>
      <c r="BR12" s="345" t="str">
        <f>IF(BH12="","",IF(BQ12="",IF(AND(BH12&gt;BL12,BH12&lt;BN12),$BO$8,""),""))</f>
        <v/>
      </c>
      <c r="BS12" s="345" t="str">
        <f>IF(BH12="","",IF(BR12="",IF(BH12&gt;=BN12,$BO$9,""),""))</f>
        <v/>
      </c>
      <c r="BT12" s="337">
        <f>COUNTIFS('FROTA OPER.'!$AK$7:$AK$306,"SIM",'FROTA OPER.'!$B$7:$B$306,$BB12)</f>
        <v>0</v>
      </c>
      <c r="BU12" s="337">
        <f>BT12*0.5</f>
        <v>0</v>
      </c>
      <c r="BV12" s="337"/>
      <c r="BW12" s="337">
        <f>COUNTIFS('FROTA OPER.'!$AO$7:$AO$306,"SIM",'FROTA OPER.'!$B$7:$B$306,$BB12)</f>
        <v>0</v>
      </c>
      <c r="BX12" s="337">
        <f t="shared" ref="BX12:BX41" si="2">BW12*0.5</f>
        <v>0</v>
      </c>
      <c r="BY12" s="337"/>
      <c r="BZ12" s="337">
        <f>COUNTIFS('FROTA OPER.'!$AS$7:$AS$306,"SIM",'FROTA OPER.'!$B$7:$B$306,$BB12)</f>
        <v>0</v>
      </c>
      <c r="CA12" s="337">
        <f t="shared" ref="CA12:CA31" si="3">BZ12*1</f>
        <v>0</v>
      </c>
      <c r="CB12" s="337"/>
      <c r="CC12" s="337">
        <f>COUNTIFS('FROTA OPER.'!$AW$7:$AW$306,"SIM",'FROTA OPER.'!$B$7:$B$306,$BB12)</f>
        <v>0</v>
      </c>
      <c r="CD12" s="337">
        <f t="shared" ref="CD12:CD31" si="4">CC12*1</f>
        <v>0</v>
      </c>
      <c r="CF12" s="337">
        <f>IF(COUNTIF('SERVIÇO DE BORDO'!$I$25:$I$45,"SIM")&gt;=1,COUNTIF('SERVIÇO DE BORDO'!$I$25:$I$45,"SIM")*0.5,0)</f>
        <v>0</v>
      </c>
      <c r="CG12" s="337" t="str">
        <f t="shared" ref="CG12:CG31" si="5">IF(BC12="","",BC12*CF12)</f>
        <v/>
      </c>
      <c r="CH12" s="337"/>
      <c r="CI12" s="337">
        <f>IF(COUNTIF('SERVIÇO DE BORDO'!$I$54:$I$70,"SIM")&gt;=1,COUNTIF('SERVIÇO DE BORDO'!$I$54:$I$70,"SIM")*0.5,0)</f>
        <v>0.5</v>
      </c>
      <c r="CJ12" s="337" t="str">
        <f>IF(BC12="","",CI12*BC12)</f>
        <v/>
      </c>
      <c r="CK12" s="337"/>
      <c r="CM12" s="346">
        <f t="shared" ca="1" si="0"/>
        <v>2022</v>
      </c>
      <c r="CN12" s="337">
        <v>6</v>
      </c>
      <c r="DA12" s="349">
        <v>44841</v>
      </c>
      <c r="DB12" s="348">
        <v>2023</v>
      </c>
    </row>
    <row r="13" spans="1:106" s="339" customFormat="1" ht="18.75" customHeight="1" x14ac:dyDescent="0.25">
      <c r="A13" s="337"/>
      <c r="B13" s="337"/>
      <c r="C13" s="762" t="str">
        <f>IF(ROTAS!$C$6="","",ROTAS!$C$6)</f>
        <v/>
      </c>
      <c r="D13" s="762"/>
      <c r="E13" s="337"/>
      <c r="F13" s="763" t="str">
        <f t="shared" ref="F13:F27" si="6">IF(BO13="","",BO13)</f>
        <v/>
      </c>
      <c r="G13" s="763"/>
      <c r="H13" s="338"/>
      <c r="I13" s="763" t="str">
        <f t="shared" ref="I13:I27" si="7">IF(BP13="","",BP13)</f>
        <v/>
      </c>
      <c r="J13" s="763"/>
      <c r="K13" s="338"/>
      <c r="L13" s="763" t="str">
        <f t="shared" ref="L13:L27" si="8">IF(BQ13="","",BQ13)</f>
        <v/>
      </c>
      <c r="M13" s="763"/>
      <c r="N13" s="338"/>
      <c r="O13" s="763" t="str">
        <f t="shared" ref="O13:O27" si="9">IF(BR13="","",BR13)</f>
        <v/>
      </c>
      <c r="P13" s="763"/>
      <c r="Q13" s="338"/>
      <c r="R13" s="763" t="str">
        <f>IF(BS13="","",BS13)</f>
        <v/>
      </c>
      <c r="S13" s="763"/>
      <c r="T13" s="337"/>
      <c r="U13" s="337"/>
      <c r="X13" s="764" t="s">
        <v>477</v>
      </c>
      <c r="Y13" s="764"/>
      <c r="AA13" s="765">
        <v>0</v>
      </c>
      <c r="AB13" s="765"/>
      <c r="AC13" s="765"/>
      <c r="AD13" s="344"/>
      <c r="AE13" s="765">
        <v>0</v>
      </c>
      <c r="AF13" s="765"/>
      <c r="AG13" s="765"/>
      <c r="AH13" s="344"/>
      <c r="AI13" s="765">
        <v>0</v>
      </c>
      <c r="AJ13" s="765"/>
      <c r="AK13" s="765"/>
      <c r="AL13" s="344"/>
      <c r="AM13" s="765">
        <v>0</v>
      </c>
      <c r="AN13" s="765"/>
      <c r="AO13" s="765"/>
      <c r="AP13" s="344"/>
      <c r="AQ13" s="765">
        <v>0</v>
      </c>
      <c r="AR13" s="765"/>
      <c r="AS13" s="765"/>
      <c r="AT13" s="344"/>
      <c r="AU13" s="765">
        <v>0</v>
      </c>
      <c r="AV13" s="765"/>
      <c r="AW13" s="765"/>
      <c r="AX13" s="344"/>
      <c r="AY13" s="765">
        <f t="shared" si="1"/>
        <v>0</v>
      </c>
      <c r="AZ13" s="765"/>
      <c r="BB13" s="345" t="str">
        <f>IF(ROTAS!$C$6="","",ROTAS!$C$6)</f>
        <v/>
      </c>
      <c r="BC13" s="345" t="str">
        <f>'FROTA OPER.'!BN8</f>
        <v/>
      </c>
      <c r="BD13" s="345">
        <f>ROTAS!U6</f>
        <v>0</v>
      </c>
      <c r="BE13" s="345" t="str">
        <f t="shared" ref="BE13:BE41" si="10">IF(BC13="","",5+(SUM(BC13*VLOOKUP(BD13,$X$12:$AZ$21,28,0))))</f>
        <v/>
      </c>
      <c r="BF13" s="345" t="str">
        <f>IF(BC13="","",SUM(BU13,BX13,CA13,CD13,CG13,CJ13))</f>
        <v/>
      </c>
      <c r="BG13" s="345" t="str">
        <f>IF(BC13="","",'FROTA OPER.'!BP8)</f>
        <v/>
      </c>
      <c r="BH13" s="345" t="str">
        <f t="shared" ref="BH13:BH40" si="11">IF(BG13="","",SUM(BF13:BG13))</f>
        <v/>
      </c>
      <c r="BI13" s="337"/>
      <c r="BJ13" s="337" t="str">
        <f t="shared" ref="BJ13:BJ40" si="12">IF(BE13="","",BE13-5)</f>
        <v/>
      </c>
      <c r="BK13" s="337" t="str">
        <f t="shared" ref="BK13:BK41" si="13">IF(BE13="","",BE13-2.5)</f>
        <v/>
      </c>
      <c r="BL13" s="337" t="str">
        <f t="shared" ref="BL13:BL41" si="14">IF(BE13="","",BE13)</f>
        <v/>
      </c>
      <c r="BM13" s="337" t="str">
        <f t="shared" ref="BM13:BM41" si="15">IF(BE13="","",BL13+2.5)</f>
        <v/>
      </c>
      <c r="BN13" s="337" t="str">
        <f t="shared" ref="BN13:BN41" si="16">IF(BE13="","",BM13+5)</f>
        <v/>
      </c>
      <c r="BO13" s="345" t="str">
        <f t="shared" ref="BO13:BO41" si="17">IF(BH13="","",IF(BH13&lt;BK13,$BO$5,""))</f>
        <v/>
      </c>
      <c r="BP13" s="345" t="str">
        <f t="shared" ref="BP13:BP41" si="18">IF(BH13="","",IF(BO13="",IF(AND(BH13&lt;BL13,BH13&gt;BJ13),$BO$6,""),""))</f>
        <v/>
      </c>
      <c r="BQ13" s="345" t="str">
        <f t="shared" ref="BQ13:BQ41" si="19">IF(BH13="","",IF(BP13="",IF(BH13=BL13,$BO$7,""),""))</f>
        <v/>
      </c>
      <c r="BR13" s="345" t="str">
        <f t="shared" ref="BR13:BR41" si="20">IF(BH13="","",IF(BQ13="",IF(AND(BH13&gt;BL13,BH13&lt;BN13),$BO$8,""),""))</f>
        <v/>
      </c>
      <c r="BS13" s="345" t="str">
        <f t="shared" ref="BS13:BS41" si="21">IF(BH13="","",IF(BR13="",IF(BH13&gt;=BN13,$BO$9,""),""))</f>
        <v/>
      </c>
      <c r="BT13" s="337">
        <f>COUNTIFS('FROTA OPER.'!$AK$7:$AK$306,"SIM",'FROTA OPER.'!$B$7:$B$306,BB13)</f>
        <v>0</v>
      </c>
      <c r="BU13" s="337">
        <f t="shared" ref="BU13:BU41" si="22">BT13*0.5</f>
        <v>0</v>
      </c>
      <c r="BV13" s="337"/>
      <c r="BW13" s="337">
        <f>COUNTIFS('FROTA OPER.'!$AO$7:$AO$306,"SIM",'FROTA OPER.'!$B$7:$B$306,$BB13)</f>
        <v>0</v>
      </c>
      <c r="BX13" s="337">
        <f t="shared" si="2"/>
        <v>0</v>
      </c>
      <c r="BY13" s="337"/>
      <c r="BZ13" s="337">
        <f>COUNTIFS('FROTA OPER.'!$AS$7:$AS$306,"SIM",'FROTA OPER.'!$B$7:$B$306,$BB13)</f>
        <v>0</v>
      </c>
      <c r="CA13" s="337">
        <f t="shared" si="3"/>
        <v>0</v>
      </c>
      <c r="CB13" s="337"/>
      <c r="CC13" s="337">
        <f>COUNTIFS('FROTA OPER.'!$AW$7:$AW$306,"SIM",'FROTA OPER.'!$B$7:$B$306,$BB13)</f>
        <v>0</v>
      </c>
      <c r="CD13" s="337">
        <f t="shared" si="4"/>
        <v>0</v>
      </c>
      <c r="CF13" s="337">
        <f>IF(COUNTIF('SERVIÇO DE BORDO'!$J$25:$J$45,"SIM")&gt;=1,COUNTIF('SERVIÇO DE BORDO'!$J$25:$J$45,"SIM")*0.5,0)</f>
        <v>0</v>
      </c>
      <c r="CG13" s="337" t="str">
        <f>IF(BC13="","",BC13*CF13)</f>
        <v/>
      </c>
      <c r="CH13" s="337"/>
      <c r="CI13" s="337">
        <f>IF(COUNTIF('SERVIÇO DE BORDO'!$J$54:$J$70,"SIM")&gt;=1,COUNTIF('SERVIÇO DE BORDO'!$J$54:$J$70,"SIM")*0.5,0)</f>
        <v>0</v>
      </c>
      <c r="CJ13" s="337" t="str">
        <f t="shared" ref="CJ13:CJ41" si="23">IF(BC13="","",CI13*BC13)</f>
        <v/>
      </c>
      <c r="CK13" s="337"/>
      <c r="CM13" s="346">
        <f t="shared" ca="1" si="0"/>
        <v>2021</v>
      </c>
      <c r="CN13" s="337">
        <v>5.5</v>
      </c>
      <c r="DA13" s="349">
        <v>44842</v>
      </c>
      <c r="DB13" s="348">
        <v>2023</v>
      </c>
    </row>
    <row r="14" spans="1:106" ht="18.75" customHeight="1" x14ac:dyDescent="0.25">
      <c r="C14" s="762" t="str">
        <f>IF(ROTAS!$C$7="","",ROTAS!$C$7)</f>
        <v/>
      </c>
      <c r="D14" s="762" t="str">
        <f>IF(ROTAS!$C$7="","",ROTAS!$C$7)</f>
        <v/>
      </c>
      <c r="F14" s="763" t="str">
        <f t="shared" si="6"/>
        <v/>
      </c>
      <c r="G14" s="763"/>
      <c r="H14" s="338"/>
      <c r="I14" s="763" t="str">
        <f t="shared" si="7"/>
        <v/>
      </c>
      <c r="J14" s="763"/>
      <c r="K14" s="338"/>
      <c r="L14" s="763" t="str">
        <f t="shared" si="8"/>
        <v/>
      </c>
      <c r="M14" s="763"/>
      <c r="N14" s="338"/>
      <c r="O14" s="763" t="str">
        <f t="shared" si="9"/>
        <v/>
      </c>
      <c r="P14" s="763"/>
      <c r="Q14" s="338"/>
      <c r="R14" s="763" t="str">
        <f t="shared" ref="R14:R27" si="24">IF(BS14="","",BS14)</f>
        <v/>
      </c>
      <c r="S14" s="763"/>
      <c r="X14" s="773" t="s">
        <v>718</v>
      </c>
      <c r="Y14" s="773"/>
      <c r="Z14" s="345"/>
      <c r="AA14" s="769">
        <v>0</v>
      </c>
      <c r="AB14" s="769"/>
      <c r="AC14" s="769"/>
      <c r="AD14" s="345"/>
      <c r="AE14" s="769">
        <v>0</v>
      </c>
      <c r="AF14" s="769"/>
      <c r="AG14" s="769"/>
      <c r="AH14" s="345"/>
      <c r="AI14" s="769">
        <v>0</v>
      </c>
      <c r="AJ14" s="769"/>
      <c r="AK14" s="769"/>
      <c r="AL14" s="345"/>
      <c r="AM14" s="769">
        <v>0</v>
      </c>
      <c r="AN14" s="769"/>
      <c r="AO14" s="769"/>
      <c r="AP14" s="345"/>
      <c r="AQ14" s="769">
        <v>0</v>
      </c>
      <c r="AR14" s="769"/>
      <c r="AS14" s="769"/>
      <c r="AT14" s="345"/>
      <c r="AU14" s="769">
        <v>0</v>
      </c>
      <c r="AV14" s="769"/>
      <c r="AW14" s="769"/>
      <c r="AX14" s="345"/>
      <c r="AY14" s="769">
        <f>SUM(AA14:AW14)</f>
        <v>0</v>
      </c>
      <c r="AZ14" s="769"/>
      <c r="BB14" s="345" t="str">
        <f>IF(ROTAS!$C$7="","",ROTAS!$C$7)</f>
        <v/>
      </c>
      <c r="BC14" s="345" t="str">
        <f>'FROTA OPER.'!BN9</f>
        <v/>
      </c>
      <c r="BD14" s="345">
        <f>ROTAS!U7</f>
        <v>0</v>
      </c>
      <c r="BE14" s="345" t="str">
        <f t="shared" si="10"/>
        <v/>
      </c>
      <c r="BF14" s="345" t="str">
        <f t="shared" ref="BF14:BF31" si="25">IF(BC14="","",SUM(BU14,BX14,CA14,CD14,CG14,CJ14))</f>
        <v/>
      </c>
      <c r="BG14" s="345" t="str">
        <f>IF(BC14="","",'FROTA OPER.'!BP9)</f>
        <v/>
      </c>
      <c r="BH14" s="345" t="str">
        <f t="shared" si="11"/>
        <v/>
      </c>
      <c r="BJ14" s="337" t="str">
        <f t="shared" si="12"/>
        <v/>
      </c>
      <c r="BK14" s="337" t="str">
        <f t="shared" si="13"/>
        <v/>
      </c>
      <c r="BL14" s="337" t="str">
        <f t="shared" si="14"/>
        <v/>
      </c>
      <c r="BM14" s="337" t="str">
        <f t="shared" si="15"/>
        <v/>
      </c>
      <c r="BN14" s="337" t="str">
        <f t="shared" si="16"/>
        <v/>
      </c>
      <c r="BO14" s="345" t="str">
        <f t="shared" si="17"/>
        <v/>
      </c>
      <c r="BP14" s="345" t="str">
        <f t="shared" si="18"/>
        <v/>
      </c>
      <c r="BQ14" s="345" t="str">
        <f t="shared" si="19"/>
        <v/>
      </c>
      <c r="BR14" s="345" t="str">
        <f t="shared" si="20"/>
        <v/>
      </c>
      <c r="BS14" s="345" t="str">
        <f t="shared" si="21"/>
        <v/>
      </c>
      <c r="BT14" s="337">
        <f>COUNTIFS('FROTA OPER.'!$AK$7:$AK$306,"SIM",'FROTA OPER.'!$B$7:$B$306,BB14)</f>
        <v>0</v>
      </c>
      <c r="BU14" s="337">
        <f t="shared" si="22"/>
        <v>0</v>
      </c>
      <c r="BW14" s="337">
        <f>COUNTIFS('FROTA OPER.'!$AO$7:$AO$306,"SIM",'FROTA OPER.'!$B$7:$B$306,$BB14)</f>
        <v>0</v>
      </c>
      <c r="BX14" s="337">
        <f t="shared" si="2"/>
        <v>0</v>
      </c>
      <c r="BZ14" s="337">
        <f>COUNTIFS('FROTA OPER.'!$AS$7:$AS$306,"SIM",'FROTA OPER.'!$B$7:$B$306,$BB14)</f>
        <v>0</v>
      </c>
      <c r="CA14" s="337">
        <f t="shared" si="3"/>
        <v>0</v>
      </c>
      <c r="CC14" s="337">
        <f>COUNTIFS('FROTA OPER.'!$AW$7:$AW$306,"SIM",'FROTA OPER.'!$B$7:$B$306,$BB14)</f>
        <v>0</v>
      </c>
      <c r="CD14" s="337">
        <f t="shared" si="4"/>
        <v>0</v>
      </c>
      <c r="CF14" s="337">
        <f>IF(COUNTIF('SERVIÇO DE BORDO'!$K$25:$K$45,"SIM")&gt;=1,COUNTIF('SERVIÇO DE BORDO'!$K$25:$K$45,"SIM")*0.5,0)</f>
        <v>0</v>
      </c>
      <c r="CG14" s="337" t="str">
        <f t="shared" si="5"/>
        <v/>
      </c>
      <c r="CI14" s="337">
        <f>IF(COUNTIF('SERVIÇO DE BORDO'!$K$54:$K$70,"SIM")&gt;=1,COUNTIF('SERVIÇO DE BORDO'!$K$54:$K$70,"SIM")*0.5,0)</f>
        <v>0</v>
      </c>
      <c r="CJ14" s="337" t="str">
        <f t="shared" si="23"/>
        <v/>
      </c>
      <c r="CM14" s="346">
        <f t="shared" ca="1" si="0"/>
        <v>2020</v>
      </c>
      <c r="CN14" s="337">
        <v>5</v>
      </c>
      <c r="DA14" s="349">
        <v>44843</v>
      </c>
      <c r="DB14" s="348">
        <v>2023</v>
      </c>
    </row>
    <row r="15" spans="1:106" ht="18.75" customHeight="1" x14ac:dyDescent="0.25">
      <c r="C15" s="762" t="str">
        <f>IF(ROTAS!$C$8="","",ROTAS!$C$8)</f>
        <v/>
      </c>
      <c r="D15" s="762" t="str">
        <f>IF(ROTAS!$C$8="","",ROTAS!$C$8)</f>
        <v/>
      </c>
      <c r="F15" s="763" t="str">
        <f t="shared" si="6"/>
        <v/>
      </c>
      <c r="G15" s="763"/>
      <c r="H15" s="338"/>
      <c r="I15" s="763" t="str">
        <f t="shared" si="7"/>
        <v/>
      </c>
      <c r="J15" s="763"/>
      <c r="K15" s="338"/>
      <c r="L15" s="763" t="str">
        <f t="shared" si="8"/>
        <v/>
      </c>
      <c r="M15" s="763"/>
      <c r="N15" s="338"/>
      <c r="O15" s="763" t="str">
        <f t="shared" si="9"/>
        <v/>
      </c>
      <c r="P15" s="763"/>
      <c r="Q15" s="338"/>
      <c r="R15" s="763" t="str">
        <f t="shared" si="24"/>
        <v/>
      </c>
      <c r="S15" s="763"/>
      <c r="X15" s="773" t="s">
        <v>14</v>
      </c>
      <c r="Y15" s="773"/>
      <c r="Z15" s="345"/>
      <c r="AA15" s="769">
        <v>0</v>
      </c>
      <c r="AB15" s="769"/>
      <c r="AC15" s="769"/>
      <c r="AD15" s="345"/>
      <c r="AE15" s="769">
        <v>0</v>
      </c>
      <c r="AF15" s="769"/>
      <c r="AG15" s="769"/>
      <c r="AH15" s="345"/>
      <c r="AI15" s="769">
        <v>0</v>
      </c>
      <c r="AJ15" s="769"/>
      <c r="AK15" s="769"/>
      <c r="AL15" s="345"/>
      <c r="AM15" s="769">
        <v>0</v>
      </c>
      <c r="AN15" s="769"/>
      <c r="AO15" s="769"/>
      <c r="AP15" s="345"/>
      <c r="AQ15" s="769">
        <v>0</v>
      </c>
      <c r="AR15" s="769"/>
      <c r="AS15" s="769"/>
      <c r="AT15" s="345"/>
      <c r="AU15" s="769">
        <v>0</v>
      </c>
      <c r="AV15" s="769"/>
      <c r="AW15" s="769"/>
      <c r="AX15" s="345"/>
      <c r="AY15" s="769">
        <f t="shared" ref="AY15:AY21" si="26">SUM(AA15:AW15)</f>
        <v>0</v>
      </c>
      <c r="AZ15" s="769"/>
      <c r="BB15" s="345" t="str">
        <f>IF(ROTAS!$C$8="","",ROTAS!$C$8)</f>
        <v/>
      </c>
      <c r="BC15" s="345" t="str">
        <f>'FROTA OPER.'!BN10</f>
        <v/>
      </c>
      <c r="BD15" s="345">
        <f>ROTAS!U8</f>
        <v>0</v>
      </c>
      <c r="BE15" s="345" t="str">
        <f t="shared" si="10"/>
        <v/>
      </c>
      <c r="BF15" s="345" t="str">
        <f t="shared" si="25"/>
        <v/>
      </c>
      <c r="BG15" s="345" t="str">
        <f>IF(BC15="","",'FROTA OPER.'!BP10)</f>
        <v/>
      </c>
      <c r="BH15" s="345" t="str">
        <f t="shared" si="11"/>
        <v/>
      </c>
      <c r="BJ15" s="337" t="str">
        <f t="shared" si="12"/>
        <v/>
      </c>
      <c r="BK15" s="337" t="str">
        <f t="shared" si="13"/>
        <v/>
      </c>
      <c r="BL15" s="337" t="str">
        <f t="shared" si="14"/>
        <v/>
      </c>
      <c r="BM15" s="337" t="str">
        <f t="shared" si="15"/>
        <v/>
      </c>
      <c r="BN15" s="337" t="str">
        <f t="shared" si="16"/>
        <v/>
      </c>
      <c r="BO15" s="345" t="str">
        <f t="shared" si="17"/>
        <v/>
      </c>
      <c r="BP15" s="345" t="str">
        <f t="shared" si="18"/>
        <v/>
      </c>
      <c r="BQ15" s="345" t="str">
        <f t="shared" si="19"/>
        <v/>
      </c>
      <c r="BR15" s="345" t="str">
        <f t="shared" si="20"/>
        <v/>
      </c>
      <c r="BS15" s="345" t="str">
        <f t="shared" si="21"/>
        <v/>
      </c>
      <c r="BT15" s="337">
        <f>COUNTIFS('FROTA OPER.'!$AK$7:$AK$306,"SIM",'FROTA OPER.'!$B$7:$B$306,BB15)</f>
        <v>0</v>
      </c>
      <c r="BU15" s="337">
        <f t="shared" si="22"/>
        <v>0</v>
      </c>
      <c r="BW15" s="337">
        <f>COUNTIFS('FROTA OPER.'!$AO$7:$AO$306,"SIM",'FROTA OPER.'!$B$7:$B$306,$BB15)</f>
        <v>0</v>
      </c>
      <c r="BX15" s="337">
        <f t="shared" si="2"/>
        <v>0</v>
      </c>
      <c r="BZ15" s="337">
        <f>COUNTIFS('FROTA OPER.'!$AS$7:$AS$306,"SIM",'FROTA OPER.'!$B$7:$B$306,$BB15)</f>
        <v>0</v>
      </c>
      <c r="CA15" s="337">
        <f t="shared" si="3"/>
        <v>0</v>
      </c>
      <c r="CC15" s="337">
        <f>COUNTIFS('FROTA OPER.'!$AW$7:$AW$306,"SIM",'FROTA OPER.'!$B$7:$B$306,$BB15)</f>
        <v>0</v>
      </c>
      <c r="CD15" s="337">
        <f t="shared" si="4"/>
        <v>0</v>
      </c>
      <c r="CF15" s="337">
        <f>IF(COUNTIF('SERVIÇO DE BORDO'!$L$25:$L$45,"SIM")&gt;=1,COUNTIF('SERVIÇO DE BORDO'!$L$25:$L$45,"SIM")*0.5,0)</f>
        <v>0</v>
      </c>
      <c r="CG15" s="337" t="str">
        <f t="shared" si="5"/>
        <v/>
      </c>
      <c r="CI15" s="337">
        <f>IF(COUNTIF('SERVIÇO DE BORDO'!$L$54:$L$70,"SIM")&gt;=1,COUNTIF('SERVIÇO DE BORDO'!$L$54:$L$70,"SIM")*0.5,0)</f>
        <v>0</v>
      </c>
      <c r="CJ15" s="337" t="str">
        <f t="shared" si="23"/>
        <v/>
      </c>
      <c r="CM15" s="346">
        <f t="shared" ca="1" si="0"/>
        <v>2019</v>
      </c>
      <c r="CN15" s="337">
        <v>4.5</v>
      </c>
      <c r="DA15" s="349">
        <v>44844</v>
      </c>
      <c r="DB15" s="348">
        <v>2023</v>
      </c>
    </row>
    <row r="16" spans="1:106" ht="18.75" customHeight="1" x14ac:dyDescent="0.25">
      <c r="C16" s="762" t="str">
        <f>IF(ROTAS!$C$9="","",ROTAS!$C$9)</f>
        <v/>
      </c>
      <c r="D16" s="762" t="str">
        <f>IF(ROTAS!$C$9="","",ROTAS!$C$9)</f>
        <v/>
      </c>
      <c r="F16" s="763" t="str">
        <f t="shared" si="6"/>
        <v/>
      </c>
      <c r="G16" s="763"/>
      <c r="H16" s="338"/>
      <c r="I16" s="763" t="str">
        <f t="shared" si="7"/>
        <v/>
      </c>
      <c r="J16" s="763"/>
      <c r="K16" s="338"/>
      <c r="L16" s="763" t="str">
        <f t="shared" si="8"/>
        <v/>
      </c>
      <c r="M16" s="763"/>
      <c r="N16" s="338"/>
      <c r="O16" s="763" t="str">
        <f t="shared" si="9"/>
        <v/>
      </c>
      <c r="P16" s="763"/>
      <c r="Q16" s="338"/>
      <c r="R16" s="763" t="str">
        <f t="shared" si="24"/>
        <v/>
      </c>
      <c r="S16" s="763"/>
      <c r="X16" s="773" t="s">
        <v>15</v>
      </c>
      <c r="Y16" s="773"/>
      <c r="Z16" s="345"/>
      <c r="AA16" s="769">
        <v>0</v>
      </c>
      <c r="AB16" s="769"/>
      <c r="AC16" s="769"/>
      <c r="AD16" s="345"/>
      <c r="AE16" s="769">
        <v>0</v>
      </c>
      <c r="AF16" s="769"/>
      <c r="AG16" s="769"/>
      <c r="AH16" s="345"/>
      <c r="AI16" s="769">
        <v>0</v>
      </c>
      <c r="AJ16" s="769"/>
      <c r="AK16" s="769"/>
      <c r="AL16" s="345"/>
      <c r="AM16" s="769">
        <v>0</v>
      </c>
      <c r="AN16" s="769"/>
      <c r="AO16" s="769"/>
      <c r="AP16" s="345"/>
      <c r="AQ16" s="769">
        <v>0</v>
      </c>
      <c r="AR16" s="769"/>
      <c r="AS16" s="769"/>
      <c r="AT16" s="345"/>
      <c r="AU16" s="769">
        <v>0</v>
      </c>
      <c r="AV16" s="769"/>
      <c r="AW16" s="769"/>
      <c r="AX16" s="345"/>
      <c r="AY16" s="769">
        <f t="shared" si="26"/>
        <v>0</v>
      </c>
      <c r="AZ16" s="769"/>
      <c r="BB16" s="345" t="str">
        <f>IF(ROTAS!$C$9="","",ROTAS!$C$9)</f>
        <v/>
      </c>
      <c r="BC16" s="345" t="str">
        <f>'FROTA OPER.'!BN11</f>
        <v/>
      </c>
      <c r="BD16" s="345">
        <f>ROTAS!U9</f>
        <v>0</v>
      </c>
      <c r="BE16" s="345" t="str">
        <f t="shared" si="10"/>
        <v/>
      </c>
      <c r="BF16" s="345" t="str">
        <f t="shared" si="25"/>
        <v/>
      </c>
      <c r="BG16" s="345" t="str">
        <f>IF(BC16="","",'FROTA OPER.'!BP11)</f>
        <v/>
      </c>
      <c r="BH16" s="345" t="str">
        <f t="shared" si="11"/>
        <v/>
      </c>
      <c r="BJ16" s="337" t="str">
        <f t="shared" si="12"/>
        <v/>
      </c>
      <c r="BK16" s="337" t="str">
        <f t="shared" si="13"/>
        <v/>
      </c>
      <c r="BL16" s="337" t="str">
        <f t="shared" si="14"/>
        <v/>
      </c>
      <c r="BM16" s="337" t="str">
        <f t="shared" si="15"/>
        <v/>
      </c>
      <c r="BN16" s="337" t="str">
        <f t="shared" si="16"/>
        <v/>
      </c>
      <c r="BO16" s="345" t="str">
        <f t="shared" si="17"/>
        <v/>
      </c>
      <c r="BP16" s="345" t="str">
        <f t="shared" si="18"/>
        <v/>
      </c>
      <c r="BQ16" s="345" t="str">
        <f t="shared" si="19"/>
        <v/>
      </c>
      <c r="BR16" s="345" t="str">
        <f t="shared" si="20"/>
        <v/>
      </c>
      <c r="BS16" s="345" t="str">
        <f t="shared" si="21"/>
        <v/>
      </c>
      <c r="BT16" s="337">
        <f>COUNTIFS('FROTA OPER.'!$AK$7:$AK$306,"SIM",'FROTA OPER.'!$B$7:$B$306,BB16)</f>
        <v>0</v>
      </c>
      <c r="BU16" s="337">
        <f t="shared" si="22"/>
        <v>0</v>
      </c>
      <c r="BW16" s="337">
        <f>COUNTIFS('FROTA OPER.'!$AO$7:$AO$306,"SIM",'FROTA OPER.'!$B$7:$B$306,$BB16)</f>
        <v>0</v>
      </c>
      <c r="BX16" s="337">
        <f t="shared" si="2"/>
        <v>0</v>
      </c>
      <c r="BZ16" s="337">
        <f>COUNTIFS('FROTA OPER.'!$AS$7:$AS$306,"SIM",'FROTA OPER.'!$B$7:$B$306,$BB16)</f>
        <v>0</v>
      </c>
      <c r="CA16" s="337">
        <f t="shared" si="3"/>
        <v>0</v>
      </c>
      <c r="CC16" s="337">
        <f>COUNTIFS('FROTA OPER.'!$AW$7:$AW$306,"SIM",'FROTA OPER.'!$B$7:$B$306,$BB16)</f>
        <v>0</v>
      </c>
      <c r="CD16" s="337">
        <f t="shared" si="4"/>
        <v>0</v>
      </c>
      <c r="CF16" s="337">
        <f>IF(COUNTIF('SERVIÇO DE BORDO'!$M$25:$M$45,"SIM")&gt;=1,COUNTIF('SERVIÇO DE BORDO'!$M$25:$M$45,"SIM")*0.5,0)</f>
        <v>0</v>
      </c>
      <c r="CG16" s="337" t="str">
        <f t="shared" si="5"/>
        <v/>
      </c>
      <c r="CI16" s="337">
        <f>IF(COUNTIF('SERVIÇO DE BORDO'!$M$54:$M$70,"SIM")&gt;=1,COUNTIF('SERVIÇO DE BORDO'!$M$54:$M$70,"SIM")*0.5,0)</f>
        <v>0</v>
      </c>
      <c r="CJ16" s="337" t="str">
        <f t="shared" si="23"/>
        <v/>
      </c>
      <c r="CM16" s="346">
        <f t="shared" ca="1" si="0"/>
        <v>2018</v>
      </c>
      <c r="CN16" s="337">
        <v>4</v>
      </c>
      <c r="DA16" s="349">
        <v>44845</v>
      </c>
      <c r="DB16" s="348">
        <v>2023</v>
      </c>
    </row>
    <row r="17" spans="3:106" ht="18.75" customHeight="1" x14ac:dyDescent="0.25">
      <c r="C17" s="762" t="str">
        <f>IF(ROTAS!$C$10="","",ROTAS!$C$10)</f>
        <v/>
      </c>
      <c r="D17" s="762" t="str">
        <f>IF(ROTAS!$C$10="","",ROTAS!$C$10)</f>
        <v/>
      </c>
      <c r="F17" s="763" t="str">
        <f t="shared" si="6"/>
        <v/>
      </c>
      <c r="G17" s="763"/>
      <c r="H17" s="338"/>
      <c r="I17" s="763" t="str">
        <f t="shared" si="7"/>
        <v/>
      </c>
      <c r="J17" s="763"/>
      <c r="K17" s="338"/>
      <c r="L17" s="763" t="str">
        <f t="shared" si="8"/>
        <v/>
      </c>
      <c r="M17" s="763"/>
      <c r="N17" s="338"/>
      <c r="O17" s="763" t="str">
        <f t="shared" si="9"/>
        <v/>
      </c>
      <c r="P17" s="763"/>
      <c r="Q17" s="338"/>
      <c r="R17" s="763" t="str">
        <f t="shared" si="24"/>
        <v/>
      </c>
      <c r="S17" s="763"/>
      <c r="X17" s="773" t="s">
        <v>16</v>
      </c>
      <c r="Y17" s="773"/>
      <c r="Z17" s="345"/>
      <c r="AA17" s="769">
        <v>0.5</v>
      </c>
      <c r="AB17" s="769"/>
      <c r="AC17" s="769"/>
      <c r="AD17" s="345"/>
      <c r="AE17" s="769">
        <v>0.5</v>
      </c>
      <c r="AF17" s="769"/>
      <c r="AG17" s="769"/>
      <c r="AH17" s="345"/>
      <c r="AI17" s="769">
        <v>0</v>
      </c>
      <c r="AJ17" s="769"/>
      <c r="AK17" s="769"/>
      <c r="AL17" s="345"/>
      <c r="AM17" s="769">
        <v>0</v>
      </c>
      <c r="AN17" s="769"/>
      <c r="AO17" s="769"/>
      <c r="AP17" s="345"/>
      <c r="AQ17" s="769">
        <v>0</v>
      </c>
      <c r="AR17" s="769"/>
      <c r="AS17" s="769"/>
      <c r="AT17" s="345"/>
      <c r="AU17" s="769">
        <v>0</v>
      </c>
      <c r="AV17" s="769"/>
      <c r="AW17" s="769"/>
      <c r="AX17" s="345"/>
      <c r="AY17" s="769">
        <f t="shared" si="26"/>
        <v>1</v>
      </c>
      <c r="AZ17" s="769"/>
      <c r="BB17" s="345" t="str">
        <f>IF(ROTAS!$C$10="","",ROTAS!$C$10)</f>
        <v/>
      </c>
      <c r="BC17" s="345" t="str">
        <f>'FROTA OPER.'!BN12</f>
        <v/>
      </c>
      <c r="BD17" s="345">
        <f>ROTAS!U10</f>
        <v>0</v>
      </c>
      <c r="BE17" s="345" t="str">
        <f t="shared" si="10"/>
        <v/>
      </c>
      <c r="BF17" s="345" t="str">
        <f>IF(BC17="","",SUM(BU17,BX17,CA17,CD17,CG17,CJ17))</f>
        <v/>
      </c>
      <c r="BG17" s="345" t="str">
        <f>IF(BC17="","",'FROTA OPER.'!BP12)</f>
        <v/>
      </c>
      <c r="BH17" s="345" t="str">
        <f t="shared" si="11"/>
        <v/>
      </c>
      <c r="BJ17" s="337" t="str">
        <f t="shared" si="12"/>
        <v/>
      </c>
      <c r="BK17" s="337" t="str">
        <f t="shared" si="13"/>
        <v/>
      </c>
      <c r="BL17" s="337" t="str">
        <f t="shared" si="14"/>
        <v/>
      </c>
      <c r="BM17" s="337" t="str">
        <f t="shared" si="15"/>
        <v/>
      </c>
      <c r="BN17" s="337" t="str">
        <f t="shared" si="16"/>
        <v/>
      </c>
      <c r="BO17" s="345" t="str">
        <f t="shared" si="17"/>
        <v/>
      </c>
      <c r="BP17" s="345" t="str">
        <f t="shared" si="18"/>
        <v/>
      </c>
      <c r="BQ17" s="345" t="str">
        <f t="shared" si="19"/>
        <v/>
      </c>
      <c r="BR17" s="345" t="str">
        <f t="shared" si="20"/>
        <v/>
      </c>
      <c r="BS17" s="345" t="str">
        <f t="shared" si="21"/>
        <v/>
      </c>
      <c r="BT17" s="337">
        <f>COUNTIFS('FROTA OPER.'!$AK$7:$AK$306,"SIM",'FROTA OPER.'!$B$7:$B$306,BB17)</f>
        <v>0</v>
      </c>
      <c r="BU17" s="337">
        <f t="shared" si="22"/>
        <v>0</v>
      </c>
      <c r="BW17" s="337">
        <f>COUNTIFS('FROTA OPER.'!$AO$7:$AO$306,"SIM",'FROTA OPER.'!$B$7:$B$306,$BB17)</f>
        <v>0</v>
      </c>
      <c r="BX17" s="337">
        <f t="shared" si="2"/>
        <v>0</v>
      </c>
      <c r="BZ17" s="337">
        <f>COUNTIFS('FROTA OPER.'!$AS$7:$AS$306,"SIM",'FROTA OPER.'!$B$7:$B$306,$BB17)</f>
        <v>0</v>
      </c>
      <c r="CA17" s="337">
        <f t="shared" si="3"/>
        <v>0</v>
      </c>
      <c r="CC17" s="337">
        <f>COUNTIFS('FROTA OPER.'!$AW$7:$AW$306,"SIM",'FROTA OPER.'!$B$7:$B$306,$BB17)</f>
        <v>0</v>
      </c>
      <c r="CD17" s="337">
        <f t="shared" si="4"/>
        <v>0</v>
      </c>
      <c r="CF17" s="337">
        <f>IF(COUNTIF('SERVIÇO DE BORDO'!$N$25:$N$45,"SIM")&gt;=1,COUNTIF('SERVIÇO DE BORDO'!$N$25:$N$45,"SIM")*0.5,0)</f>
        <v>0</v>
      </c>
      <c r="CG17" s="337" t="str">
        <f>IF(BC17="","",BC17*CF17)</f>
        <v/>
      </c>
      <c r="CI17" s="337">
        <f>IF(COUNTIF('SERVIÇO DE BORDO'!$N$54:$N$70,"SIM")&gt;=1,COUNTIF('SERVIÇO DE BORDO'!$N$54:$N$70,"SIM")*0.5,0)</f>
        <v>0</v>
      </c>
      <c r="CJ17" s="337" t="str">
        <f t="shared" si="23"/>
        <v/>
      </c>
      <c r="CM17" s="346">
        <f t="shared" ca="1" si="0"/>
        <v>2017</v>
      </c>
      <c r="CN17" s="337">
        <v>3.5</v>
      </c>
      <c r="DA17" s="349">
        <v>44846</v>
      </c>
      <c r="DB17" s="348">
        <v>2023</v>
      </c>
    </row>
    <row r="18" spans="3:106" ht="18.75" customHeight="1" x14ac:dyDescent="0.25">
      <c r="C18" s="762" t="str">
        <f>IF(ROTAS!$C$11="","",ROTAS!$C$11)</f>
        <v/>
      </c>
      <c r="D18" s="762" t="str">
        <f>IF(ROTAS!$C$11="","",ROTAS!$C$11)</f>
        <v/>
      </c>
      <c r="F18" s="763" t="str">
        <f t="shared" si="6"/>
        <v/>
      </c>
      <c r="G18" s="763"/>
      <c r="H18" s="338"/>
      <c r="I18" s="763" t="str">
        <f t="shared" si="7"/>
        <v/>
      </c>
      <c r="J18" s="763"/>
      <c r="K18" s="338"/>
      <c r="L18" s="763" t="str">
        <f t="shared" si="8"/>
        <v/>
      </c>
      <c r="M18" s="763"/>
      <c r="N18" s="338"/>
      <c r="O18" s="763" t="str">
        <f t="shared" si="9"/>
        <v/>
      </c>
      <c r="P18" s="763"/>
      <c r="Q18" s="338"/>
      <c r="R18" s="763" t="str">
        <f t="shared" si="24"/>
        <v/>
      </c>
      <c r="S18" s="763"/>
      <c r="X18" s="773" t="s">
        <v>17</v>
      </c>
      <c r="Y18" s="773"/>
      <c r="Z18" s="345"/>
      <c r="AA18" s="769">
        <v>0.5</v>
      </c>
      <c r="AB18" s="769"/>
      <c r="AC18" s="769"/>
      <c r="AD18" s="345"/>
      <c r="AE18" s="769">
        <v>0.5</v>
      </c>
      <c r="AF18" s="769"/>
      <c r="AG18" s="769"/>
      <c r="AH18" s="345"/>
      <c r="AI18" s="769">
        <v>1</v>
      </c>
      <c r="AJ18" s="769"/>
      <c r="AK18" s="769"/>
      <c r="AL18" s="345"/>
      <c r="AM18" s="769">
        <v>1</v>
      </c>
      <c r="AN18" s="769"/>
      <c r="AO18" s="769"/>
      <c r="AP18" s="345"/>
      <c r="AQ18" s="769">
        <v>0</v>
      </c>
      <c r="AR18" s="769"/>
      <c r="AS18" s="769"/>
      <c r="AT18" s="345"/>
      <c r="AU18" s="769">
        <v>0</v>
      </c>
      <c r="AV18" s="769"/>
      <c r="AW18" s="769"/>
      <c r="AX18" s="345"/>
      <c r="AY18" s="769">
        <f t="shared" si="26"/>
        <v>3</v>
      </c>
      <c r="AZ18" s="769"/>
      <c r="BB18" s="345" t="str">
        <f>IF(ROTAS!$C$11="","",ROTAS!$C$11)</f>
        <v/>
      </c>
      <c r="BC18" s="345" t="str">
        <f>'FROTA OPER.'!BN13</f>
        <v/>
      </c>
      <c r="BD18" s="345">
        <f>ROTAS!U11</f>
        <v>0</v>
      </c>
      <c r="BE18" s="345" t="str">
        <f t="shared" si="10"/>
        <v/>
      </c>
      <c r="BF18" s="345" t="str">
        <f t="shared" si="25"/>
        <v/>
      </c>
      <c r="BG18" s="345" t="str">
        <f>IF(BC18="","",'FROTA OPER.'!BP13)</f>
        <v/>
      </c>
      <c r="BH18" s="345" t="str">
        <f t="shared" si="11"/>
        <v/>
      </c>
      <c r="BJ18" s="337" t="str">
        <f t="shared" si="12"/>
        <v/>
      </c>
      <c r="BK18" s="337" t="str">
        <f t="shared" si="13"/>
        <v/>
      </c>
      <c r="BL18" s="337" t="str">
        <f t="shared" si="14"/>
        <v/>
      </c>
      <c r="BM18" s="337" t="str">
        <f t="shared" si="15"/>
        <v/>
      </c>
      <c r="BN18" s="337" t="str">
        <f t="shared" si="16"/>
        <v/>
      </c>
      <c r="BO18" s="345" t="str">
        <f t="shared" si="17"/>
        <v/>
      </c>
      <c r="BP18" s="345" t="str">
        <f t="shared" si="18"/>
        <v/>
      </c>
      <c r="BQ18" s="345" t="str">
        <f t="shared" si="19"/>
        <v/>
      </c>
      <c r="BR18" s="345" t="str">
        <f t="shared" si="20"/>
        <v/>
      </c>
      <c r="BS18" s="345" t="str">
        <f t="shared" si="21"/>
        <v/>
      </c>
      <c r="BT18" s="337">
        <f>COUNTIFS('FROTA OPER.'!$AK$7:$AK$306,"SIM",'FROTA OPER.'!$B$7:$B$306,BB18)</f>
        <v>0</v>
      </c>
      <c r="BU18" s="337">
        <f t="shared" si="22"/>
        <v>0</v>
      </c>
      <c r="BW18" s="337">
        <f>COUNTIFS('FROTA OPER.'!$AO$7:$AO$306,"SIM",'FROTA OPER.'!$B$7:$B$306,$BB18)</f>
        <v>0</v>
      </c>
      <c r="BX18" s="337">
        <f t="shared" si="2"/>
        <v>0</v>
      </c>
      <c r="BZ18" s="337">
        <f>COUNTIFS('FROTA OPER.'!$AS$7:$AS$306,"SIM",'FROTA OPER.'!$B$7:$B$306,$BB18)</f>
        <v>0</v>
      </c>
      <c r="CA18" s="337">
        <f t="shared" si="3"/>
        <v>0</v>
      </c>
      <c r="CC18" s="337">
        <f>COUNTIFS('FROTA OPER.'!$AW$7:$AW$306,"SIM",'FROTA OPER.'!$B$7:$B$306,$BB18)</f>
        <v>0</v>
      </c>
      <c r="CD18" s="337">
        <f t="shared" si="4"/>
        <v>0</v>
      </c>
      <c r="CF18" s="337">
        <f>IF(COUNTIF('SERVIÇO DE BORDO'!$O$25:$O$45,"SIM")&gt;=1,COUNTIF('SERVIÇO DE BORDO'!$O$25:$O$45,"SIM")*0.5,0)</f>
        <v>0</v>
      </c>
      <c r="CG18" s="337" t="str">
        <f t="shared" si="5"/>
        <v/>
      </c>
      <c r="CI18" s="337">
        <f>IF(COUNTIF('SERVIÇO DE BORDO'!$O$54:$O$70,"SIM")&gt;=1,COUNTIF('SERVIÇO DE BORDO'!$O$54:$O$70,"SIM")*0.5,0)</f>
        <v>0</v>
      </c>
      <c r="CJ18" s="337" t="str">
        <f t="shared" si="23"/>
        <v/>
      </c>
      <c r="CM18" s="346">
        <f t="shared" ca="1" si="0"/>
        <v>2016</v>
      </c>
      <c r="CN18" s="337">
        <v>3.5</v>
      </c>
      <c r="DA18" s="349">
        <v>44847</v>
      </c>
      <c r="DB18" s="348">
        <v>2023</v>
      </c>
    </row>
    <row r="19" spans="3:106" ht="18.75" customHeight="1" x14ac:dyDescent="0.25">
      <c r="C19" s="762" t="str">
        <f>IF(ROTAS!$C$12="","",ROTAS!$C$12)</f>
        <v/>
      </c>
      <c r="D19" s="762" t="str">
        <f>IF(ROTAS!$C$12="","",ROTAS!$C$12)</f>
        <v/>
      </c>
      <c r="F19" s="763" t="str">
        <f t="shared" si="6"/>
        <v/>
      </c>
      <c r="G19" s="763"/>
      <c r="H19" s="338"/>
      <c r="I19" s="763" t="str">
        <f t="shared" si="7"/>
        <v/>
      </c>
      <c r="J19" s="763"/>
      <c r="K19" s="338"/>
      <c r="L19" s="763" t="str">
        <f t="shared" si="8"/>
        <v/>
      </c>
      <c r="M19" s="763"/>
      <c r="N19" s="338"/>
      <c r="O19" s="763" t="str">
        <f t="shared" si="9"/>
        <v/>
      </c>
      <c r="P19" s="763"/>
      <c r="Q19" s="338"/>
      <c r="R19" s="763" t="str">
        <f t="shared" si="24"/>
        <v/>
      </c>
      <c r="S19" s="763"/>
      <c r="X19" s="773" t="s">
        <v>18</v>
      </c>
      <c r="Y19" s="773"/>
      <c r="Z19" s="345"/>
      <c r="AA19" s="769">
        <v>0.5</v>
      </c>
      <c r="AB19" s="769"/>
      <c r="AC19" s="769"/>
      <c r="AD19" s="345"/>
      <c r="AE19" s="769">
        <v>0.5</v>
      </c>
      <c r="AF19" s="769"/>
      <c r="AG19" s="769"/>
      <c r="AH19" s="345"/>
      <c r="AI19" s="769">
        <v>1</v>
      </c>
      <c r="AJ19" s="769"/>
      <c r="AK19" s="769"/>
      <c r="AL19" s="345"/>
      <c r="AM19" s="769">
        <v>1</v>
      </c>
      <c r="AN19" s="769"/>
      <c r="AO19" s="769"/>
      <c r="AP19" s="345"/>
      <c r="AQ19" s="769">
        <v>1</v>
      </c>
      <c r="AR19" s="769"/>
      <c r="AS19" s="769"/>
      <c r="AT19" s="345"/>
      <c r="AU19" s="769">
        <v>1</v>
      </c>
      <c r="AV19" s="769"/>
      <c r="AW19" s="769"/>
      <c r="AX19" s="345"/>
      <c r="AY19" s="769">
        <f t="shared" si="26"/>
        <v>5</v>
      </c>
      <c r="AZ19" s="769"/>
      <c r="BB19" s="345" t="str">
        <f>IF(ROTAS!$C$12="","",ROTAS!$C$12)</f>
        <v/>
      </c>
      <c r="BC19" s="345" t="str">
        <f>'FROTA OPER.'!BN14</f>
        <v/>
      </c>
      <c r="BD19" s="345">
        <f>ROTAS!U12</f>
        <v>0</v>
      </c>
      <c r="BE19" s="345" t="str">
        <f t="shared" si="10"/>
        <v/>
      </c>
      <c r="BF19" s="345" t="str">
        <f t="shared" si="25"/>
        <v/>
      </c>
      <c r="BG19" s="345" t="str">
        <f>IF(BC19="","",'FROTA OPER.'!BP14)</f>
        <v/>
      </c>
      <c r="BH19" s="345" t="str">
        <f t="shared" si="11"/>
        <v/>
      </c>
      <c r="BJ19" s="337" t="str">
        <f t="shared" si="12"/>
        <v/>
      </c>
      <c r="BK19" s="337" t="str">
        <f t="shared" si="13"/>
        <v/>
      </c>
      <c r="BL19" s="337" t="str">
        <f t="shared" si="14"/>
        <v/>
      </c>
      <c r="BM19" s="337" t="str">
        <f t="shared" si="15"/>
        <v/>
      </c>
      <c r="BN19" s="337" t="str">
        <f t="shared" si="16"/>
        <v/>
      </c>
      <c r="BO19" s="345" t="str">
        <f t="shared" si="17"/>
        <v/>
      </c>
      <c r="BP19" s="345" t="str">
        <f t="shared" si="18"/>
        <v/>
      </c>
      <c r="BQ19" s="345" t="str">
        <f t="shared" si="19"/>
        <v/>
      </c>
      <c r="BR19" s="345" t="str">
        <f t="shared" si="20"/>
        <v/>
      </c>
      <c r="BS19" s="345" t="str">
        <f t="shared" si="21"/>
        <v/>
      </c>
      <c r="BT19" s="337">
        <f>COUNTIFS('FROTA OPER.'!$AK$7:$AK$306,"SIM",'FROTA OPER.'!$B$7:$B$306,BB19)</f>
        <v>0</v>
      </c>
      <c r="BU19" s="337">
        <f t="shared" si="22"/>
        <v>0</v>
      </c>
      <c r="BW19" s="337">
        <f>COUNTIFS('FROTA OPER.'!$AO$7:$AO$306,"SIM",'FROTA OPER.'!$B$7:$B$306,$BB19)</f>
        <v>0</v>
      </c>
      <c r="BX19" s="337">
        <f t="shared" si="2"/>
        <v>0</v>
      </c>
      <c r="BZ19" s="337">
        <f>COUNTIFS('FROTA OPER.'!$AS$7:$AS$306,"SIM",'FROTA OPER.'!$B$7:$B$306,$BB19)</f>
        <v>0</v>
      </c>
      <c r="CA19" s="337">
        <f t="shared" si="3"/>
        <v>0</v>
      </c>
      <c r="CC19" s="337">
        <f>COUNTIFS('FROTA OPER.'!$AW$7:$AW$306,"SIM",'FROTA OPER.'!$B$7:$B$306,$BB19)</f>
        <v>0</v>
      </c>
      <c r="CD19" s="337">
        <f t="shared" si="4"/>
        <v>0</v>
      </c>
      <c r="CF19" s="337">
        <f>IF(COUNTIF('SERVIÇO DE BORDO'!$P$25:$P$45,"SIM")&gt;=1,COUNTIF('SERVIÇO DE BORDO'!$P$25:$P$45,"SIM")*0.5,0)</f>
        <v>0</v>
      </c>
      <c r="CG19" s="337" t="str">
        <f t="shared" si="5"/>
        <v/>
      </c>
      <c r="CI19" s="337">
        <f>IF(COUNTIF('SERVIÇO DE BORDO'!$P$54:$P$70,"SIM")&gt;=1,COUNTIF('SERVIÇO DE BORDO'!$P$54:$P$70,"SIM")*0.5,0)</f>
        <v>0</v>
      </c>
      <c r="CJ19" s="337" t="str">
        <f t="shared" si="23"/>
        <v/>
      </c>
      <c r="CM19" s="346">
        <f t="shared" ca="1" si="0"/>
        <v>2015</v>
      </c>
      <c r="CN19" s="337">
        <v>3.5</v>
      </c>
      <c r="DA19" s="349">
        <v>44848</v>
      </c>
      <c r="DB19" s="348">
        <v>2023</v>
      </c>
    </row>
    <row r="20" spans="3:106" ht="18.75" customHeight="1" x14ac:dyDescent="0.25">
      <c r="C20" s="762" t="str">
        <f>IF(ROTAS!$C$13="","",ROTAS!$C$13)</f>
        <v/>
      </c>
      <c r="D20" s="762" t="str">
        <f>IF(ROTAS!$C$13="","",ROTAS!$C$13)</f>
        <v/>
      </c>
      <c r="F20" s="763" t="str">
        <f t="shared" si="6"/>
        <v/>
      </c>
      <c r="G20" s="763"/>
      <c r="H20" s="338"/>
      <c r="I20" s="763" t="str">
        <f t="shared" si="7"/>
        <v/>
      </c>
      <c r="J20" s="763"/>
      <c r="K20" s="338"/>
      <c r="L20" s="763" t="str">
        <f t="shared" si="8"/>
        <v/>
      </c>
      <c r="M20" s="763"/>
      <c r="N20" s="338"/>
      <c r="O20" s="763" t="str">
        <f t="shared" si="9"/>
        <v/>
      </c>
      <c r="P20" s="763"/>
      <c r="Q20" s="338"/>
      <c r="R20" s="763" t="str">
        <f t="shared" si="24"/>
        <v/>
      </c>
      <c r="S20" s="763"/>
      <c r="X20" s="773" t="s">
        <v>19</v>
      </c>
      <c r="Y20" s="773"/>
      <c r="Z20" s="345"/>
      <c r="AA20" s="769">
        <v>0.5</v>
      </c>
      <c r="AB20" s="769"/>
      <c r="AC20" s="769"/>
      <c r="AD20" s="345"/>
      <c r="AE20" s="769">
        <v>0.5</v>
      </c>
      <c r="AF20" s="769"/>
      <c r="AG20" s="769"/>
      <c r="AH20" s="345"/>
      <c r="AI20" s="769">
        <v>1</v>
      </c>
      <c r="AJ20" s="769"/>
      <c r="AK20" s="769"/>
      <c r="AL20" s="345"/>
      <c r="AM20" s="769">
        <v>1</v>
      </c>
      <c r="AN20" s="769"/>
      <c r="AO20" s="769"/>
      <c r="AP20" s="345"/>
      <c r="AQ20" s="769">
        <v>1</v>
      </c>
      <c r="AR20" s="769"/>
      <c r="AS20" s="769"/>
      <c r="AT20" s="345"/>
      <c r="AU20" s="769">
        <v>1</v>
      </c>
      <c r="AV20" s="769"/>
      <c r="AW20" s="769"/>
      <c r="AX20" s="345"/>
      <c r="AY20" s="769">
        <f t="shared" si="26"/>
        <v>5</v>
      </c>
      <c r="AZ20" s="769"/>
      <c r="BB20" s="345" t="str">
        <f>IF(ROTAS!$C$13="","",ROTAS!$C$13)</f>
        <v/>
      </c>
      <c r="BC20" s="345" t="str">
        <f>'FROTA OPER.'!BN15</f>
        <v/>
      </c>
      <c r="BD20" s="345">
        <f>ROTAS!U13</f>
        <v>0</v>
      </c>
      <c r="BE20" s="345" t="str">
        <f t="shared" si="10"/>
        <v/>
      </c>
      <c r="BF20" s="345" t="str">
        <f t="shared" si="25"/>
        <v/>
      </c>
      <c r="BG20" s="345" t="str">
        <f>IF(BC20="","",'FROTA OPER.'!BP15)</f>
        <v/>
      </c>
      <c r="BH20" s="345" t="str">
        <f t="shared" si="11"/>
        <v/>
      </c>
      <c r="BJ20" s="337" t="str">
        <f t="shared" si="12"/>
        <v/>
      </c>
      <c r="BK20" s="337" t="str">
        <f t="shared" si="13"/>
        <v/>
      </c>
      <c r="BL20" s="337" t="str">
        <f t="shared" si="14"/>
        <v/>
      </c>
      <c r="BM20" s="337" t="str">
        <f t="shared" si="15"/>
        <v/>
      </c>
      <c r="BN20" s="337" t="str">
        <f t="shared" si="16"/>
        <v/>
      </c>
      <c r="BO20" s="345" t="str">
        <f t="shared" si="17"/>
        <v/>
      </c>
      <c r="BP20" s="345" t="str">
        <f t="shared" si="18"/>
        <v/>
      </c>
      <c r="BQ20" s="345" t="str">
        <f t="shared" si="19"/>
        <v/>
      </c>
      <c r="BR20" s="345" t="str">
        <f t="shared" si="20"/>
        <v/>
      </c>
      <c r="BS20" s="345" t="str">
        <f t="shared" si="21"/>
        <v/>
      </c>
      <c r="BT20" s="337">
        <f>COUNTIFS('FROTA OPER.'!$AK$7:$AK$306,"SIM",'FROTA OPER.'!$B$7:$B$306,BB20)</f>
        <v>0</v>
      </c>
      <c r="BU20" s="337">
        <f t="shared" si="22"/>
        <v>0</v>
      </c>
      <c r="BW20" s="337">
        <f>COUNTIFS('FROTA OPER.'!$AO$7:$AO$306,"SIM",'FROTA OPER.'!$B$7:$B$306,$BB20)</f>
        <v>0</v>
      </c>
      <c r="BX20" s="337">
        <f t="shared" si="2"/>
        <v>0</v>
      </c>
      <c r="BZ20" s="337">
        <f>COUNTIFS('FROTA OPER.'!$AS$7:$AS$306,"SIM",'FROTA OPER.'!$B$7:$B$306,$BB20)</f>
        <v>0</v>
      </c>
      <c r="CA20" s="337">
        <f t="shared" si="3"/>
        <v>0</v>
      </c>
      <c r="CC20" s="337">
        <f>COUNTIFS('FROTA OPER.'!$AW$7:$AW$306,"SIM",'FROTA OPER.'!$B$7:$B$306,$BB20)</f>
        <v>0</v>
      </c>
      <c r="CD20" s="337">
        <f t="shared" si="4"/>
        <v>0</v>
      </c>
      <c r="CF20" s="337">
        <f>IF(COUNTIF('SERVIÇO DE BORDO'!$Q$25:$Q$45,"SIM")&gt;=1,COUNTIF('SERVIÇO DE BORDO'!$Q$25:$Q$45,"SIM")*0.5,0)</f>
        <v>0</v>
      </c>
      <c r="CG20" s="337" t="str">
        <f t="shared" si="5"/>
        <v/>
      </c>
      <c r="CI20" s="337">
        <f>IF(COUNTIF('SERVIÇO DE BORDO'!$Q$54:$Q$70,"SIM")&gt;=1,COUNTIF('SERVIÇO DE BORDO'!$Q$54:$Q$70,"SIM")*0.5,0)</f>
        <v>0</v>
      </c>
      <c r="CJ20" s="337" t="str">
        <f t="shared" si="23"/>
        <v/>
      </c>
      <c r="CM20" s="346">
        <f t="shared" ca="1" si="0"/>
        <v>2014</v>
      </c>
      <c r="CN20" s="337">
        <v>3</v>
      </c>
      <c r="DA20" s="349">
        <v>44849</v>
      </c>
      <c r="DB20" s="348">
        <v>2023</v>
      </c>
    </row>
    <row r="21" spans="3:106" ht="18.75" customHeight="1" x14ac:dyDescent="0.25">
      <c r="C21" s="762" t="str">
        <f>IF(ROTAS!$C$14="","",ROTAS!$C$14)</f>
        <v/>
      </c>
      <c r="D21" s="762" t="str">
        <f>IF(ROTAS!$C$14="","",ROTAS!$C$14)</f>
        <v/>
      </c>
      <c r="F21" s="763" t="str">
        <f t="shared" si="6"/>
        <v/>
      </c>
      <c r="G21" s="763"/>
      <c r="H21" s="338"/>
      <c r="I21" s="763" t="str">
        <f t="shared" si="7"/>
        <v/>
      </c>
      <c r="J21" s="763"/>
      <c r="K21" s="338"/>
      <c r="L21" s="763" t="str">
        <f t="shared" si="8"/>
        <v/>
      </c>
      <c r="M21" s="763"/>
      <c r="N21" s="338"/>
      <c r="O21" s="763" t="str">
        <f t="shared" si="9"/>
        <v/>
      </c>
      <c r="P21" s="763"/>
      <c r="Q21" s="338"/>
      <c r="R21" s="763" t="str">
        <f t="shared" si="24"/>
        <v/>
      </c>
      <c r="S21" s="763"/>
      <c r="X21" s="773" t="s">
        <v>20</v>
      </c>
      <c r="Y21" s="773"/>
      <c r="Z21" s="345"/>
      <c r="AA21" s="769">
        <v>0.5</v>
      </c>
      <c r="AB21" s="769"/>
      <c r="AC21" s="769"/>
      <c r="AD21" s="345"/>
      <c r="AE21" s="769">
        <v>0.5</v>
      </c>
      <c r="AF21" s="769"/>
      <c r="AG21" s="769"/>
      <c r="AH21" s="345"/>
      <c r="AI21" s="769">
        <v>1</v>
      </c>
      <c r="AJ21" s="769"/>
      <c r="AK21" s="769"/>
      <c r="AL21" s="345"/>
      <c r="AM21" s="769">
        <v>1</v>
      </c>
      <c r="AN21" s="769"/>
      <c r="AO21" s="769"/>
      <c r="AP21" s="345"/>
      <c r="AQ21" s="769">
        <v>1</v>
      </c>
      <c r="AR21" s="769"/>
      <c r="AS21" s="769"/>
      <c r="AT21" s="345"/>
      <c r="AU21" s="769">
        <v>1</v>
      </c>
      <c r="AV21" s="769"/>
      <c r="AW21" s="769"/>
      <c r="AX21" s="345"/>
      <c r="AY21" s="769">
        <f t="shared" si="26"/>
        <v>5</v>
      </c>
      <c r="AZ21" s="769"/>
      <c r="BB21" s="345" t="str">
        <f>IF(ROTAS!$C$14="","",ROTAS!$C$14)</f>
        <v/>
      </c>
      <c r="BC21" s="345" t="str">
        <f>'FROTA OPER.'!BN16</f>
        <v/>
      </c>
      <c r="BD21" s="345">
        <f>ROTAS!U14</f>
        <v>0</v>
      </c>
      <c r="BE21" s="345" t="str">
        <f t="shared" si="10"/>
        <v/>
      </c>
      <c r="BF21" s="345" t="str">
        <f t="shared" si="25"/>
        <v/>
      </c>
      <c r="BG21" s="345" t="str">
        <f>IF(BC21="","",'FROTA OPER.'!BP16)</f>
        <v/>
      </c>
      <c r="BH21" s="345" t="str">
        <f t="shared" si="11"/>
        <v/>
      </c>
      <c r="BJ21" s="337" t="str">
        <f t="shared" si="12"/>
        <v/>
      </c>
      <c r="BK21" s="337" t="str">
        <f t="shared" si="13"/>
        <v/>
      </c>
      <c r="BL21" s="337" t="str">
        <f t="shared" si="14"/>
        <v/>
      </c>
      <c r="BM21" s="337" t="str">
        <f t="shared" si="15"/>
        <v/>
      </c>
      <c r="BN21" s="337" t="str">
        <f t="shared" si="16"/>
        <v/>
      </c>
      <c r="BO21" s="345" t="str">
        <f t="shared" si="17"/>
        <v/>
      </c>
      <c r="BP21" s="345" t="str">
        <f t="shared" si="18"/>
        <v/>
      </c>
      <c r="BQ21" s="345" t="str">
        <f t="shared" si="19"/>
        <v/>
      </c>
      <c r="BR21" s="345" t="str">
        <f t="shared" si="20"/>
        <v/>
      </c>
      <c r="BS21" s="345" t="str">
        <f t="shared" si="21"/>
        <v/>
      </c>
      <c r="BT21" s="337">
        <f>COUNTIFS('FROTA OPER.'!$AK$7:$AK$306,"SIM",'FROTA OPER.'!$B$7:$B$306,BB21)</f>
        <v>0</v>
      </c>
      <c r="BU21" s="337">
        <f t="shared" si="22"/>
        <v>0</v>
      </c>
      <c r="BW21" s="337">
        <f>COUNTIFS('FROTA OPER.'!$AO$7:$AO$306,"SIM",'FROTA OPER.'!$B$7:$B$306,$BB21)</f>
        <v>0</v>
      </c>
      <c r="BX21" s="337">
        <f t="shared" si="2"/>
        <v>0</v>
      </c>
      <c r="BZ21" s="337">
        <f>COUNTIFS('FROTA OPER.'!$AS$7:$AS$306,"SIM",'FROTA OPER.'!$B$7:$B$306,$BB21)</f>
        <v>0</v>
      </c>
      <c r="CA21" s="337">
        <f t="shared" si="3"/>
        <v>0</v>
      </c>
      <c r="CC21" s="337">
        <f>COUNTIFS('FROTA OPER.'!$AW$7:$AW$306,"SIM",'FROTA OPER.'!$B$7:$B$306,$BB21)</f>
        <v>0</v>
      </c>
      <c r="CD21" s="337">
        <f t="shared" si="4"/>
        <v>0</v>
      </c>
      <c r="CF21" s="337">
        <f>IF(COUNTIF('SERVIÇO DE BORDO'!$R$25:$R$45,"SIM")&gt;=1,COUNTIF('SERVIÇO DE BORDO'!$R$25:$R$45,"SIM")*0.5,0)</f>
        <v>0</v>
      </c>
      <c r="CG21" s="337" t="str">
        <f t="shared" si="5"/>
        <v/>
      </c>
      <c r="CI21" s="337">
        <f>IF(COUNTIF('SERVIÇO DE BORDO'!$R$54:$R$70,"SIM")&gt;=1,COUNTIF('SERVIÇO DE BORDO'!$R$54:$R$70,"SIM")*0.5,0)</f>
        <v>0</v>
      </c>
      <c r="CJ21" s="337" t="str">
        <f t="shared" si="23"/>
        <v/>
      </c>
      <c r="CM21" s="346">
        <f t="shared" ca="1" si="0"/>
        <v>2013</v>
      </c>
      <c r="CN21" s="337">
        <v>3</v>
      </c>
      <c r="DA21" s="349">
        <v>44850</v>
      </c>
      <c r="DB21" s="348">
        <v>2023</v>
      </c>
    </row>
    <row r="22" spans="3:106" ht="18.75" customHeight="1" x14ac:dyDescent="0.25">
      <c r="C22" s="762" t="str">
        <f>IF(ROTAS!$C$15="","",ROTAS!$C$15)</f>
        <v/>
      </c>
      <c r="D22" s="762" t="str">
        <f>IF(ROTAS!$C$15="","",ROTAS!$C$15)</f>
        <v/>
      </c>
      <c r="F22" s="763" t="str">
        <f t="shared" si="6"/>
        <v/>
      </c>
      <c r="G22" s="763"/>
      <c r="H22" s="338"/>
      <c r="I22" s="763" t="str">
        <f t="shared" si="7"/>
        <v/>
      </c>
      <c r="J22" s="763"/>
      <c r="K22" s="338"/>
      <c r="L22" s="763" t="str">
        <f t="shared" si="8"/>
        <v/>
      </c>
      <c r="M22" s="763"/>
      <c r="N22" s="338"/>
      <c r="O22" s="763" t="str">
        <f t="shared" si="9"/>
        <v/>
      </c>
      <c r="P22" s="763"/>
      <c r="Q22" s="338"/>
      <c r="R22" s="763" t="str">
        <f t="shared" si="24"/>
        <v/>
      </c>
      <c r="S22" s="763"/>
      <c r="BB22" s="345" t="str">
        <f>IF(ROTAS!$C$15="","",ROTAS!$C$15)</f>
        <v/>
      </c>
      <c r="BC22" s="345" t="str">
        <f>'FROTA OPER.'!BN17</f>
        <v/>
      </c>
      <c r="BD22" s="345">
        <f>ROTAS!U15</f>
        <v>0</v>
      </c>
      <c r="BE22" s="345" t="str">
        <f t="shared" si="10"/>
        <v/>
      </c>
      <c r="BF22" s="345" t="str">
        <f t="shared" si="25"/>
        <v/>
      </c>
      <c r="BG22" s="345" t="str">
        <f>IF(BC22="","",'FROTA OPER.'!BP17)</f>
        <v/>
      </c>
      <c r="BH22" s="345" t="str">
        <f t="shared" si="11"/>
        <v/>
      </c>
      <c r="BJ22" s="337" t="str">
        <f t="shared" si="12"/>
        <v/>
      </c>
      <c r="BK22" s="337" t="str">
        <f t="shared" si="13"/>
        <v/>
      </c>
      <c r="BL22" s="337" t="str">
        <f t="shared" si="14"/>
        <v/>
      </c>
      <c r="BM22" s="337" t="str">
        <f t="shared" si="15"/>
        <v/>
      </c>
      <c r="BN22" s="337" t="str">
        <f t="shared" si="16"/>
        <v/>
      </c>
      <c r="BO22" s="345" t="str">
        <f t="shared" si="17"/>
        <v/>
      </c>
      <c r="BP22" s="345" t="str">
        <f t="shared" si="18"/>
        <v/>
      </c>
      <c r="BQ22" s="345" t="str">
        <f t="shared" si="19"/>
        <v/>
      </c>
      <c r="BR22" s="345" t="str">
        <f t="shared" si="20"/>
        <v/>
      </c>
      <c r="BS22" s="345" t="str">
        <f t="shared" si="21"/>
        <v/>
      </c>
      <c r="BT22" s="337">
        <f>COUNTIFS('FROTA OPER.'!$AK$7:$AK$306,"SIM",'FROTA OPER.'!$B$7:$B$306,BB22)</f>
        <v>0</v>
      </c>
      <c r="BU22" s="337">
        <f t="shared" si="22"/>
        <v>0</v>
      </c>
      <c r="BW22" s="337">
        <f>COUNTIFS('FROTA OPER.'!$AO$7:$AO$306,"SIM",'FROTA OPER.'!$B$7:$B$306,$BB22)</f>
        <v>0</v>
      </c>
      <c r="BX22" s="337">
        <f t="shared" si="2"/>
        <v>0</v>
      </c>
      <c r="BZ22" s="337">
        <f>COUNTIFS('FROTA OPER.'!$AS$7:$AS$306,"SIM",'FROTA OPER.'!$B$7:$B$306,$BB22)</f>
        <v>0</v>
      </c>
      <c r="CA22" s="337">
        <f t="shared" si="3"/>
        <v>0</v>
      </c>
      <c r="CC22" s="337">
        <f>COUNTIFS('FROTA OPER.'!$AW$7:$AW$306,"SIM",'FROTA OPER.'!$B$7:$B$306,$BB22)</f>
        <v>0</v>
      </c>
      <c r="CD22" s="337">
        <f t="shared" si="4"/>
        <v>0</v>
      </c>
      <c r="CF22" s="337">
        <f>IF(COUNTIF('SERVIÇO DE BORDO'!$S$25:$S$45,"SIM")&gt;=1,COUNTIF('SERVIÇO DE BORDO'!$S$25:$S$45,"SIM")*0.5,0)</f>
        <v>0</v>
      </c>
      <c r="CG22" s="337" t="str">
        <f t="shared" si="5"/>
        <v/>
      </c>
      <c r="CI22" s="337">
        <f>IF(COUNTIF('SERVIÇO DE BORDO'!$S$54:$S$70,"SIM")&gt;=1,COUNTIF('SERVIÇO DE BORDO'!$S$54:$S$70,"SIM")*0.5,0)</f>
        <v>0</v>
      </c>
      <c r="CJ22" s="337" t="str">
        <f t="shared" si="23"/>
        <v/>
      </c>
      <c r="CM22" s="346">
        <f t="shared" ca="1" si="0"/>
        <v>2012</v>
      </c>
      <c r="CN22" s="337">
        <v>3</v>
      </c>
      <c r="DA22" s="349">
        <v>44851</v>
      </c>
      <c r="DB22" s="348">
        <v>2023</v>
      </c>
    </row>
    <row r="23" spans="3:106" ht="18.75" customHeight="1" x14ac:dyDescent="0.25">
      <c r="C23" s="762" t="str">
        <f>IF(ROTAS!$C$16="","",ROTAS!$C$16)</f>
        <v/>
      </c>
      <c r="D23" s="762" t="str">
        <f>IF(ROTAS!$C$16="","",ROTAS!$C$16)</f>
        <v/>
      </c>
      <c r="F23" s="763" t="str">
        <f t="shared" si="6"/>
        <v/>
      </c>
      <c r="G23" s="763"/>
      <c r="H23" s="338"/>
      <c r="I23" s="763" t="str">
        <f t="shared" si="7"/>
        <v/>
      </c>
      <c r="J23" s="763"/>
      <c r="K23" s="338"/>
      <c r="L23" s="763" t="str">
        <f t="shared" si="8"/>
        <v/>
      </c>
      <c r="M23" s="763"/>
      <c r="N23" s="338"/>
      <c r="O23" s="763" t="str">
        <f t="shared" si="9"/>
        <v/>
      </c>
      <c r="P23" s="763"/>
      <c r="Q23" s="338"/>
      <c r="R23" s="763" t="str">
        <f t="shared" si="24"/>
        <v/>
      </c>
      <c r="S23" s="763"/>
      <c r="BB23" s="345" t="str">
        <f>IF(ROTAS!$C$16="","",ROTAS!$C$16)</f>
        <v/>
      </c>
      <c r="BC23" s="345" t="str">
        <f>'FROTA OPER.'!BN18</f>
        <v/>
      </c>
      <c r="BD23" s="345">
        <f>ROTAS!U16</f>
        <v>0</v>
      </c>
      <c r="BE23" s="345" t="str">
        <f t="shared" si="10"/>
        <v/>
      </c>
      <c r="BF23" s="345" t="str">
        <f t="shared" si="25"/>
        <v/>
      </c>
      <c r="BG23" s="345" t="str">
        <f>IF(BC23="","",'FROTA OPER.'!BP18)</f>
        <v/>
      </c>
      <c r="BH23" s="345" t="str">
        <f t="shared" si="11"/>
        <v/>
      </c>
      <c r="BJ23" s="337" t="str">
        <f t="shared" si="12"/>
        <v/>
      </c>
      <c r="BK23" s="337" t="str">
        <f t="shared" si="13"/>
        <v/>
      </c>
      <c r="BL23" s="337" t="str">
        <f t="shared" si="14"/>
        <v/>
      </c>
      <c r="BM23" s="337" t="str">
        <f t="shared" si="15"/>
        <v/>
      </c>
      <c r="BN23" s="337" t="str">
        <f t="shared" si="16"/>
        <v/>
      </c>
      <c r="BO23" s="345" t="str">
        <f t="shared" si="17"/>
        <v/>
      </c>
      <c r="BP23" s="345" t="str">
        <f t="shared" si="18"/>
        <v/>
      </c>
      <c r="BQ23" s="345" t="str">
        <f t="shared" si="19"/>
        <v/>
      </c>
      <c r="BR23" s="345" t="str">
        <f t="shared" si="20"/>
        <v/>
      </c>
      <c r="BS23" s="345" t="str">
        <f t="shared" si="21"/>
        <v/>
      </c>
      <c r="BT23" s="337">
        <f>COUNTIFS('FROTA OPER.'!$AK$7:$AK$306,"SIM",'FROTA OPER.'!$B$7:$B$306,BB23)</f>
        <v>0</v>
      </c>
      <c r="BU23" s="337">
        <f t="shared" si="22"/>
        <v>0</v>
      </c>
      <c r="BW23" s="337">
        <f>COUNTIFS('FROTA OPER.'!$AO$7:$AO$306,"SIM",'FROTA OPER.'!$B$7:$B$306,$BB23)</f>
        <v>0</v>
      </c>
      <c r="BX23" s="337">
        <f t="shared" si="2"/>
        <v>0</v>
      </c>
      <c r="BZ23" s="337">
        <f>COUNTIFS('FROTA OPER.'!$AS$7:$AS$306,"SIM",'FROTA OPER.'!$B$7:$B$306,$BB23)</f>
        <v>0</v>
      </c>
      <c r="CA23" s="337">
        <f t="shared" si="3"/>
        <v>0</v>
      </c>
      <c r="CC23" s="337">
        <f>COUNTIFS('FROTA OPER.'!$AW$7:$AW$306,"SIM",'FROTA OPER.'!$B$7:$B$306,$BB23)</f>
        <v>0</v>
      </c>
      <c r="CD23" s="337">
        <f t="shared" si="4"/>
        <v>0</v>
      </c>
      <c r="CF23" s="337">
        <f>IF(COUNTIF('SERVIÇO DE BORDO'!$T$25:$T$45,"SIM")&gt;=1,COUNTIF('SERVIÇO DE BORDO'!$T$25:$T$45,"SIM")*0.5,0)</f>
        <v>0</v>
      </c>
      <c r="CG23" s="337" t="str">
        <f t="shared" si="5"/>
        <v/>
      </c>
      <c r="CI23" s="337">
        <f>IF(COUNTIF('SERVIÇO DE BORDO'!$T$54:$T$70,"SIM")&gt;=1,COUNTIF('SERVIÇO DE BORDO'!$T$54:$T$70,"SIM")*0.5,0)</f>
        <v>0</v>
      </c>
      <c r="CJ23" s="337" t="str">
        <f t="shared" si="23"/>
        <v/>
      </c>
      <c r="CM23" s="346">
        <f t="shared" ca="1" si="0"/>
        <v>2011</v>
      </c>
      <c r="CN23" s="337">
        <v>2.5</v>
      </c>
      <c r="DA23" s="349">
        <v>44852</v>
      </c>
      <c r="DB23" s="348">
        <v>2023</v>
      </c>
    </row>
    <row r="24" spans="3:106" ht="18.75" customHeight="1" x14ac:dyDescent="0.25">
      <c r="C24" s="762" t="str">
        <f>IF(ROTAS!$C$17="","",ROTAS!$C$17)</f>
        <v/>
      </c>
      <c r="D24" s="762" t="str">
        <f>IF(ROTAS!$C$17="","",ROTAS!$C$17)</f>
        <v/>
      </c>
      <c r="F24" s="763" t="str">
        <f t="shared" si="6"/>
        <v/>
      </c>
      <c r="G24" s="763"/>
      <c r="H24" s="338"/>
      <c r="I24" s="763" t="str">
        <f t="shared" si="7"/>
        <v/>
      </c>
      <c r="J24" s="763"/>
      <c r="K24" s="338"/>
      <c r="L24" s="763" t="str">
        <f t="shared" si="8"/>
        <v/>
      </c>
      <c r="M24" s="763"/>
      <c r="N24" s="338"/>
      <c r="O24" s="763" t="str">
        <f t="shared" si="9"/>
        <v/>
      </c>
      <c r="P24" s="763"/>
      <c r="Q24" s="338"/>
      <c r="R24" s="763" t="str">
        <f t="shared" si="24"/>
        <v/>
      </c>
      <c r="S24" s="763"/>
      <c r="BB24" s="345" t="str">
        <f>IF(ROTAS!$C$17="","",ROTAS!$C$17)</f>
        <v/>
      </c>
      <c r="BC24" s="345" t="str">
        <f>'FROTA OPER.'!BN19</f>
        <v/>
      </c>
      <c r="BD24" s="345">
        <f>ROTAS!U17</f>
        <v>0</v>
      </c>
      <c r="BE24" s="345" t="str">
        <f t="shared" si="10"/>
        <v/>
      </c>
      <c r="BF24" s="345" t="str">
        <f t="shared" si="25"/>
        <v/>
      </c>
      <c r="BG24" s="345" t="str">
        <f>IF(BC24="","",'FROTA OPER.'!BP19)</f>
        <v/>
      </c>
      <c r="BH24" s="345" t="str">
        <f t="shared" si="11"/>
        <v/>
      </c>
      <c r="BJ24" s="337" t="str">
        <f t="shared" si="12"/>
        <v/>
      </c>
      <c r="BK24" s="337" t="str">
        <f t="shared" si="13"/>
        <v/>
      </c>
      <c r="BL24" s="337" t="str">
        <f t="shared" si="14"/>
        <v/>
      </c>
      <c r="BM24" s="337" t="str">
        <f t="shared" si="15"/>
        <v/>
      </c>
      <c r="BN24" s="337" t="str">
        <f t="shared" si="16"/>
        <v/>
      </c>
      <c r="BO24" s="345" t="str">
        <f t="shared" si="17"/>
        <v/>
      </c>
      <c r="BP24" s="345" t="str">
        <f t="shared" si="18"/>
        <v/>
      </c>
      <c r="BQ24" s="345" t="str">
        <f t="shared" si="19"/>
        <v/>
      </c>
      <c r="BR24" s="345" t="str">
        <f t="shared" si="20"/>
        <v/>
      </c>
      <c r="BS24" s="345" t="str">
        <f t="shared" si="21"/>
        <v/>
      </c>
      <c r="BT24" s="337">
        <f>COUNTIFS('FROTA OPER.'!$AK$7:$AK$306,"SIM",'FROTA OPER.'!$B$7:$B$306,BB24)</f>
        <v>0</v>
      </c>
      <c r="BU24" s="337">
        <f t="shared" si="22"/>
        <v>0</v>
      </c>
      <c r="BW24" s="337">
        <f>COUNTIFS('FROTA OPER.'!$AO$7:$AO$306,"SIM",'FROTA OPER.'!$B$7:$B$306,$BB24)</f>
        <v>0</v>
      </c>
      <c r="BX24" s="337">
        <f t="shared" si="2"/>
        <v>0</v>
      </c>
      <c r="BZ24" s="337">
        <f>COUNTIFS('FROTA OPER.'!$AS$7:$AS$306,"SIM",'FROTA OPER.'!$B$7:$B$306,$BB24)</f>
        <v>0</v>
      </c>
      <c r="CA24" s="337">
        <f t="shared" si="3"/>
        <v>0</v>
      </c>
      <c r="CC24" s="337">
        <f>COUNTIFS('FROTA OPER.'!$AW$7:$AW$306,"SIM",'FROTA OPER.'!$B$7:$B$306,$BB24)</f>
        <v>0</v>
      </c>
      <c r="CD24" s="337">
        <f t="shared" si="4"/>
        <v>0</v>
      </c>
      <c r="CF24" s="337">
        <f>IF(COUNTIF('SERVIÇO DE BORDO'!$U$25:$U$45,"SIM")&gt;=1,COUNTIF('SERVIÇO DE BORDO'!$U$25:$U$45,"SIM")*0.5,0)</f>
        <v>0</v>
      </c>
      <c r="CG24" s="337" t="str">
        <f t="shared" si="5"/>
        <v/>
      </c>
      <c r="CI24" s="337">
        <f>IF(COUNTIF('SERVIÇO DE BORDO'!$U$54:$U$70,"SIM")&gt;=1,COUNTIF('SERVIÇO DE BORDO'!$U$54:$U$70,"SIM")*0.5,0)</f>
        <v>0</v>
      </c>
      <c r="CJ24" s="337" t="str">
        <f t="shared" si="23"/>
        <v/>
      </c>
      <c r="CM24" s="346">
        <f t="shared" ca="1" si="0"/>
        <v>2010</v>
      </c>
      <c r="CN24" s="337">
        <v>2</v>
      </c>
      <c r="DA24" s="349">
        <v>44853</v>
      </c>
      <c r="DB24" s="348">
        <v>2023</v>
      </c>
    </row>
    <row r="25" spans="3:106" ht="18.75" customHeight="1" x14ac:dyDescent="0.25">
      <c r="C25" s="762" t="str">
        <f>IF(ROTAS!$C$18="","",ROTAS!$C$18)</f>
        <v/>
      </c>
      <c r="D25" s="762" t="str">
        <f>IF(ROTAS!$C$18="","",ROTAS!$C$18)</f>
        <v/>
      </c>
      <c r="F25" s="763" t="str">
        <f t="shared" si="6"/>
        <v/>
      </c>
      <c r="G25" s="763"/>
      <c r="H25" s="338"/>
      <c r="I25" s="763" t="str">
        <f t="shared" si="7"/>
        <v/>
      </c>
      <c r="J25" s="763"/>
      <c r="K25" s="338"/>
      <c r="L25" s="763" t="str">
        <f t="shared" si="8"/>
        <v/>
      </c>
      <c r="M25" s="763"/>
      <c r="N25" s="338"/>
      <c r="O25" s="763" t="str">
        <f t="shared" si="9"/>
        <v/>
      </c>
      <c r="P25" s="763"/>
      <c r="Q25" s="338"/>
      <c r="R25" s="763" t="str">
        <f t="shared" si="24"/>
        <v/>
      </c>
      <c r="S25" s="763"/>
      <c r="BB25" s="345" t="str">
        <f>IF(ROTAS!$C$18="","",ROTAS!$C$18)</f>
        <v/>
      </c>
      <c r="BC25" s="345" t="str">
        <f>'FROTA OPER.'!BN20</f>
        <v/>
      </c>
      <c r="BD25" s="345">
        <f>ROTAS!U18</f>
        <v>0</v>
      </c>
      <c r="BE25" s="345" t="str">
        <f t="shared" si="10"/>
        <v/>
      </c>
      <c r="BF25" s="345" t="str">
        <f t="shared" si="25"/>
        <v/>
      </c>
      <c r="BG25" s="345" t="str">
        <f>IF(BC25="","",'FROTA OPER.'!BP20)</f>
        <v/>
      </c>
      <c r="BH25" s="345" t="str">
        <f t="shared" si="11"/>
        <v/>
      </c>
      <c r="BJ25" s="337" t="str">
        <f t="shared" si="12"/>
        <v/>
      </c>
      <c r="BK25" s="337" t="str">
        <f t="shared" si="13"/>
        <v/>
      </c>
      <c r="BL25" s="337" t="str">
        <f t="shared" si="14"/>
        <v/>
      </c>
      <c r="BM25" s="337" t="str">
        <f t="shared" si="15"/>
        <v/>
      </c>
      <c r="BN25" s="337" t="str">
        <f t="shared" si="16"/>
        <v/>
      </c>
      <c r="BO25" s="345" t="str">
        <f t="shared" si="17"/>
        <v/>
      </c>
      <c r="BP25" s="345" t="str">
        <f t="shared" si="18"/>
        <v/>
      </c>
      <c r="BQ25" s="345" t="str">
        <f t="shared" si="19"/>
        <v/>
      </c>
      <c r="BR25" s="345" t="str">
        <f t="shared" si="20"/>
        <v/>
      </c>
      <c r="BS25" s="345" t="str">
        <f t="shared" si="21"/>
        <v/>
      </c>
      <c r="BT25" s="337">
        <f>COUNTIFS('FROTA OPER.'!$AK$7:$AK$306,"SIM",'FROTA OPER.'!$B$7:$B$306,BB25)</f>
        <v>0</v>
      </c>
      <c r="BU25" s="337">
        <f t="shared" si="22"/>
        <v>0</v>
      </c>
      <c r="BW25" s="337">
        <f>COUNTIFS('FROTA OPER.'!$AO$7:$AO$306,"SIM",'FROTA OPER.'!$B$7:$B$306,$BB25)</f>
        <v>0</v>
      </c>
      <c r="BX25" s="337">
        <f t="shared" si="2"/>
        <v>0</v>
      </c>
      <c r="BZ25" s="337">
        <f>COUNTIFS('FROTA OPER.'!$AS$7:$AS$306,"SIM",'FROTA OPER.'!$B$7:$B$306,$BB25)</f>
        <v>0</v>
      </c>
      <c r="CA25" s="337">
        <f t="shared" si="3"/>
        <v>0</v>
      </c>
      <c r="CC25" s="337">
        <f>COUNTIFS('FROTA OPER.'!$AW$7:$AW$306,"SIM",'FROTA OPER.'!$B$7:$B$306,$BB25)</f>
        <v>0</v>
      </c>
      <c r="CD25" s="337">
        <f t="shared" si="4"/>
        <v>0</v>
      </c>
      <c r="CF25" s="337">
        <f>IF(COUNTIF('SERVIÇO DE BORDO'!$V$25:$V$45,"SIM")&gt;=1,COUNTIF('SERVIÇO DE BORDO'!$V$25:$V$45,"SIM")*0.5,0)</f>
        <v>0</v>
      </c>
      <c r="CG25" s="337" t="str">
        <f t="shared" si="5"/>
        <v/>
      </c>
      <c r="CI25" s="337">
        <f>IF(COUNTIF('SERVIÇO DE BORDO'!$V$54:$V$70,"SIM")&gt;=1,COUNTIF('SERVIÇO DE BORDO'!$V$54:$V$70,"SIM")*0.5,0)</f>
        <v>0</v>
      </c>
      <c r="CJ25" s="337" t="str">
        <f t="shared" si="23"/>
        <v/>
      </c>
      <c r="CM25" s="346">
        <f t="shared" ca="1" si="0"/>
        <v>2009</v>
      </c>
      <c r="CN25" s="337">
        <v>1.5</v>
      </c>
      <c r="DA25" s="349">
        <v>44854</v>
      </c>
      <c r="DB25" s="348">
        <v>2023</v>
      </c>
    </row>
    <row r="26" spans="3:106" ht="18.75" customHeight="1" x14ac:dyDescent="0.25">
      <c r="C26" s="762" t="str">
        <f>IF(ROTAS!$C$19="","",ROTAS!$C$19)</f>
        <v/>
      </c>
      <c r="D26" s="762" t="str">
        <f>IF(ROTAS!$C$19="","",ROTAS!$C$19)</f>
        <v/>
      </c>
      <c r="F26" s="763" t="str">
        <f t="shared" si="6"/>
        <v/>
      </c>
      <c r="G26" s="763"/>
      <c r="H26" s="338"/>
      <c r="I26" s="763" t="str">
        <f t="shared" si="7"/>
        <v/>
      </c>
      <c r="J26" s="763"/>
      <c r="K26" s="338"/>
      <c r="L26" s="763" t="str">
        <f t="shared" si="8"/>
        <v/>
      </c>
      <c r="M26" s="763"/>
      <c r="N26" s="338"/>
      <c r="O26" s="763" t="str">
        <f t="shared" si="9"/>
        <v/>
      </c>
      <c r="P26" s="763"/>
      <c r="Q26" s="338"/>
      <c r="R26" s="763" t="str">
        <f t="shared" si="24"/>
        <v/>
      </c>
      <c r="S26" s="763"/>
      <c r="BB26" s="345" t="str">
        <f>IF(ROTAS!$C$19="","",ROTAS!$C$19)</f>
        <v/>
      </c>
      <c r="BC26" s="345" t="str">
        <f>'FROTA OPER.'!BN21</f>
        <v/>
      </c>
      <c r="BD26" s="345">
        <f>ROTAS!U19</f>
        <v>0</v>
      </c>
      <c r="BE26" s="345" t="str">
        <f t="shared" si="10"/>
        <v/>
      </c>
      <c r="BF26" s="345" t="str">
        <f t="shared" si="25"/>
        <v/>
      </c>
      <c r="BG26" s="345" t="str">
        <f>IF(BC26="","",'FROTA OPER.'!BP21)</f>
        <v/>
      </c>
      <c r="BH26" s="345" t="str">
        <f t="shared" si="11"/>
        <v/>
      </c>
      <c r="BJ26" s="337" t="str">
        <f t="shared" si="12"/>
        <v/>
      </c>
      <c r="BK26" s="337" t="str">
        <f t="shared" si="13"/>
        <v/>
      </c>
      <c r="BL26" s="337" t="str">
        <f t="shared" si="14"/>
        <v/>
      </c>
      <c r="BM26" s="337" t="str">
        <f t="shared" si="15"/>
        <v/>
      </c>
      <c r="BN26" s="337" t="str">
        <f t="shared" si="16"/>
        <v/>
      </c>
      <c r="BO26" s="345" t="str">
        <f t="shared" si="17"/>
        <v/>
      </c>
      <c r="BP26" s="345" t="str">
        <f t="shared" si="18"/>
        <v/>
      </c>
      <c r="BQ26" s="345" t="str">
        <f t="shared" si="19"/>
        <v/>
      </c>
      <c r="BR26" s="345" t="str">
        <f t="shared" si="20"/>
        <v/>
      </c>
      <c r="BS26" s="345" t="str">
        <f t="shared" si="21"/>
        <v/>
      </c>
      <c r="BT26" s="337">
        <f>COUNTIFS('FROTA OPER.'!$AK$7:$AK$306,"SIM",'FROTA OPER.'!$B$7:$B$306,BB26)</f>
        <v>0</v>
      </c>
      <c r="BU26" s="337">
        <f t="shared" si="22"/>
        <v>0</v>
      </c>
      <c r="BW26" s="337">
        <f>COUNTIFS('FROTA OPER.'!$AO$7:$AO$306,"SIM",'FROTA OPER.'!$B$7:$B$306,$BB26)</f>
        <v>0</v>
      </c>
      <c r="BX26" s="337">
        <f t="shared" si="2"/>
        <v>0</v>
      </c>
      <c r="BZ26" s="337">
        <f>COUNTIFS('FROTA OPER.'!$AS$7:$AS$306,"SIM",'FROTA OPER.'!$B$7:$B$306,$BB26)</f>
        <v>0</v>
      </c>
      <c r="CA26" s="337">
        <f t="shared" si="3"/>
        <v>0</v>
      </c>
      <c r="CC26" s="337">
        <f>COUNTIFS('FROTA OPER.'!$AW$7:$AW$306,"SIM",'FROTA OPER.'!$B$7:$B$306,$BB26)</f>
        <v>0</v>
      </c>
      <c r="CD26" s="337">
        <f t="shared" si="4"/>
        <v>0</v>
      </c>
      <c r="CF26" s="337">
        <f>IF(COUNTIF('SERVIÇO DE BORDO'!$W$25:$W$45,"SIM")&gt;=1,COUNTIF('SERVIÇO DE BORDO'!$W$25:$W$45,"SIM")*0.5,0)</f>
        <v>0</v>
      </c>
      <c r="CG26" s="337" t="str">
        <f t="shared" si="5"/>
        <v/>
      </c>
      <c r="CI26" s="337">
        <f>IF(COUNTIF('SERVIÇO DE BORDO'!$W$54:$W$70,"SIM")&gt;=1,COUNTIF('SERVIÇO DE BORDO'!$W$54:$W$70,"SIM")*0.5,0)</f>
        <v>0</v>
      </c>
      <c r="CJ26" s="337" t="str">
        <f t="shared" si="23"/>
        <v/>
      </c>
      <c r="CM26" s="346">
        <f t="shared" ca="1" si="0"/>
        <v>2008</v>
      </c>
      <c r="CN26" s="337">
        <v>1</v>
      </c>
      <c r="DA26" s="349">
        <v>44855</v>
      </c>
      <c r="DB26" s="348">
        <v>2023</v>
      </c>
    </row>
    <row r="27" spans="3:106" ht="18.75" customHeight="1" x14ac:dyDescent="0.25">
      <c r="C27" s="762" t="str">
        <f>IF(ROTAS!$C$20="","",ROTAS!$C$20)</f>
        <v/>
      </c>
      <c r="D27" s="762" t="str">
        <f>IF(ROTAS!$C$20="","",ROTAS!$C$20)</f>
        <v/>
      </c>
      <c r="F27" s="763" t="str">
        <f t="shared" si="6"/>
        <v/>
      </c>
      <c r="G27" s="763"/>
      <c r="H27" s="338"/>
      <c r="I27" s="763" t="str">
        <f t="shared" si="7"/>
        <v/>
      </c>
      <c r="J27" s="763"/>
      <c r="K27" s="338"/>
      <c r="L27" s="763" t="str">
        <f t="shared" si="8"/>
        <v/>
      </c>
      <c r="M27" s="763"/>
      <c r="N27" s="338"/>
      <c r="O27" s="763" t="str">
        <f t="shared" si="9"/>
        <v/>
      </c>
      <c r="P27" s="763"/>
      <c r="Q27" s="338"/>
      <c r="R27" s="763" t="str">
        <f t="shared" si="24"/>
        <v/>
      </c>
      <c r="S27" s="763"/>
      <c r="BB27" s="345" t="str">
        <f>IF(ROTAS!$C$20="","",ROTAS!$C$20)</f>
        <v/>
      </c>
      <c r="BC27" s="345" t="str">
        <f>'FROTA OPER.'!BN22</f>
        <v/>
      </c>
      <c r="BD27" s="345">
        <f>ROTAS!U20</f>
        <v>0</v>
      </c>
      <c r="BE27" s="345" t="str">
        <f t="shared" si="10"/>
        <v/>
      </c>
      <c r="BF27" s="345" t="str">
        <f t="shared" si="25"/>
        <v/>
      </c>
      <c r="BG27" s="345" t="str">
        <f>IF(BC27="","",'FROTA OPER.'!BP22)</f>
        <v/>
      </c>
      <c r="BH27" s="345" t="str">
        <f t="shared" si="11"/>
        <v/>
      </c>
      <c r="BJ27" s="337" t="str">
        <f t="shared" si="12"/>
        <v/>
      </c>
      <c r="BK27" s="337" t="str">
        <f t="shared" si="13"/>
        <v/>
      </c>
      <c r="BL27" s="337" t="str">
        <f t="shared" si="14"/>
        <v/>
      </c>
      <c r="BM27" s="337" t="str">
        <f t="shared" si="15"/>
        <v/>
      </c>
      <c r="BN27" s="337" t="str">
        <f t="shared" si="16"/>
        <v/>
      </c>
      <c r="BO27" s="345" t="str">
        <f t="shared" si="17"/>
        <v/>
      </c>
      <c r="BP27" s="345" t="str">
        <f t="shared" si="18"/>
        <v/>
      </c>
      <c r="BQ27" s="345" t="str">
        <f t="shared" si="19"/>
        <v/>
      </c>
      <c r="BR27" s="345" t="str">
        <f t="shared" si="20"/>
        <v/>
      </c>
      <c r="BS27" s="345" t="str">
        <f t="shared" si="21"/>
        <v/>
      </c>
      <c r="BT27" s="337">
        <f>COUNTIFS('FROTA OPER.'!$AK$7:$AK$306,"SIM",'FROTA OPER.'!$B$7:$B$306,BB27)</f>
        <v>0</v>
      </c>
      <c r="BU27" s="337">
        <f t="shared" si="22"/>
        <v>0</v>
      </c>
      <c r="BW27" s="337">
        <f>COUNTIFS('FROTA OPER.'!$AO$7:$AO$306,"SIM",'FROTA OPER.'!$B$7:$B$306,$BB27)</f>
        <v>0</v>
      </c>
      <c r="BX27" s="337">
        <f t="shared" si="2"/>
        <v>0</v>
      </c>
      <c r="BZ27" s="337">
        <f>COUNTIFS('FROTA OPER.'!$AS$7:$AS$306,"SIM",'FROTA OPER.'!$B$7:$B$306,$BB27)</f>
        <v>0</v>
      </c>
      <c r="CA27" s="337">
        <f t="shared" si="3"/>
        <v>0</v>
      </c>
      <c r="CC27" s="337">
        <f>COUNTIFS('FROTA OPER.'!$AW$7:$AW$306,"SIM",'FROTA OPER.'!$B$7:$B$306,$BB27)</f>
        <v>0</v>
      </c>
      <c r="CD27" s="337">
        <f t="shared" si="4"/>
        <v>0</v>
      </c>
      <c r="CF27" s="337">
        <f>IF(COUNTIF('SERVIÇO DE BORDO'!$X$25:$X$45,"SIM")&gt;=1,COUNTIF('SERVIÇO DE BORDO'!$X$25:$X$45,"SIM")*0.5,0)</f>
        <v>0</v>
      </c>
      <c r="CG27" s="337" t="str">
        <f t="shared" si="5"/>
        <v/>
      </c>
      <c r="CI27" s="337">
        <f>IF(COUNTIF('SERVIÇO DE BORDO'!$X$54:$X$70,"SIM")&gt;=1,COUNTIF('SERVIÇO DE BORDO'!$X$54:$X$70,"SIM")*0.5,0)</f>
        <v>0</v>
      </c>
      <c r="CJ27" s="337" t="str">
        <f t="shared" si="23"/>
        <v/>
      </c>
      <c r="CM27" s="346">
        <f t="shared" ca="1" si="0"/>
        <v>2007</v>
      </c>
      <c r="CN27" s="337">
        <v>0.5</v>
      </c>
      <c r="DA27" s="349">
        <v>44856</v>
      </c>
      <c r="DB27" s="348">
        <v>2023</v>
      </c>
    </row>
    <row r="28" spans="3:106" ht="18.75" customHeight="1" x14ac:dyDescent="0.25">
      <c r="C28" s="762" t="str">
        <f>IF(ROTAS!$C$21="","",ROTAS!$C$21)</f>
        <v/>
      </c>
      <c r="D28" s="762" t="str">
        <f>IF(ROTAS!$C$21="","",ROTAS!$C$21)</f>
        <v/>
      </c>
      <c r="F28" s="763" t="str">
        <f t="shared" ref="F28:F41" si="27">IF(BO28="","",BO28)</f>
        <v/>
      </c>
      <c r="G28" s="763"/>
      <c r="H28" s="338"/>
      <c r="I28" s="763" t="str">
        <f t="shared" ref="I28:I41" si="28">IF(BP28="","",BP28)</f>
        <v/>
      </c>
      <c r="J28" s="763"/>
      <c r="K28" s="338"/>
      <c r="L28" s="763" t="str">
        <f t="shared" ref="L28:L41" si="29">IF(BQ28="","",BQ28)</f>
        <v/>
      </c>
      <c r="M28" s="763"/>
      <c r="N28" s="338"/>
      <c r="O28" s="763" t="str">
        <f t="shared" ref="O28:O41" si="30">IF(BR28="","",BR28)</f>
        <v/>
      </c>
      <c r="P28" s="763"/>
      <c r="Q28" s="338"/>
      <c r="R28" s="763" t="str">
        <f t="shared" ref="R28:R41" si="31">IF(BS28="","",BS28)</f>
        <v/>
      </c>
      <c r="S28" s="763"/>
      <c r="BB28" s="345" t="str">
        <f>IF(ROTAS!$C$21="","",ROTAS!$C$21)</f>
        <v/>
      </c>
      <c r="BC28" s="345" t="str">
        <f>'FROTA OPER.'!BN23</f>
        <v/>
      </c>
      <c r="BD28" s="345">
        <f>ROTAS!U21</f>
        <v>0</v>
      </c>
      <c r="BE28" s="345" t="str">
        <f t="shared" si="10"/>
        <v/>
      </c>
      <c r="BF28" s="345" t="str">
        <f t="shared" si="25"/>
        <v/>
      </c>
      <c r="BG28" s="345" t="str">
        <f>IF(BC28="","",'FROTA OPER.'!BP23)</f>
        <v/>
      </c>
      <c r="BH28" s="345" t="str">
        <f t="shared" si="11"/>
        <v/>
      </c>
      <c r="BJ28" s="337" t="str">
        <f t="shared" si="12"/>
        <v/>
      </c>
      <c r="BK28" s="337" t="str">
        <f t="shared" si="13"/>
        <v/>
      </c>
      <c r="BL28" s="337" t="str">
        <f t="shared" si="14"/>
        <v/>
      </c>
      <c r="BM28" s="337" t="str">
        <f t="shared" si="15"/>
        <v/>
      </c>
      <c r="BN28" s="337" t="str">
        <f t="shared" si="16"/>
        <v/>
      </c>
      <c r="BO28" s="345" t="str">
        <f t="shared" si="17"/>
        <v/>
      </c>
      <c r="BP28" s="345" t="str">
        <f t="shared" si="18"/>
        <v/>
      </c>
      <c r="BQ28" s="345" t="str">
        <f t="shared" si="19"/>
        <v/>
      </c>
      <c r="BR28" s="345" t="str">
        <f t="shared" si="20"/>
        <v/>
      </c>
      <c r="BS28" s="345" t="str">
        <f t="shared" si="21"/>
        <v/>
      </c>
      <c r="BT28" s="337">
        <f>COUNTIFS('FROTA OPER.'!$AK$7:$AK$306,"SIM",'FROTA OPER.'!$B$7:$B$306,BB28)</f>
        <v>0</v>
      </c>
      <c r="BU28" s="337">
        <f t="shared" si="22"/>
        <v>0</v>
      </c>
      <c r="BW28" s="337">
        <f>COUNTIFS('FROTA OPER.'!$AO$7:$AO$306,"SIM",'FROTA OPER.'!$B$7:$B$306,$BB28)</f>
        <v>0</v>
      </c>
      <c r="BX28" s="337">
        <f t="shared" si="2"/>
        <v>0</v>
      </c>
      <c r="BZ28" s="337">
        <f>COUNTIFS('FROTA OPER.'!$AS$7:$AS$306,"SIM",'FROTA OPER.'!$B$7:$B$306,$BB28)</f>
        <v>0</v>
      </c>
      <c r="CA28" s="337">
        <f t="shared" si="3"/>
        <v>0</v>
      </c>
      <c r="CC28" s="337">
        <f>COUNTIFS('FROTA OPER.'!$AW$7:$AW$306,"SIM",'FROTA OPER.'!$B$7:$B$306,$BB28)</f>
        <v>0</v>
      </c>
      <c r="CD28" s="337">
        <f t="shared" si="4"/>
        <v>0</v>
      </c>
      <c r="CF28" s="337">
        <f>IF(COUNTIF('SERVIÇO DE BORDO'!$Y$25:$Y$45,"SIM")&gt;=1,COUNTIF('SERVIÇO DE BORDO'!$Y$25:$Y$45,"SIM")*0.5,0)</f>
        <v>0</v>
      </c>
      <c r="CG28" s="337" t="str">
        <f t="shared" si="5"/>
        <v/>
      </c>
      <c r="CI28" s="337">
        <f>IF(COUNTIF('SERVIÇO DE BORDO'!$Y$54:$Y$70,"SIM")&gt;=1,COUNTIF('SERVIÇO DE BORDO'!$Y$54:$Y$70,"SIM")*0.5,0)</f>
        <v>0</v>
      </c>
      <c r="CJ28" s="337" t="str">
        <f t="shared" si="23"/>
        <v/>
      </c>
      <c r="CM28" s="346">
        <f t="shared" ca="1" si="0"/>
        <v>2006</v>
      </c>
      <c r="CN28" s="337">
        <v>0.5</v>
      </c>
      <c r="DA28" s="349">
        <v>44857</v>
      </c>
      <c r="DB28" s="348">
        <v>2023</v>
      </c>
    </row>
    <row r="29" spans="3:106" ht="18.75" customHeight="1" x14ac:dyDescent="0.25">
      <c r="C29" s="762" t="str">
        <f>IF(ROTAS!$C$22="","",ROTAS!$C$22)</f>
        <v/>
      </c>
      <c r="D29" s="762" t="str">
        <f>IF(ROTAS!$C$22="","",ROTAS!$C$22)</f>
        <v/>
      </c>
      <c r="F29" s="763" t="str">
        <f t="shared" si="27"/>
        <v/>
      </c>
      <c r="G29" s="763"/>
      <c r="H29" s="338"/>
      <c r="I29" s="763" t="str">
        <f t="shared" si="28"/>
        <v/>
      </c>
      <c r="J29" s="763"/>
      <c r="K29" s="338"/>
      <c r="L29" s="763" t="str">
        <f t="shared" si="29"/>
        <v/>
      </c>
      <c r="M29" s="763"/>
      <c r="N29" s="338"/>
      <c r="O29" s="763" t="str">
        <f t="shared" si="30"/>
        <v/>
      </c>
      <c r="P29" s="763"/>
      <c r="Q29" s="338"/>
      <c r="R29" s="763" t="str">
        <f t="shared" si="31"/>
        <v/>
      </c>
      <c r="S29" s="763"/>
      <c r="BB29" s="345" t="str">
        <f>IF(ROTAS!$C$22="","",ROTAS!$C$22)</f>
        <v/>
      </c>
      <c r="BC29" s="345" t="str">
        <f>'FROTA OPER.'!BN24</f>
        <v/>
      </c>
      <c r="BD29" s="345">
        <f>ROTAS!U22</f>
        <v>0</v>
      </c>
      <c r="BE29" s="345" t="str">
        <f t="shared" si="10"/>
        <v/>
      </c>
      <c r="BF29" s="345" t="str">
        <f t="shared" si="25"/>
        <v/>
      </c>
      <c r="BG29" s="345" t="str">
        <f>IF(BC29="","",'FROTA OPER.'!BP24)</f>
        <v/>
      </c>
      <c r="BH29" s="345" t="str">
        <f t="shared" si="11"/>
        <v/>
      </c>
      <c r="BJ29" s="337" t="str">
        <f t="shared" si="12"/>
        <v/>
      </c>
      <c r="BK29" s="337" t="str">
        <f t="shared" si="13"/>
        <v/>
      </c>
      <c r="BL29" s="337" t="str">
        <f t="shared" si="14"/>
        <v/>
      </c>
      <c r="BM29" s="337" t="str">
        <f t="shared" si="15"/>
        <v/>
      </c>
      <c r="BN29" s="337" t="str">
        <f t="shared" si="16"/>
        <v/>
      </c>
      <c r="BO29" s="345" t="str">
        <f t="shared" si="17"/>
        <v/>
      </c>
      <c r="BP29" s="345" t="str">
        <f t="shared" si="18"/>
        <v/>
      </c>
      <c r="BQ29" s="345" t="str">
        <f t="shared" si="19"/>
        <v/>
      </c>
      <c r="BR29" s="345" t="str">
        <f t="shared" si="20"/>
        <v/>
      </c>
      <c r="BS29" s="345" t="str">
        <f t="shared" si="21"/>
        <v/>
      </c>
      <c r="BT29" s="337">
        <f>COUNTIFS('FROTA OPER.'!$AK$7:$AK$306,"SIM",'FROTA OPER.'!$B$7:$B$306,BB29)</f>
        <v>0</v>
      </c>
      <c r="BU29" s="337">
        <f t="shared" si="22"/>
        <v>0</v>
      </c>
      <c r="BW29" s="337">
        <f>COUNTIFS('FROTA OPER.'!$AO$7:$AO$306,"SIM",'FROTA OPER.'!$B$7:$B$306,$BB29)</f>
        <v>0</v>
      </c>
      <c r="BX29" s="337">
        <f t="shared" si="2"/>
        <v>0</v>
      </c>
      <c r="BZ29" s="337">
        <f>COUNTIFS('FROTA OPER.'!$AS$7:$AS$306,"SIM",'FROTA OPER.'!$B$7:$B$306,$BB29)</f>
        <v>0</v>
      </c>
      <c r="CA29" s="337">
        <f t="shared" si="3"/>
        <v>0</v>
      </c>
      <c r="CC29" s="337">
        <f>COUNTIFS('FROTA OPER.'!$AW$7:$AW$306,"SIM",'FROTA OPER.'!$B$7:$B$306,$BB29)</f>
        <v>0</v>
      </c>
      <c r="CD29" s="337">
        <f t="shared" si="4"/>
        <v>0</v>
      </c>
      <c r="CF29" s="337">
        <f>IF(COUNTIF('SERVIÇO DE BORDO'!$Z$25:$Z$45,"SIM")&gt;=1,COUNTIF('SERVIÇO DE BORDO'!$Z$25:$Z$45,"SIM")*0.5,0)</f>
        <v>0</v>
      </c>
      <c r="CG29" s="337" t="str">
        <f t="shared" si="5"/>
        <v/>
      </c>
      <c r="CI29" s="337">
        <f>IF(COUNTIF('SERVIÇO DE BORDO'!$Z$54:$Z$70,"SIM")&gt;=1,COUNTIF('SERVIÇO DE BORDO'!$Z$54:$Z$70,"SIM")*0.5,0)</f>
        <v>0</v>
      </c>
      <c r="CJ29" s="337" t="str">
        <f t="shared" si="23"/>
        <v/>
      </c>
      <c r="CM29" s="346">
        <f t="shared" ca="1" si="0"/>
        <v>2005</v>
      </c>
      <c r="CN29" s="337">
        <v>0</v>
      </c>
      <c r="DA29" s="349">
        <v>44858</v>
      </c>
      <c r="DB29" s="348">
        <v>2023</v>
      </c>
    </row>
    <row r="30" spans="3:106" ht="18.75" customHeight="1" x14ac:dyDescent="0.25">
      <c r="C30" s="762" t="str">
        <f>IF(ROTAS!$C$23="","",ROTAS!$C$23)</f>
        <v/>
      </c>
      <c r="D30" s="762" t="str">
        <f>IF(ROTAS!$C$23="","",ROTAS!$C$23)</f>
        <v/>
      </c>
      <c r="F30" s="763" t="str">
        <f t="shared" si="27"/>
        <v/>
      </c>
      <c r="G30" s="763"/>
      <c r="H30" s="338"/>
      <c r="I30" s="763" t="str">
        <f t="shared" si="28"/>
        <v/>
      </c>
      <c r="J30" s="763"/>
      <c r="K30" s="338"/>
      <c r="L30" s="763" t="str">
        <f t="shared" si="29"/>
        <v/>
      </c>
      <c r="M30" s="763"/>
      <c r="N30" s="338"/>
      <c r="O30" s="763" t="str">
        <f t="shared" si="30"/>
        <v/>
      </c>
      <c r="P30" s="763"/>
      <c r="Q30" s="338"/>
      <c r="R30" s="763" t="str">
        <f t="shared" si="31"/>
        <v/>
      </c>
      <c r="S30" s="763"/>
      <c r="BB30" s="345" t="str">
        <f>IF(ROTAS!$C$23="","",ROTAS!$C$23)</f>
        <v/>
      </c>
      <c r="BC30" s="345" t="str">
        <f>'FROTA OPER.'!BN25</f>
        <v/>
      </c>
      <c r="BD30" s="345">
        <f>ROTAS!U23</f>
        <v>0</v>
      </c>
      <c r="BE30" s="345" t="str">
        <f t="shared" si="10"/>
        <v/>
      </c>
      <c r="BF30" s="345" t="str">
        <f t="shared" si="25"/>
        <v/>
      </c>
      <c r="BG30" s="345" t="str">
        <f>IF(BC30="","",'FROTA OPER.'!BP25)</f>
        <v/>
      </c>
      <c r="BH30" s="345" t="str">
        <f t="shared" si="11"/>
        <v/>
      </c>
      <c r="BJ30" s="337" t="str">
        <f t="shared" si="12"/>
        <v/>
      </c>
      <c r="BK30" s="337" t="str">
        <f t="shared" si="13"/>
        <v/>
      </c>
      <c r="BL30" s="337" t="str">
        <f t="shared" si="14"/>
        <v/>
      </c>
      <c r="BM30" s="337" t="str">
        <f t="shared" si="15"/>
        <v/>
      </c>
      <c r="BN30" s="337" t="str">
        <f t="shared" si="16"/>
        <v/>
      </c>
      <c r="BO30" s="345" t="str">
        <f t="shared" si="17"/>
        <v/>
      </c>
      <c r="BP30" s="345" t="str">
        <f t="shared" si="18"/>
        <v/>
      </c>
      <c r="BQ30" s="345" t="str">
        <f t="shared" si="19"/>
        <v/>
      </c>
      <c r="BR30" s="345" t="str">
        <f t="shared" si="20"/>
        <v/>
      </c>
      <c r="BS30" s="345" t="str">
        <f t="shared" si="21"/>
        <v/>
      </c>
      <c r="BT30" s="337">
        <f>COUNTIFS('FROTA OPER.'!$AK$7:$AK$306,"SIM",'FROTA OPER.'!$B$7:$B$306,BB30)</f>
        <v>0</v>
      </c>
      <c r="BU30" s="337">
        <f t="shared" si="22"/>
        <v>0</v>
      </c>
      <c r="BW30" s="337">
        <f>COUNTIFS('FROTA OPER.'!$AO$7:$AO$306,"SIM",'FROTA OPER.'!$B$7:$B$306,$BB30)</f>
        <v>0</v>
      </c>
      <c r="BX30" s="337">
        <f t="shared" si="2"/>
        <v>0</v>
      </c>
      <c r="BZ30" s="337">
        <f>COUNTIFS('FROTA OPER.'!$AS$7:$AS$306,"SIM",'FROTA OPER.'!$B$7:$B$306,$BB30)</f>
        <v>0</v>
      </c>
      <c r="CA30" s="337">
        <f t="shared" si="3"/>
        <v>0</v>
      </c>
      <c r="CC30" s="337">
        <f>COUNTIFS('FROTA OPER.'!$AW$7:$AW$306,"SIM",'FROTA OPER.'!$B$7:$B$306,$BB30)</f>
        <v>0</v>
      </c>
      <c r="CD30" s="337">
        <f t="shared" si="4"/>
        <v>0</v>
      </c>
      <c r="CF30" s="337">
        <f>IF(COUNTIF('SERVIÇO DE BORDO'!$AA$25:$AA$45,"SIM")&gt;=1,COUNTIF('SERVIÇO DE BORDO'!$AA$25:$AA$45,"SIM")*0.5,0)</f>
        <v>0</v>
      </c>
      <c r="CG30" s="337" t="str">
        <f t="shared" si="5"/>
        <v/>
      </c>
      <c r="CI30" s="337">
        <f>IF(COUNTIF('SERVIÇO DE BORDO'!$AA$54:$AA$70,"SIM")&gt;=1,COUNTIF('SERVIÇO DE BORDO'!$AA$54:$AA$70,"SIM")*0.5,0)</f>
        <v>0</v>
      </c>
      <c r="CJ30" s="337" t="str">
        <f t="shared" si="23"/>
        <v/>
      </c>
      <c r="CM30" s="346">
        <f t="shared" ca="1" si="0"/>
        <v>2004</v>
      </c>
      <c r="CN30" s="337">
        <v>0</v>
      </c>
      <c r="DA30" s="349">
        <v>44859</v>
      </c>
      <c r="DB30" s="348">
        <v>2023</v>
      </c>
    </row>
    <row r="31" spans="3:106" ht="18.75" customHeight="1" x14ac:dyDescent="0.25">
      <c r="C31" s="762" t="str">
        <f>IF(ROTAS!$C$24="","",ROTAS!$C$24)</f>
        <v/>
      </c>
      <c r="D31" s="762" t="str">
        <f>IF(ROTAS!$C$24="","",ROTAS!$C$24)</f>
        <v/>
      </c>
      <c r="F31" s="763" t="str">
        <f t="shared" si="27"/>
        <v/>
      </c>
      <c r="G31" s="763"/>
      <c r="H31" s="338"/>
      <c r="I31" s="763" t="str">
        <f t="shared" si="28"/>
        <v/>
      </c>
      <c r="J31" s="763"/>
      <c r="K31" s="338"/>
      <c r="L31" s="763" t="str">
        <f t="shared" si="29"/>
        <v/>
      </c>
      <c r="M31" s="763"/>
      <c r="N31" s="338"/>
      <c r="O31" s="763" t="str">
        <f t="shared" si="30"/>
        <v/>
      </c>
      <c r="P31" s="763"/>
      <c r="Q31" s="338"/>
      <c r="R31" s="763" t="str">
        <f t="shared" si="31"/>
        <v/>
      </c>
      <c r="S31" s="763"/>
      <c r="BB31" s="345" t="str">
        <f>IF(ROTAS!$C$24="","",ROTAS!$C$24)</f>
        <v/>
      </c>
      <c r="BC31" s="345" t="str">
        <f>'FROTA OPER.'!BN26</f>
        <v/>
      </c>
      <c r="BD31" s="345">
        <f>ROTAS!U24</f>
        <v>0</v>
      </c>
      <c r="BE31" s="345" t="str">
        <f t="shared" si="10"/>
        <v/>
      </c>
      <c r="BF31" s="345" t="str">
        <f t="shared" si="25"/>
        <v/>
      </c>
      <c r="BG31" s="345" t="str">
        <f>IF(BC31="","",'FROTA OPER.'!BP26)</f>
        <v/>
      </c>
      <c r="BH31" s="345" t="str">
        <f t="shared" si="11"/>
        <v/>
      </c>
      <c r="BJ31" s="337" t="str">
        <f t="shared" si="12"/>
        <v/>
      </c>
      <c r="BK31" s="337" t="str">
        <f t="shared" si="13"/>
        <v/>
      </c>
      <c r="BL31" s="337" t="str">
        <f t="shared" si="14"/>
        <v/>
      </c>
      <c r="BM31" s="337" t="str">
        <f t="shared" si="15"/>
        <v/>
      </c>
      <c r="BN31" s="337" t="str">
        <f t="shared" si="16"/>
        <v/>
      </c>
      <c r="BO31" s="345" t="str">
        <f t="shared" si="17"/>
        <v/>
      </c>
      <c r="BP31" s="345" t="str">
        <f t="shared" si="18"/>
        <v/>
      </c>
      <c r="BQ31" s="345" t="str">
        <f t="shared" si="19"/>
        <v/>
      </c>
      <c r="BR31" s="345" t="str">
        <f t="shared" si="20"/>
        <v/>
      </c>
      <c r="BS31" s="345" t="str">
        <f t="shared" si="21"/>
        <v/>
      </c>
      <c r="BT31" s="337">
        <f>COUNTIFS('FROTA OPER.'!$AK$7:$AK$306,"SIM",'FROTA OPER.'!$B$7:$B$306,BB31)</f>
        <v>0</v>
      </c>
      <c r="BU31" s="337">
        <f t="shared" si="22"/>
        <v>0</v>
      </c>
      <c r="BW31" s="337">
        <f>COUNTIFS('FROTA OPER.'!$AO$7:$AO$306,"SIM",'FROTA OPER.'!$B$7:$B$306,$BB31)</f>
        <v>0</v>
      </c>
      <c r="BX31" s="337">
        <f t="shared" si="2"/>
        <v>0</v>
      </c>
      <c r="BZ31" s="337">
        <f>COUNTIFS('FROTA OPER.'!$AS$7:$AS$306,"SIM",'FROTA OPER.'!$B$7:$B$306,$BB31)</f>
        <v>0</v>
      </c>
      <c r="CA31" s="337">
        <f t="shared" si="3"/>
        <v>0</v>
      </c>
      <c r="CC31" s="337">
        <f>COUNTIFS('FROTA OPER.'!$AW$7:$AW$306,"SIM",'FROTA OPER.'!$B$7:$B$306,$BB31)</f>
        <v>0</v>
      </c>
      <c r="CD31" s="337">
        <f t="shared" si="4"/>
        <v>0</v>
      </c>
      <c r="CF31" s="337">
        <f>IF(COUNTIF('SERVIÇO DE BORDO'!$AB$25:$AB$45,"SIM")&gt;=1,COUNTIF('SERVIÇO DE BORDO'!$AB$25:$AB$45,"SIM")*0.5,0)</f>
        <v>0</v>
      </c>
      <c r="CG31" s="337" t="str">
        <f t="shared" si="5"/>
        <v/>
      </c>
      <c r="CI31" s="337">
        <f>IF(COUNTIF('SERVIÇO DE BORDO'!$AB$54:$AB$70,"SIM")&gt;=1,COUNTIF('SERVIÇO DE BORDO'!$AB$54:$AB$70,"SIM")*0.5,0)</f>
        <v>0</v>
      </c>
      <c r="CJ31" s="337" t="str">
        <f t="shared" si="23"/>
        <v/>
      </c>
      <c r="CM31" s="346">
        <f t="shared" ca="1" si="0"/>
        <v>2003</v>
      </c>
      <c r="CN31" s="337">
        <v>0</v>
      </c>
      <c r="DA31" s="349">
        <v>44860</v>
      </c>
      <c r="DB31" s="348">
        <v>2023</v>
      </c>
    </row>
    <row r="32" spans="3:106" ht="18.75" customHeight="1" x14ac:dyDescent="0.25">
      <c r="C32" s="762" t="str">
        <f>IF(ROTAS!$C$25="","",ROTAS!$C$25)</f>
        <v/>
      </c>
      <c r="D32" s="762" t="str">
        <f>IF(ROTAS!$C$24="","",ROTAS!$C$24)</f>
        <v/>
      </c>
      <c r="F32" s="763" t="str">
        <f t="shared" si="27"/>
        <v/>
      </c>
      <c r="G32" s="763"/>
      <c r="H32" s="338"/>
      <c r="I32" s="763" t="str">
        <f t="shared" si="28"/>
        <v/>
      </c>
      <c r="J32" s="763"/>
      <c r="K32" s="338"/>
      <c r="L32" s="763" t="str">
        <f t="shared" si="29"/>
        <v/>
      </c>
      <c r="M32" s="763"/>
      <c r="N32" s="338"/>
      <c r="O32" s="763" t="str">
        <f t="shared" si="30"/>
        <v/>
      </c>
      <c r="P32" s="763"/>
      <c r="Q32" s="338"/>
      <c r="R32" s="763" t="str">
        <f t="shared" si="31"/>
        <v/>
      </c>
      <c r="S32" s="763"/>
      <c r="BB32" s="345" t="str">
        <f>IF(ROTAS!$C$25="","",ROTAS!$C$25)</f>
        <v/>
      </c>
      <c r="BC32" s="345" t="str">
        <f>'FROTA OPER.'!BN27</f>
        <v/>
      </c>
      <c r="BD32" s="345">
        <f>ROTAS!U25</f>
        <v>0</v>
      </c>
      <c r="BE32" s="345" t="str">
        <f t="shared" si="10"/>
        <v/>
      </c>
      <c r="BF32" s="345" t="str">
        <f t="shared" ref="BF32:BF40" si="32">IF(BC32="","",SUM(BU32,BX32,CA32,CD32,CG32,CJ32))</f>
        <v/>
      </c>
      <c r="BG32" s="345" t="str">
        <f>IF(BC32="","",'FROTA OPER.'!BP27)</f>
        <v/>
      </c>
      <c r="BH32" s="345" t="str">
        <f t="shared" si="11"/>
        <v/>
      </c>
      <c r="BJ32" s="337" t="str">
        <f t="shared" si="12"/>
        <v/>
      </c>
      <c r="BK32" s="337" t="str">
        <f t="shared" si="13"/>
        <v/>
      </c>
      <c r="BL32" s="337" t="str">
        <f t="shared" si="14"/>
        <v/>
      </c>
      <c r="BM32" s="337" t="str">
        <f t="shared" si="15"/>
        <v/>
      </c>
      <c r="BN32" s="337" t="str">
        <f t="shared" si="16"/>
        <v/>
      </c>
      <c r="BO32" s="345" t="str">
        <f t="shared" si="17"/>
        <v/>
      </c>
      <c r="BP32" s="345" t="str">
        <f t="shared" si="18"/>
        <v/>
      </c>
      <c r="BQ32" s="345" t="str">
        <f t="shared" si="19"/>
        <v/>
      </c>
      <c r="BR32" s="345" t="str">
        <f t="shared" si="20"/>
        <v/>
      </c>
      <c r="BS32" s="345" t="str">
        <f t="shared" si="21"/>
        <v/>
      </c>
      <c r="BT32" s="337">
        <f>COUNTIFS('FROTA OPER.'!$AK$7:$AK$306,"SIM",'FROTA OPER.'!$B$7:$B$306,BB32)</f>
        <v>0</v>
      </c>
      <c r="BU32" s="337">
        <f t="shared" si="22"/>
        <v>0</v>
      </c>
      <c r="BW32" s="337">
        <f>COUNTIFS('FROTA OPER.'!$AO$7:$AO$306,"SIM",'FROTA OPER.'!$B$7:$B$306,$BB32)</f>
        <v>0</v>
      </c>
      <c r="BX32" s="337">
        <f t="shared" si="2"/>
        <v>0</v>
      </c>
      <c r="BZ32" s="337">
        <f>COUNTIFS('FROTA OPER.'!$AS$7:$AS$306,"SIM",'FROTA OPER.'!$B$7:$B$306,$BB32)</f>
        <v>0</v>
      </c>
      <c r="CA32" s="337">
        <f t="shared" ref="CA32:CA41" si="33">BZ32*1</f>
        <v>0</v>
      </c>
      <c r="CC32" s="337">
        <f>COUNTIFS('FROTA OPER.'!$AW$7:$AW$306,"SIM",'FROTA OPER.'!$B$7:$B$306,$BB32)</f>
        <v>0</v>
      </c>
      <c r="CD32" s="337">
        <f t="shared" ref="CD32:CD41" si="34">CC32*1</f>
        <v>0</v>
      </c>
      <c r="CF32" s="337">
        <f>IF(COUNTIF('SERVIÇO DE BORDO'!$AC$25:$AC$45,"SIM")&gt;=1,COUNTIF('SERVIÇO DE BORDO'!$AC$25:$AC$45,"SIM")*0.5,0)</f>
        <v>0</v>
      </c>
      <c r="CG32" s="337" t="str">
        <f t="shared" ref="CG32:CG41" si="35">IF(BC32="","",BC32*CF32)</f>
        <v/>
      </c>
      <c r="CI32" s="337">
        <f>IF(COUNTIF('SERVIÇO DE BORDO'!$AC$54:$AC$70,"SIM")&gt;=1,COUNTIF('SERVIÇO DE BORDO'!$AC$54:$AC$70,"SIM")*0.5,0)</f>
        <v>0</v>
      </c>
      <c r="CJ32" s="337" t="str">
        <f t="shared" si="23"/>
        <v/>
      </c>
      <c r="CM32" s="346">
        <f t="shared" ca="1" si="0"/>
        <v>2002</v>
      </c>
      <c r="CN32" s="337">
        <v>0</v>
      </c>
      <c r="DA32" s="349">
        <v>44861</v>
      </c>
      <c r="DB32" s="348">
        <v>2023</v>
      </c>
    </row>
    <row r="33" spans="3:106" ht="18.75" customHeight="1" x14ac:dyDescent="0.25">
      <c r="C33" s="762" t="str">
        <f>IF(ROTAS!$C$26="","",ROTAS!$C$26)</f>
        <v/>
      </c>
      <c r="D33" s="762" t="str">
        <f>IF(ROTAS!$C$24="","",ROTAS!$C$24)</f>
        <v/>
      </c>
      <c r="F33" s="763" t="str">
        <f t="shared" si="27"/>
        <v/>
      </c>
      <c r="G33" s="763"/>
      <c r="H33" s="338"/>
      <c r="I33" s="763" t="str">
        <f t="shared" si="28"/>
        <v/>
      </c>
      <c r="J33" s="763"/>
      <c r="K33" s="338"/>
      <c r="L33" s="763" t="str">
        <f t="shared" si="29"/>
        <v/>
      </c>
      <c r="M33" s="763"/>
      <c r="N33" s="338"/>
      <c r="O33" s="763" t="str">
        <f t="shared" si="30"/>
        <v/>
      </c>
      <c r="P33" s="763"/>
      <c r="Q33" s="338"/>
      <c r="R33" s="763" t="str">
        <f t="shared" si="31"/>
        <v/>
      </c>
      <c r="S33" s="763"/>
      <c r="BB33" s="345" t="str">
        <f>IF(ROTAS!$C$26="","",ROTAS!$C$26)</f>
        <v/>
      </c>
      <c r="BC33" s="345" t="str">
        <f>'FROTA OPER.'!BN28</f>
        <v/>
      </c>
      <c r="BD33" s="345">
        <f>ROTAS!U26</f>
        <v>0</v>
      </c>
      <c r="BE33" s="345" t="str">
        <f t="shared" si="10"/>
        <v/>
      </c>
      <c r="BF33" s="345" t="str">
        <f t="shared" si="32"/>
        <v/>
      </c>
      <c r="BG33" s="345" t="str">
        <f>IF(BC33="","",'FROTA OPER.'!BP28)</f>
        <v/>
      </c>
      <c r="BH33" s="345" t="str">
        <f t="shared" si="11"/>
        <v/>
      </c>
      <c r="BJ33" s="337" t="str">
        <f t="shared" si="12"/>
        <v/>
      </c>
      <c r="BK33" s="337" t="str">
        <f t="shared" si="13"/>
        <v/>
      </c>
      <c r="BL33" s="337" t="str">
        <f t="shared" si="14"/>
        <v/>
      </c>
      <c r="BM33" s="337" t="str">
        <f t="shared" si="15"/>
        <v/>
      </c>
      <c r="BN33" s="337" t="str">
        <f t="shared" si="16"/>
        <v/>
      </c>
      <c r="BO33" s="345" t="str">
        <f t="shared" si="17"/>
        <v/>
      </c>
      <c r="BP33" s="345" t="str">
        <f t="shared" si="18"/>
        <v/>
      </c>
      <c r="BQ33" s="345" t="str">
        <f t="shared" si="19"/>
        <v/>
      </c>
      <c r="BR33" s="345" t="str">
        <f t="shared" si="20"/>
        <v/>
      </c>
      <c r="BS33" s="345" t="str">
        <f t="shared" si="21"/>
        <v/>
      </c>
      <c r="BT33" s="337">
        <f>COUNTIFS('FROTA OPER.'!$AK$7:$AK$306,"SIM",'FROTA OPER.'!$B$7:$B$306,BB33)</f>
        <v>0</v>
      </c>
      <c r="BU33" s="337">
        <f t="shared" si="22"/>
        <v>0</v>
      </c>
      <c r="BW33" s="337">
        <f>COUNTIFS('FROTA OPER.'!$AO$7:$AO$306,"SIM",'FROTA OPER.'!$B$7:$B$306,$BB33)</f>
        <v>0</v>
      </c>
      <c r="BX33" s="337">
        <f t="shared" si="2"/>
        <v>0</v>
      </c>
      <c r="BZ33" s="337">
        <f>COUNTIFS('FROTA OPER.'!$AS$7:$AS$306,"SIM",'FROTA OPER.'!$B$7:$B$306,$BB33)</f>
        <v>0</v>
      </c>
      <c r="CA33" s="337">
        <f t="shared" si="33"/>
        <v>0</v>
      </c>
      <c r="CC33" s="337">
        <f>COUNTIFS('FROTA OPER.'!$AW$7:$AW$306,"SIM",'FROTA OPER.'!$B$7:$B$306,$BB33)</f>
        <v>0</v>
      </c>
      <c r="CD33" s="337">
        <f t="shared" si="34"/>
        <v>0</v>
      </c>
      <c r="CF33" s="337">
        <f>IF(COUNTIF('SERVIÇO DE BORDO'!$AD$25:$AD$45,"SIM")&gt;=1,COUNTIF('SERVIÇO DE BORDO'!$AD$25:$AD$45,"SIM")*0.5,0)</f>
        <v>0</v>
      </c>
      <c r="CG33" s="337" t="str">
        <f t="shared" si="35"/>
        <v/>
      </c>
      <c r="CI33" s="337">
        <f>IF(COUNTIF('SERVIÇO DE BORDO'!$AD$54:$AD$70,"SIM")&gt;=1,COUNTIF('SERVIÇO DE BORDO'!$AD$54:$AD$70,"SIM")*0.5,0)</f>
        <v>0</v>
      </c>
      <c r="CJ33" s="337" t="str">
        <f t="shared" si="23"/>
        <v/>
      </c>
      <c r="CM33" s="346">
        <f t="shared" ca="1" si="0"/>
        <v>2001</v>
      </c>
      <c r="CN33" s="337">
        <v>0</v>
      </c>
      <c r="DA33" s="349">
        <v>44862</v>
      </c>
      <c r="DB33" s="348">
        <v>2023</v>
      </c>
    </row>
    <row r="34" spans="3:106" ht="18.75" customHeight="1" x14ac:dyDescent="0.25">
      <c r="C34" s="762" t="str">
        <f>IF(ROTAS!$C$27="","",ROTAS!$C$27)</f>
        <v/>
      </c>
      <c r="D34" s="762" t="str">
        <f>IF(ROTAS!$C$24="","",ROTAS!$C$24)</f>
        <v/>
      </c>
      <c r="F34" s="763" t="str">
        <f t="shared" si="27"/>
        <v/>
      </c>
      <c r="G34" s="763"/>
      <c r="H34" s="338"/>
      <c r="I34" s="763" t="str">
        <f t="shared" si="28"/>
        <v/>
      </c>
      <c r="J34" s="763"/>
      <c r="K34" s="338"/>
      <c r="L34" s="763" t="str">
        <f t="shared" si="29"/>
        <v/>
      </c>
      <c r="M34" s="763"/>
      <c r="N34" s="338"/>
      <c r="O34" s="763" t="str">
        <f t="shared" si="30"/>
        <v/>
      </c>
      <c r="P34" s="763"/>
      <c r="Q34" s="338"/>
      <c r="R34" s="763" t="str">
        <f t="shared" si="31"/>
        <v/>
      </c>
      <c r="S34" s="763"/>
      <c r="BB34" s="345" t="str">
        <f>IF(ROTAS!$C$27="","",ROTAS!$C$27)</f>
        <v/>
      </c>
      <c r="BC34" s="345" t="str">
        <f>'FROTA OPER.'!BN29</f>
        <v/>
      </c>
      <c r="BD34" s="345">
        <f>ROTAS!U27</f>
        <v>0</v>
      </c>
      <c r="BE34" s="345" t="str">
        <f t="shared" si="10"/>
        <v/>
      </c>
      <c r="BF34" s="345" t="str">
        <f t="shared" si="32"/>
        <v/>
      </c>
      <c r="BG34" s="345" t="str">
        <f>IF(BC34="","",'FROTA OPER.'!BP29)</f>
        <v/>
      </c>
      <c r="BH34" s="345" t="str">
        <f t="shared" si="11"/>
        <v/>
      </c>
      <c r="BJ34" s="337" t="str">
        <f t="shared" si="12"/>
        <v/>
      </c>
      <c r="BK34" s="337" t="str">
        <f t="shared" si="13"/>
        <v/>
      </c>
      <c r="BL34" s="337" t="str">
        <f t="shared" si="14"/>
        <v/>
      </c>
      <c r="BM34" s="337" t="str">
        <f t="shared" si="15"/>
        <v/>
      </c>
      <c r="BN34" s="337" t="str">
        <f t="shared" si="16"/>
        <v/>
      </c>
      <c r="BO34" s="345" t="str">
        <f t="shared" si="17"/>
        <v/>
      </c>
      <c r="BP34" s="345" t="str">
        <f t="shared" si="18"/>
        <v/>
      </c>
      <c r="BQ34" s="345" t="str">
        <f t="shared" si="19"/>
        <v/>
      </c>
      <c r="BR34" s="345" t="str">
        <f t="shared" si="20"/>
        <v/>
      </c>
      <c r="BS34" s="345" t="str">
        <f t="shared" si="21"/>
        <v/>
      </c>
      <c r="BT34" s="337">
        <f>COUNTIFS('FROTA OPER.'!$AK$7:$AK$306,"SIM",'FROTA OPER.'!$B$7:$B$306,BB34)</f>
        <v>0</v>
      </c>
      <c r="BU34" s="337">
        <f t="shared" si="22"/>
        <v>0</v>
      </c>
      <c r="BW34" s="337">
        <f>COUNTIFS('FROTA OPER.'!$AO$7:$AO$306,"SIM",'FROTA OPER.'!$B$7:$B$306,$BB34)</f>
        <v>0</v>
      </c>
      <c r="BX34" s="337">
        <f t="shared" si="2"/>
        <v>0</v>
      </c>
      <c r="BZ34" s="337">
        <f>COUNTIFS('FROTA OPER.'!$AS$7:$AS$306,"SIM",'FROTA OPER.'!$B$7:$B$306,$BB34)</f>
        <v>0</v>
      </c>
      <c r="CA34" s="337">
        <f t="shared" si="33"/>
        <v>0</v>
      </c>
      <c r="CC34" s="337">
        <f>COUNTIFS('FROTA OPER.'!$AW$7:$AW$306,"SIM",'FROTA OPER.'!$B$7:$B$306,$BB34)</f>
        <v>0</v>
      </c>
      <c r="CD34" s="337">
        <f t="shared" si="34"/>
        <v>0</v>
      </c>
      <c r="CF34" s="337">
        <f>IF(COUNTIF('SERVIÇO DE BORDO'!$AE$25:$AE$45,"SIM")&gt;=1,COUNTIF('SERVIÇO DE BORDO'!$AE$25:$AE$45,"SIM")*0.5,0)</f>
        <v>0</v>
      </c>
      <c r="CG34" s="337" t="str">
        <f t="shared" si="35"/>
        <v/>
      </c>
      <c r="CI34" s="337">
        <f>IF(COUNTIF('SERVIÇO DE BORDO'!$AE$54:$AE$70,"SIM")&gt;=1,COUNTIF('SERVIÇO DE BORDO'!$AE$54:$AE$70,"SIM")*0.5,0)</f>
        <v>0</v>
      </c>
      <c r="CJ34" s="337" t="str">
        <f t="shared" si="23"/>
        <v/>
      </c>
      <c r="CM34" s="346">
        <f t="shared" ca="1" si="0"/>
        <v>2000</v>
      </c>
      <c r="CN34" s="337">
        <v>0</v>
      </c>
      <c r="DA34" s="349">
        <v>44863</v>
      </c>
      <c r="DB34" s="348">
        <v>2023</v>
      </c>
    </row>
    <row r="35" spans="3:106" ht="18.75" customHeight="1" x14ac:dyDescent="0.25">
      <c r="C35" s="762" t="str">
        <f>IF(ROTAS!$C$28="","",ROTAS!$C$28)</f>
        <v/>
      </c>
      <c r="D35" s="762" t="str">
        <f>IF(ROTAS!$C$24="","",ROTAS!$C$24)</f>
        <v/>
      </c>
      <c r="F35" s="763" t="str">
        <f t="shared" si="27"/>
        <v/>
      </c>
      <c r="G35" s="763"/>
      <c r="H35" s="338"/>
      <c r="I35" s="763" t="str">
        <f t="shared" si="28"/>
        <v/>
      </c>
      <c r="J35" s="763"/>
      <c r="K35" s="338"/>
      <c r="L35" s="763" t="str">
        <f t="shared" si="29"/>
        <v/>
      </c>
      <c r="M35" s="763"/>
      <c r="N35" s="338"/>
      <c r="O35" s="763" t="str">
        <f t="shared" si="30"/>
        <v/>
      </c>
      <c r="P35" s="763"/>
      <c r="Q35" s="338"/>
      <c r="R35" s="763" t="str">
        <f t="shared" si="31"/>
        <v/>
      </c>
      <c r="S35" s="763"/>
      <c r="BB35" s="345" t="str">
        <f>IF(ROTAS!$C$28="","",ROTAS!$C$28)</f>
        <v/>
      </c>
      <c r="BC35" s="345" t="str">
        <f>'FROTA OPER.'!BN30</f>
        <v/>
      </c>
      <c r="BD35" s="345">
        <f>ROTAS!U28</f>
        <v>0</v>
      </c>
      <c r="BE35" s="345" t="str">
        <f t="shared" si="10"/>
        <v/>
      </c>
      <c r="BF35" s="345" t="str">
        <f t="shared" si="32"/>
        <v/>
      </c>
      <c r="BG35" s="345" t="str">
        <f>IF(BC35="","",'FROTA OPER.'!BP30)</f>
        <v/>
      </c>
      <c r="BH35" s="345" t="str">
        <f t="shared" si="11"/>
        <v/>
      </c>
      <c r="BJ35" s="337" t="str">
        <f t="shared" si="12"/>
        <v/>
      </c>
      <c r="BK35" s="337" t="str">
        <f t="shared" si="13"/>
        <v/>
      </c>
      <c r="BL35" s="337" t="str">
        <f t="shared" si="14"/>
        <v/>
      </c>
      <c r="BM35" s="337" t="str">
        <f t="shared" si="15"/>
        <v/>
      </c>
      <c r="BN35" s="337" t="str">
        <f t="shared" si="16"/>
        <v/>
      </c>
      <c r="BO35" s="345" t="str">
        <f t="shared" si="17"/>
        <v/>
      </c>
      <c r="BP35" s="345" t="str">
        <f t="shared" si="18"/>
        <v/>
      </c>
      <c r="BQ35" s="345" t="str">
        <f t="shared" si="19"/>
        <v/>
      </c>
      <c r="BR35" s="345" t="str">
        <f t="shared" si="20"/>
        <v/>
      </c>
      <c r="BS35" s="345" t="str">
        <f t="shared" si="21"/>
        <v/>
      </c>
      <c r="BT35" s="337">
        <f>COUNTIFS('FROTA OPER.'!$AK$7:$AK$306,"SIM",'FROTA OPER.'!$B$7:$B$306,BB35)</f>
        <v>0</v>
      </c>
      <c r="BU35" s="337">
        <f t="shared" si="22"/>
        <v>0</v>
      </c>
      <c r="BW35" s="337">
        <f>COUNTIFS('FROTA OPER.'!$AO$7:$AO$306,"SIM",'FROTA OPER.'!$B$7:$B$306,$BB35)</f>
        <v>0</v>
      </c>
      <c r="BX35" s="337">
        <f t="shared" si="2"/>
        <v>0</v>
      </c>
      <c r="BZ35" s="337">
        <f>COUNTIFS('FROTA OPER.'!$AS$7:$AS$306,"SIM",'FROTA OPER.'!$B$7:$B$306,$BB35)</f>
        <v>0</v>
      </c>
      <c r="CA35" s="337">
        <f t="shared" si="33"/>
        <v>0</v>
      </c>
      <c r="CC35" s="337">
        <f>COUNTIFS('FROTA OPER.'!$AW$7:$AW$306,"SIM",'FROTA OPER.'!$B$7:$B$306,$BB35)</f>
        <v>0</v>
      </c>
      <c r="CD35" s="337">
        <f t="shared" si="34"/>
        <v>0</v>
      </c>
      <c r="CF35" s="337">
        <f>IF(COUNTIF('SERVIÇO DE BORDO'!$AF$25:$AF$45,"SIM")&gt;=1,COUNTIF('SERVIÇO DE BORDO'!$AF$25:$AF$45,"SIM")*0.5,0)</f>
        <v>0</v>
      </c>
      <c r="CG35" s="337" t="str">
        <f t="shared" si="35"/>
        <v/>
      </c>
      <c r="CI35" s="337">
        <f>IF(COUNTIF('SERVIÇO DE BORDO'!$AF$54:$AF$70,"SIM")&gt;=1,COUNTIF('SERVIÇO DE BORDO'!$AF$54:$AF$70,"SIM")*0.5,0)</f>
        <v>0</v>
      </c>
      <c r="CJ35" s="337" t="str">
        <f t="shared" si="23"/>
        <v/>
      </c>
      <c r="CM35" s="346">
        <f t="shared" ca="1" si="0"/>
        <v>1999</v>
      </c>
      <c r="CN35" s="337">
        <v>0</v>
      </c>
      <c r="DA35" s="349">
        <v>44864</v>
      </c>
      <c r="DB35" s="348">
        <v>2023</v>
      </c>
    </row>
    <row r="36" spans="3:106" ht="18.75" customHeight="1" x14ac:dyDescent="0.25">
      <c r="C36" s="762" t="str">
        <f>IF(ROTAS!$C$29="","",ROTAS!$C$29)</f>
        <v/>
      </c>
      <c r="D36" s="762" t="str">
        <f>IF(ROTAS!$C$24="","",ROTAS!$C$24)</f>
        <v/>
      </c>
      <c r="F36" s="763" t="str">
        <f t="shared" si="27"/>
        <v/>
      </c>
      <c r="G36" s="763"/>
      <c r="H36" s="338"/>
      <c r="I36" s="763" t="str">
        <f t="shared" si="28"/>
        <v/>
      </c>
      <c r="J36" s="763"/>
      <c r="K36" s="338"/>
      <c r="L36" s="763" t="str">
        <f t="shared" si="29"/>
        <v/>
      </c>
      <c r="M36" s="763"/>
      <c r="N36" s="338"/>
      <c r="O36" s="763" t="str">
        <f t="shared" si="30"/>
        <v/>
      </c>
      <c r="P36" s="763"/>
      <c r="Q36" s="338"/>
      <c r="R36" s="763" t="str">
        <f t="shared" si="31"/>
        <v/>
      </c>
      <c r="S36" s="763"/>
      <c r="BB36" s="345" t="str">
        <f>IF(ROTAS!$C$29="","",ROTAS!$C$29)</f>
        <v/>
      </c>
      <c r="BC36" s="345" t="str">
        <f>'FROTA OPER.'!BN31</f>
        <v/>
      </c>
      <c r="BD36" s="345">
        <f>ROTAS!U29</f>
        <v>0</v>
      </c>
      <c r="BE36" s="345" t="str">
        <f t="shared" si="10"/>
        <v/>
      </c>
      <c r="BF36" s="345" t="str">
        <f t="shared" si="32"/>
        <v/>
      </c>
      <c r="BG36" s="345" t="str">
        <f>IF(BC36="","",'FROTA OPER.'!BP31)</f>
        <v/>
      </c>
      <c r="BH36" s="345" t="str">
        <f t="shared" si="11"/>
        <v/>
      </c>
      <c r="BJ36" s="337" t="str">
        <f t="shared" si="12"/>
        <v/>
      </c>
      <c r="BK36" s="337" t="str">
        <f t="shared" si="13"/>
        <v/>
      </c>
      <c r="BL36" s="337" t="str">
        <f t="shared" si="14"/>
        <v/>
      </c>
      <c r="BM36" s="337" t="str">
        <f t="shared" si="15"/>
        <v/>
      </c>
      <c r="BN36" s="337" t="str">
        <f t="shared" si="16"/>
        <v/>
      </c>
      <c r="BO36" s="345" t="str">
        <f t="shared" si="17"/>
        <v/>
      </c>
      <c r="BP36" s="345" t="str">
        <f t="shared" si="18"/>
        <v/>
      </c>
      <c r="BQ36" s="345" t="str">
        <f t="shared" si="19"/>
        <v/>
      </c>
      <c r="BR36" s="345" t="str">
        <f t="shared" si="20"/>
        <v/>
      </c>
      <c r="BS36" s="345" t="str">
        <f t="shared" si="21"/>
        <v/>
      </c>
      <c r="BT36" s="337">
        <f>COUNTIFS('FROTA OPER.'!$AK$7:$AK$306,"SIM",'FROTA OPER.'!$B$7:$B$306,BB36)</f>
        <v>0</v>
      </c>
      <c r="BU36" s="337">
        <f t="shared" si="22"/>
        <v>0</v>
      </c>
      <c r="BW36" s="337">
        <f>COUNTIFS('FROTA OPER.'!$AO$7:$AO$306,"SIM",'FROTA OPER.'!$B$7:$B$306,$BB36)</f>
        <v>0</v>
      </c>
      <c r="BX36" s="337">
        <f t="shared" si="2"/>
        <v>0</v>
      </c>
      <c r="BZ36" s="337">
        <f>COUNTIFS('FROTA OPER.'!$AS$7:$AS$306,"SIM",'FROTA OPER.'!$B$7:$B$306,$BB36)</f>
        <v>0</v>
      </c>
      <c r="CA36" s="337">
        <f t="shared" si="33"/>
        <v>0</v>
      </c>
      <c r="CC36" s="337">
        <f>COUNTIFS('FROTA OPER.'!$AW$7:$AW$306,"SIM",'FROTA OPER.'!$B$7:$B$306,$BB36)</f>
        <v>0</v>
      </c>
      <c r="CD36" s="337">
        <f t="shared" si="34"/>
        <v>0</v>
      </c>
      <c r="CF36" s="337">
        <f>IF(COUNTIF('SERVIÇO DE BORDO'!$AG$25:$AG$45,"SIM")&gt;=1,COUNTIF('SERVIÇO DE BORDO'!$AG$25:$AG$45,"SIM")*0.5,0)</f>
        <v>0</v>
      </c>
      <c r="CG36" s="337" t="str">
        <f t="shared" si="35"/>
        <v/>
      </c>
      <c r="CI36" s="337">
        <f>IF(COUNTIF('SERVIÇO DE BORDO'!$AG$54:$AG$70,"SIM")&gt;=1,COUNTIF('SERVIÇO DE BORDO'!$AG$54:$AG$70,"SIM")*0.5,0)</f>
        <v>0</v>
      </c>
      <c r="CJ36" s="337" t="str">
        <f t="shared" si="23"/>
        <v/>
      </c>
      <c r="CM36" s="346">
        <f t="shared" ca="1" si="0"/>
        <v>1998</v>
      </c>
      <c r="CN36" s="337">
        <v>0</v>
      </c>
      <c r="DA36" s="349">
        <v>44865</v>
      </c>
      <c r="DB36" s="348">
        <v>2023</v>
      </c>
    </row>
    <row r="37" spans="3:106" ht="18.75" customHeight="1" x14ac:dyDescent="0.25">
      <c r="C37" s="762" t="str">
        <f>IF(ROTAS!$C$30="","",ROTAS!$C$30)</f>
        <v/>
      </c>
      <c r="D37" s="762" t="str">
        <f>IF(ROTAS!$C$24="","",ROTAS!$C$24)</f>
        <v/>
      </c>
      <c r="F37" s="763" t="str">
        <f t="shared" si="27"/>
        <v/>
      </c>
      <c r="G37" s="763"/>
      <c r="H37" s="338"/>
      <c r="I37" s="763" t="str">
        <f t="shared" si="28"/>
        <v/>
      </c>
      <c r="J37" s="763"/>
      <c r="K37" s="338"/>
      <c r="L37" s="763" t="str">
        <f t="shared" si="29"/>
        <v/>
      </c>
      <c r="M37" s="763"/>
      <c r="N37" s="338"/>
      <c r="O37" s="763" t="str">
        <f t="shared" si="30"/>
        <v/>
      </c>
      <c r="P37" s="763"/>
      <c r="Q37" s="338"/>
      <c r="R37" s="763" t="str">
        <f t="shared" si="31"/>
        <v/>
      </c>
      <c r="S37" s="763"/>
      <c r="BB37" s="345" t="str">
        <f>IF(ROTAS!$C$30="","",ROTAS!$C$30)</f>
        <v/>
      </c>
      <c r="BC37" s="345" t="str">
        <f>'FROTA OPER.'!BN32</f>
        <v/>
      </c>
      <c r="BD37" s="345">
        <f>ROTAS!U30</f>
        <v>0</v>
      </c>
      <c r="BE37" s="345" t="str">
        <f t="shared" si="10"/>
        <v/>
      </c>
      <c r="BF37" s="345" t="str">
        <f t="shared" si="32"/>
        <v/>
      </c>
      <c r="BG37" s="345" t="str">
        <f>IF(BC37="","",'FROTA OPER.'!BP32)</f>
        <v/>
      </c>
      <c r="BH37" s="345" t="str">
        <f t="shared" si="11"/>
        <v/>
      </c>
      <c r="BJ37" s="337" t="str">
        <f t="shared" si="12"/>
        <v/>
      </c>
      <c r="BK37" s="337" t="str">
        <f t="shared" si="13"/>
        <v/>
      </c>
      <c r="BL37" s="337" t="str">
        <f t="shared" si="14"/>
        <v/>
      </c>
      <c r="BM37" s="337" t="str">
        <f t="shared" si="15"/>
        <v/>
      </c>
      <c r="BN37" s="337" t="str">
        <f t="shared" si="16"/>
        <v/>
      </c>
      <c r="BO37" s="345" t="str">
        <f t="shared" si="17"/>
        <v/>
      </c>
      <c r="BP37" s="345" t="str">
        <f t="shared" si="18"/>
        <v/>
      </c>
      <c r="BQ37" s="345" t="str">
        <f t="shared" si="19"/>
        <v/>
      </c>
      <c r="BR37" s="345" t="str">
        <f t="shared" si="20"/>
        <v/>
      </c>
      <c r="BS37" s="345" t="str">
        <f t="shared" si="21"/>
        <v/>
      </c>
      <c r="BT37" s="337">
        <f>COUNTIFS('FROTA OPER.'!$AK$7:$AK$306,"SIM",'FROTA OPER.'!$B$7:$B$306,BB37)</f>
        <v>0</v>
      </c>
      <c r="BU37" s="337">
        <f t="shared" si="22"/>
        <v>0</v>
      </c>
      <c r="BW37" s="337">
        <f>COUNTIFS('FROTA OPER.'!$AO$7:$AO$306,"SIM",'FROTA OPER.'!$B$7:$B$306,$BB37)</f>
        <v>0</v>
      </c>
      <c r="BX37" s="337">
        <f t="shared" si="2"/>
        <v>0</v>
      </c>
      <c r="BZ37" s="337">
        <f>COUNTIFS('FROTA OPER.'!$AS$7:$AS$306,"SIM",'FROTA OPER.'!$B$7:$B$306,$BB37)</f>
        <v>0</v>
      </c>
      <c r="CA37" s="337">
        <f t="shared" si="33"/>
        <v>0</v>
      </c>
      <c r="CC37" s="337">
        <f>COUNTIFS('FROTA OPER.'!$AW$7:$AW$306,"SIM",'FROTA OPER.'!$B$7:$B$306,$BB37)</f>
        <v>0</v>
      </c>
      <c r="CD37" s="337">
        <f t="shared" si="34"/>
        <v>0</v>
      </c>
      <c r="CF37" s="337">
        <f>IF(COUNTIF('SERVIÇO DE BORDO'!$AH$25:$AH$45,"SIM")&gt;=1,COUNTIF('SERVIÇO DE BORDO'!$AH$25:$AH$45,"SIM")*0.5,0)</f>
        <v>0</v>
      </c>
      <c r="CG37" s="337" t="str">
        <f t="shared" si="35"/>
        <v/>
      </c>
      <c r="CI37" s="337">
        <f>IF(COUNTIF('SERVIÇO DE BORDO'!$AH$54:$AH$70,"SIM")&gt;=1,COUNTIF('SERVIÇO DE BORDO'!$AH$54:$AH$70,"SIM")*0.5,0)</f>
        <v>0</v>
      </c>
      <c r="CJ37" s="337" t="str">
        <f t="shared" si="23"/>
        <v/>
      </c>
      <c r="CM37" s="346">
        <f t="shared" ca="1" si="0"/>
        <v>1997</v>
      </c>
      <c r="CN37" s="337">
        <v>0</v>
      </c>
      <c r="DA37" s="349">
        <v>44866</v>
      </c>
      <c r="DB37" s="348">
        <v>2023</v>
      </c>
    </row>
    <row r="38" spans="3:106" ht="18.75" customHeight="1" x14ac:dyDescent="0.25">
      <c r="C38" s="762" t="str">
        <f>IF(ROTAS!$C$31="","",ROTAS!$C$31)</f>
        <v/>
      </c>
      <c r="D38" s="762" t="str">
        <f>IF(ROTAS!$C$24="","",ROTAS!$C$24)</f>
        <v/>
      </c>
      <c r="F38" s="763" t="str">
        <f t="shared" si="27"/>
        <v/>
      </c>
      <c r="G38" s="763"/>
      <c r="H38" s="338"/>
      <c r="I38" s="763" t="str">
        <f t="shared" si="28"/>
        <v/>
      </c>
      <c r="J38" s="763"/>
      <c r="K38" s="338"/>
      <c r="L38" s="763" t="str">
        <f t="shared" si="29"/>
        <v/>
      </c>
      <c r="M38" s="763"/>
      <c r="N38" s="338"/>
      <c r="O38" s="763" t="str">
        <f t="shared" si="30"/>
        <v/>
      </c>
      <c r="P38" s="763"/>
      <c r="Q38" s="338"/>
      <c r="R38" s="763" t="str">
        <f t="shared" si="31"/>
        <v/>
      </c>
      <c r="S38" s="763"/>
      <c r="BB38" s="345" t="str">
        <f>IF(ROTAS!$C$31="","",ROTAS!$C$31)</f>
        <v/>
      </c>
      <c r="BC38" s="345" t="str">
        <f>'FROTA OPER.'!BN33</f>
        <v/>
      </c>
      <c r="BD38" s="345">
        <f>ROTAS!U31</f>
        <v>0</v>
      </c>
      <c r="BE38" s="345" t="str">
        <f t="shared" si="10"/>
        <v/>
      </c>
      <c r="BF38" s="345" t="str">
        <f t="shared" si="32"/>
        <v/>
      </c>
      <c r="BG38" s="345" t="str">
        <f>IF(BC38="","",'FROTA OPER.'!BP33)</f>
        <v/>
      </c>
      <c r="BH38" s="345" t="str">
        <f t="shared" si="11"/>
        <v/>
      </c>
      <c r="BJ38" s="337" t="str">
        <f t="shared" si="12"/>
        <v/>
      </c>
      <c r="BK38" s="337" t="str">
        <f t="shared" si="13"/>
        <v/>
      </c>
      <c r="BL38" s="337" t="str">
        <f t="shared" si="14"/>
        <v/>
      </c>
      <c r="BM38" s="337" t="str">
        <f t="shared" si="15"/>
        <v/>
      </c>
      <c r="BN38" s="337" t="str">
        <f t="shared" si="16"/>
        <v/>
      </c>
      <c r="BO38" s="345" t="str">
        <f t="shared" si="17"/>
        <v/>
      </c>
      <c r="BP38" s="345" t="str">
        <f t="shared" si="18"/>
        <v/>
      </c>
      <c r="BQ38" s="345" t="str">
        <f t="shared" si="19"/>
        <v/>
      </c>
      <c r="BR38" s="345" t="str">
        <f t="shared" si="20"/>
        <v/>
      </c>
      <c r="BS38" s="345" t="str">
        <f t="shared" si="21"/>
        <v/>
      </c>
      <c r="BT38" s="337">
        <f>COUNTIFS('FROTA OPER.'!$AK$7:$AK$306,"SIM",'FROTA OPER.'!$B$7:$B$306,BB38)</f>
        <v>0</v>
      </c>
      <c r="BU38" s="337">
        <f t="shared" si="22"/>
        <v>0</v>
      </c>
      <c r="BW38" s="337">
        <f>COUNTIFS('FROTA OPER.'!$AO$7:$AO$306,"SIM",'FROTA OPER.'!$B$7:$B$306,$BB38)</f>
        <v>0</v>
      </c>
      <c r="BX38" s="337">
        <f t="shared" si="2"/>
        <v>0</v>
      </c>
      <c r="BZ38" s="337">
        <f>COUNTIFS('FROTA OPER.'!$AS$7:$AS$306,"SIM",'FROTA OPER.'!$B$7:$B$306,$BB38)</f>
        <v>0</v>
      </c>
      <c r="CA38" s="337">
        <f t="shared" si="33"/>
        <v>0</v>
      </c>
      <c r="CC38" s="337">
        <f>COUNTIFS('FROTA OPER.'!$AW$7:$AW$306,"SIM",'FROTA OPER.'!$B$7:$B$306,$BB38)</f>
        <v>0</v>
      </c>
      <c r="CD38" s="337">
        <f t="shared" si="34"/>
        <v>0</v>
      </c>
      <c r="CF38" s="337">
        <f>IF(COUNTIF('SERVIÇO DE BORDO'!$AI$25:$AI$45,"SIM")&gt;=1,COUNTIF('SERVIÇO DE BORDO'!$AI$25:$AI$45,"SIM")*0.5,0)</f>
        <v>0</v>
      </c>
      <c r="CG38" s="337" t="str">
        <f t="shared" si="35"/>
        <v/>
      </c>
      <c r="CI38" s="337">
        <f>IF(COUNTIF('SERVIÇO DE BORDO'!$AI$54:$AI$70,"SIM")&gt;=1,COUNTIF('SERVIÇO DE BORDO'!$AI$54:$AI$70,"SIM")*0.5,0)</f>
        <v>0</v>
      </c>
      <c r="CJ38" s="337" t="str">
        <f t="shared" si="23"/>
        <v/>
      </c>
      <c r="CM38" s="346">
        <f t="shared" ca="1" si="0"/>
        <v>1996</v>
      </c>
      <c r="CN38" s="337">
        <v>0</v>
      </c>
      <c r="DA38" s="349">
        <v>44867</v>
      </c>
      <c r="DB38" s="348">
        <v>2023</v>
      </c>
    </row>
    <row r="39" spans="3:106" ht="18.75" customHeight="1" x14ac:dyDescent="0.25">
      <c r="C39" s="762" t="str">
        <f>IF(ROTAS!$C$32="","",ROTAS!$C$32)</f>
        <v/>
      </c>
      <c r="D39" s="762" t="str">
        <f>IF(ROTAS!$C$24="","",ROTAS!$C$24)</f>
        <v/>
      </c>
      <c r="F39" s="763" t="str">
        <f t="shared" si="27"/>
        <v/>
      </c>
      <c r="G39" s="763"/>
      <c r="H39" s="338"/>
      <c r="I39" s="763" t="str">
        <f t="shared" si="28"/>
        <v/>
      </c>
      <c r="J39" s="763"/>
      <c r="K39" s="338"/>
      <c r="L39" s="763" t="str">
        <f t="shared" si="29"/>
        <v/>
      </c>
      <c r="M39" s="763"/>
      <c r="N39" s="338"/>
      <c r="O39" s="763" t="str">
        <f t="shared" si="30"/>
        <v/>
      </c>
      <c r="P39" s="763"/>
      <c r="Q39" s="338"/>
      <c r="R39" s="763" t="str">
        <f t="shared" si="31"/>
        <v/>
      </c>
      <c r="S39" s="763"/>
      <c r="BB39" s="345" t="str">
        <f>IF(ROTAS!$C$32="","",ROTAS!$C$32)</f>
        <v/>
      </c>
      <c r="BC39" s="345" t="str">
        <f>'FROTA OPER.'!BN34</f>
        <v/>
      </c>
      <c r="BD39" s="345">
        <f>ROTAS!U32</f>
        <v>0</v>
      </c>
      <c r="BE39" s="345" t="str">
        <f t="shared" si="10"/>
        <v/>
      </c>
      <c r="BF39" s="345" t="str">
        <f t="shared" si="32"/>
        <v/>
      </c>
      <c r="BG39" s="345" t="str">
        <f>IF(BC39="","",'FROTA OPER.'!BP34)</f>
        <v/>
      </c>
      <c r="BH39" s="345" t="str">
        <f t="shared" si="11"/>
        <v/>
      </c>
      <c r="BJ39" s="337" t="str">
        <f t="shared" si="12"/>
        <v/>
      </c>
      <c r="BK39" s="337" t="str">
        <f t="shared" si="13"/>
        <v/>
      </c>
      <c r="BL39" s="337" t="str">
        <f t="shared" si="14"/>
        <v/>
      </c>
      <c r="BM39" s="337" t="str">
        <f t="shared" si="15"/>
        <v/>
      </c>
      <c r="BN39" s="337" t="str">
        <f t="shared" si="16"/>
        <v/>
      </c>
      <c r="BO39" s="345" t="str">
        <f t="shared" si="17"/>
        <v/>
      </c>
      <c r="BP39" s="345" t="str">
        <f t="shared" si="18"/>
        <v/>
      </c>
      <c r="BQ39" s="345" t="str">
        <f t="shared" si="19"/>
        <v/>
      </c>
      <c r="BR39" s="345" t="str">
        <f t="shared" si="20"/>
        <v/>
      </c>
      <c r="BS39" s="345" t="str">
        <f t="shared" si="21"/>
        <v/>
      </c>
      <c r="BT39" s="337">
        <f>COUNTIFS('FROTA OPER.'!$AK$7:$AK$306,"SIM",'FROTA OPER.'!$B$7:$B$306,BB39)</f>
        <v>0</v>
      </c>
      <c r="BU39" s="337">
        <f t="shared" si="22"/>
        <v>0</v>
      </c>
      <c r="BW39" s="337">
        <f>COUNTIFS('FROTA OPER.'!$AO$7:$AO$306,"SIM",'FROTA OPER.'!$B$7:$B$306,$BB39)</f>
        <v>0</v>
      </c>
      <c r="BX39" s="337">
        <f t="shared" si="2"/>
        <v>0</v>
      </c>
      <c r="BZ39" s="337">
        <f>COUNTIFS('FROTA OPER.'!$AS$7:$AS$306,"SIM",'FROTA OPER.'!$B$7:$B$306,$BB39)</f>
        <v>0</v>
      </c>
      <c r="CA39" s="337">
        <f t="shared" si="33"/>
        <v>0</v>
      </c>
      <c r="CC39" s="337">
        <f>COUNTIFS('FROTA OPER.'!$AW$7:$AW$306,"SIM",'FROTA OPER.'!$B$7:$B$306,$BB39)</f>
        <v>0</v>
      </c>
      <c r="CD39" s="337">
        <f t="shared" si="34"/>
        <v>0</v>
      </c>
      <c r="CF39" s="337">
        <f>IF(COUNTIF('SERVIÇO DE BORDO'!$AJ$25:$AJ$45,"SIM")&gt;=1,COUNTIF('SERVIÇO DE BORDO'!$AJ$25:$AJ$45,"SIM")*0.5,0)</f>
        <v>0</v>
      </c>
      <c r="CG39" s="337" t="str">
        <f t="shared" si="35"/>
        <v/>
      </c>
      <c r="CI39" s="337">
        <f>IF(COUNTIF('SERVIÇO DE BORDO'!$AJ$54:$AJ$70,"SIM")&gt;=1,COUNTIF('SERVIÇO DE BORDO'!$AJ$54:$AJ$70,"SIM")*0.5,0)</f>
        <v>0</v>
      </c>
      <c r="CJ39" s="337" t="str">
        <f t="shared" si="23"/>
        <v/>
      </c>
      <c r="DA39" s="349">
        <v>44868</v>
      </c>
      <c r="DB39" s="348">
        <v>2023</v>
      </c>
    </row>
    <row r="40" spans="3:106" ht="18.75" customHeight="1" x14ac:dyDescent="0.25">
      <c r="C40" s="762" t="str">
        <f>IF(ROTAS!$C$33="","",ROTAS!$C$33)</f>
        <v/>
      </c>
      <c r="D40" s="762" t="str">
        <f>IF(ROTAS!$C$24="","",ROTAS!$C$24)</f>
        <v/>
      </c>
      <c r="F40" s="763" t="str">
        <f t="shared" si="27"/>
        <v/>
      </c>
      <c r="G40" s="763"/>
      <c r="H40" s="338"/>
      <c r="I40" s="763" t="str">
        <f t="shared" si="28"/>
        <v/>
      </c>
      <c r="J40" s="763"/>
      <c r="K40" s="338"/>
      <c r="L40" s="763" t="str">
        <f t="shared" si="29"/>
        <v/>
      </c>
      <c r="M40" s="763"/>
      <c r="N40" s="338"/>
      <c r="O40" s="763" t="str">
        <f t="shared" si="30"/>
        <v/>
      </c>
      <c r="P40" s="763"/>
      <c r="Q40" s="338"/>
      <c r="R40" s="763" t="str">
        <f t="shared" si="31"/>
        <v/>
      </c>
      <c r="S40" s="763"/>
      <c r="BB40" s="345" t="str">
        <f>IF(ROTAS!$C$33="","",ROTAS!$C$33)</f>
        <v/>
      </c>
      <c r="BC40" s="345" t="str">
        <f>'FROTA OPER.'!BN35</f>
        <v/>
      </c>
      <c r="BD40" s="345">
        <f>ROTAS!U33</f>
        <v>0</v>
      </c>
      <c r="BE40" s="345" t="str">
        <f t="shared" si="10"/>
        <v/>
      </c>
      <c r="BF40" s="345" t="str">
        <f t="shared" si="32"/>
        <v/>
      </c>
      <c r="BG40" s="345" t="str">
        <f>IF(BC40="","",'FROTA OPER.'!BP35)</f>
        <v/>
      </c>
      <c r="BH40" s="345" t="str">
        <f t="shared" si="11"/>
        <v/>
      </c>
      <c r="BJ40" s="337" t="str">
        <f t="shared" si="12"/>
        <v/>
      </c>
      <c r="BK40" s="337" t="str">
        <f t="shared" si="13"/>
        <v/>
      </c>
      <c r="BL40" s="337" t="str">
        <f t="shared" si="14"/>
        <v/>
      </c>
      <c r="BM40" s="337" t="str">
        <f t="shared" si="15"/>
        <v/>
      </c>
      <c r="BN40" s="337" t="str">
        <f t="shared" si="16"/>
        <v/>
      </c>
      <c r="BO40" s="345" t="str">
        <f t="shared" si="17"/>
        <v/>
      </c>
      <c r="BP40" s="345" t="str">
        <f t="shared" si="18"/>
        <v/>
      </c>
      <c r="BQ40" s="345" t="str">
        <f t="shared" si="19"/>
        <v/>
      </c>
      <c r="BR40" s="345" t="str">
        <f t="shared" si="20"/>
        <v/>
      </c>
      <c r="BS40" s="345" t="str">
        <f t="shared" si="21"/>
        <v/>
      </c>
      <c r="BT40" s="337">
        <f>COUNTIFS('FROTA OPER.'!$AK$7:$AK$306,"SIM",'FROTA OPER.'!$B$7:$B$306,BB40)</f>
        <v>0</v>
      </c>
      <c r="BU40" s="337">
        <f t="shared" si="22"/>
        <v>0</v>
      </c>
      <c r="BW40" s="337">
        <f>COUNTIFS('FROTA OPER.'!$AO$7:$AO$306,"SIM",'FROTA OPER.'!$B$7:$B$306,$BB40)</f>
        <v>0</v>
      </c>
      <c r="BX40" s="337">
        <f t="shared" si="2"/>
        <v>0</v>
      </c>
      <c r="BZ40" s="337">
        <f>COUNTIFS('FROTA OPER.'!$AS$7:$AS$306,"SIM",'FROTA OPER.'!$B$7:$B$306,$BB40)</f>
        <v>0</v>
      </c>
      <c r="CA40" s="337">
        <f t="shared" si="33"/>
        <v>0</v>
      </c>
      <c r="CC40" s="337">
        <f>COUNTIFS('FROTA OPER.'!$AW$7:$AW$306,"SIM",'FROTA OPER.'!$B$7:$B$306,$BB40)</f>
        <v>0</v>
      </c>
      <c r="CD40" s="337">
        <f t="shared" si="34"/>
        <v>0</v>
      </c>
      <c r="CF40" s="337">
        <f>IF(COUNTIF('SERVIÇO DE BORDO'!$AK$25:$AK$45,"SIM")&gt;=1,COUNTIF('SERVIÇO DE BORDO'!$AK$25:$AK$45,"SIM")*0.5,0)</f>
        <v>0</v>
      </c>
      <c r="CG40" s="337" t="str">
        <f t="shared" si="35"/>
        <v/>
      </c>
      <c r="CI40" s="337">
        <f>IF(COUNTIF('SERVIÇO DE BORDO'!$AK$54:$AK$70,"SIM")&gt;=1,COUNTIF('SERVIÇO DE BORDO'!$AK$54:$AK$70,"SIM")*0.5,0)</f>
        <v>0</v>
      </c>
      <c r="CJ40" s="337" t="str">
        <f t="shared" si="23"/>
        <v/>
      </c>
      <c r="DA40" s="349">
        <v>44869</v>
      </c>
      <c r="DB40" s="348">
        <v>2023</v>
      </c>
    </row>
    <row r="41" spans="3:106" ht="18.75" customHeight="1" x14ac:dyDescent="0.25">
      <c r="C41" s="762" t="str">
        <f>IF(ROTAS!$C$34="","",ROTAS!$C$34)</f>
        <v/>
      </c>
      <c r="D41" s="762" t="str">
        <f>IF(ROTAS!$C$24="","",ROTAS!$C$24)</f>
        <v/>
      </c>
      <c r="F41" s="763" t="str">
        <f t="shared" si="27"/>
        <v/>
      </c>
      <c r="G41" s="763"/>
      <c r="H41" s="338"/>
      <c r="I41" s="763" t="str">
        <f t="shared" si="28"/>
        <v/>
      </c>
      <c r="J41" s="763"/>
      <c r="K41" s="338"/>
      <c r="L41" s="763" t="str">
        <f t="shared" si="29"/>
        <v/>
      </c>
      <c r="M41" s="763"/>
      <c r="N41" s="338"/>
      <c r="O41" s="763" t="str">
        <f t="shared" si="30"/>
        <v/>
      </c>
      <c r="P41" s="763"/>
      <c r="Q41" s="338"/>
      <c r="R41" s="763" t="str">
        <f t="shared" si="31"/>
        <v/>
      </c>
      <c r="S41" s="763"/>
      <c r="BB41" s="345" t="str">
        <f>IF(ROTAS!$C$34="","",ROTAS!$C$34)</f>
        <v/>
      </c>
      <c r="BC41" s="345" t="str">
        <f>'FROTA OPER.'!BN36</f>
        <v/>
      </c>
      <c r="BD41" s="345">
        <f>ROTAS!U34</f>
        <v>0</v>
      </c>
      <c r="BE41" s="345" t="str">
        <f t="shared" si="10"/>
        <v/>
      </c>
      <c r="BF41" s="345" t="str">
        <f>IF(BC41="","",SUM(BU41,BX41,CA41,CD41,CG41,CJ41))</f>
        <v/>
      </c>
      <c r="BG41" s="345" t="str">
        <f>IF(BC41="","",'FROTA OPER.'!BP36)</f>
        <v/>
      </c>
      <c r="BH41" s="345" t="str">
        <f>IF(BG41="","",SUM(BF41:BG41))</f>
        <v/>
      </c>
      <c r="BJ41" s="337" t="str">
        <f>IF(BE41="","",BE41-5)</f>
        <v/>
      </c>
      <c r="BK41" s="337" t="str">
        <f t="shared" si="13"/>
        <v/>
      </c>
      <c r="BL41" s="337" t="str">
        <f t="shared" si="14"/>
        <v/>
      </c>
      <c r="BM41" s="337" t="str">
        <f t="shared" si="15"/>
        <v/>
      </c>
      <c r="BN41" s="337" t="str">
        <f t="shared" si="16"/>
        <v/>
      </c>
      <c r="BO41" s="345" t="str">
        <f t="shared" si="17"/>
        <v/>
      </c>
      <c r="BP41" s="345" t="str">
        <f t="shared" si="18"/>
        <v/>
      </c>
      <c r="BQ41" s="345" t="str">
        <f t="shared" si="19"/>
        <v/>
      </c>
      <c r="BR41" s="345" t="str">
        <f t="shared" si="20"/>
        <v/>
      </c>
      <c r="BS41" s="345" t="str">
        <f t="shared" si="21"/>
        <v/>
      </c>
      <c r="BT41" s="337">
        <f>COUNTIFS('FROTA OPER.'!$AK$7:$AK$306,"SIM",'FROTA OPER.'!$B$7:$B$306,BB41)</f>
        <v>0</v>
      </c>
      <c r="BU41" s="337">
        <f t="shared" si="22"/>
        <v>0</v>
      </c>
      <c r="BW41" s="337">
        <f>COUNTIFS('FROTA OPER.'!$AO$7:$AO$306,"SIM",'FROTA OPER.'!$B$7:$B$306,$BB41)</f>
        <v>0</v>
      </c>
      <c r="BX41" s="337">
        <f t="shared" si="2"/>
        <v>0</v>
      </c>
      <c r="BZ41" s="337">
        <f>COUNTIFS('FROTA OPER.'!$AS$7:$AS$306,"SIM",'FROTA OPER.'!$B$7:$B$306,$BB41)</f>
        <v>0</v>
      </c>
      <c r="CA41" s="337">
        <f t="shared" si="33"/>
        <v>0</v>
      </c>
      <c r="CC41" s="337">
        <f>COUNTIFS('FROTA OPER.'!$AW$7:$AW$306,"SIM",'FROTA OPER.'!$B$7:$B$306,$BB41)</f>
        <v>0</v>
      </c>
      <c r="CD41" s="337">
        <f t="shared" si="34"/>
        <v>0</v>
      </c>
      <c r="CF41" s="337">
        <f>IF(COUNTIF('SERVIÇO DE BORDO'!$AL$25:$AL$45,"SIM")&gt;=1,COUNTIF('SERVIÇO DE BORDO'!$AL$25:$AL$45,"SIM")*0.5,0)</f>
        <v>0</v>
      </c>
      <c r="CG41" s="337" t="str">
        <f t="shared" si="35"/>
        <v/>
      </c>
      <c r="CI41" s="337">
        <f>IF(COUNTIF('SERVIÇO DE BORDO'!$AL$54:$AL$70,"SIM")&gt;=1,COUNTIF('SERVIÇO DE BORDO'!$AL$54:$AL$70,"SIM")*0.5,0)</f>
        <v>0</v>
      </c>
      <c r="CJ41" s="337" t="str">
        <f t="shared" si="23"/>
        <v/>
      </c>
      <c r="DA41" s="349">
        <v>44870</v>
      </c>
      <c r="DB41" s="348">
        <v>2023</v>
      </c>
    </row>
    <row r="42" spans="3:106" ht="18.75" customHeight="1" x14ac:dyDescent="0.25">
      <c r="C42" s="762"/>
      <c r="D42" s="762"/>
      <c r="F42" s="763" t="str">
        <f>IF(BO42="","",BO42)</f>
        <v/>
      </c>
      <c r="G42" s="763"/>
      <c r="H42" s="338"/>
      <c r="I42" s="763" t="str">
        <f>IF(BP42="","",BP42)</f>
        <v/>
      </c>
      <c r="J42" s="763"/>
      <c r="K42" s="338"/>
      <c r="L42" s="763" t="str">
        <f>IF(BQ42="","",BQ42)</f>
        <v/>
      </c>
      <c r="M42" s="763"/>
      <c r="N42" s="338"/>
      <c r="O42" s="763" t="str">
        <f>IF(BR42="","",BR42)</f>
        <v/>
      </c>
      <c r="P42" s="763"/>
      <c r="Q42" s="338"/>
      <c r="R42" s="763" t="str">
        <f>IF(BS42="","",BS42)</f>
        <v/>
      </c>
      <c r="S42" s="763"/>
      <c r="DA42" s="349">
        <v>44871</v>
      </c>
      <c r="DB42" s="348">
        <v>2023</v>
      </c>
    </row>
    <row r="43" spans="3:106" ht="18.75" customHeight="1" x14ac:dyDescent="0.25">
      <c r="C43" s="762"/>
      <c r="D43" s="762"/>
      <c r="F43" s="763"/>
      <c r="G43" s="763"/>
      <c r="H43" s="338"/>
      <c r="I43" s="763"/>
      <c r="J43" s="763"/>
      <c r="K43" s="338"/>
      <c r="L43" s="763"/>
      <c r="M43" s="763"/>
      <c r="N43" s="338"/>
      <c r="O43" s="763"/>
      <c r="P43" s="763"/>
      <c r="Q43" s="338"/>
      <c r="R43" s="763"/>
      <c r="S43" s="763"/>
      <c r="DA43" s="349">
        <v>44872</v>
      </c>
      <c r="DB43" s="348">
        <v>2023</v>
      </c>
    </row>
    <row r="44" spans="3:106" ht="18.75" customHeight="1" x14ac:dyDescent="0.25">
      <c r="C44" s="762"/>
      <c r="D44" s="762"/>
      <c r="F44" s="763"/>
      <c r="G44" s="763"/>
      <c r="H44" s="338"/>
      <c r="I44" s="763"/>
      <c r="J44" s="763"/>
      <c r="K44" s="338"/>
      <c r="L44" s="763"/>
      <c r="M44" s="763"/>
      <c r="N44" s="338"/>
      <c r="O44" s="763"/>
      <c r="P44" s="763"/>
      <c r="Q44" s="338"/>
      <c r="R44" s="763"/>
      <c r="S44" s="763"/>
      <c r="DA44" s="349">
        <v>44873</v>
      </c>
      <c r="DB44" s="348">
        <v>2023</v>
      </c>
    </row>
    <row r="45" spans="3:106" ht="18.75" customHeight="1" x14ac:dyDescent="0.25">
      <c r="C45" s="762"/>
      <c r="D45" s="762"/>
      <c r="F45" s="763"/>
      <c r="G45" s="763"/>
      <c r="H45" s="338"/>
      <c r="I45" s="763"/>
      <c r="J45" s="763"/>
      <c r="K45" s="338"/>
      <c r="L45" s="763"/>
      <c r="M45" s="763"/>
      <c r="N45" s="338"/>
      <c r="O45" s="763"/>
      <c r="P45" s="763"/>
      <c r="Q45" s="338"/>
      <c r="R45" s="763"/>
      <c r="S45" s="763"/>
      <c r="DA45" s="349">
        <v>44874</v>
      </c>
      <c r="DB45" s="348">
        <v>2023</v>
      </c>
    </row>
    <row r="46" spans="3:106" ht="18.75" customHeight="1" x14ac:dyDescent="0.25">
      <c r="C46" s="762"/>
      <c r="D46" s="762"/>
      <c r="F46" s="763"/>
      <c r="G46" s="763"/>
      <c r="H46" s="338"/>
      <c r="I46" s="763"/>
      <c r="J46" s="763"/>
      <c r="K46" s="338"/>
      <c r="L46" s="763"/>
      <c r="M46" s="763"/>
      <c r="N46" s="338"/>
      <c r="O46" s="763"/>
      <c r="P46" s="763"/>
      <c r="Q46" s="338"/>
      <c r="R46" s="763"/>
      <c r="S46" s="763"/>
      <c r="DA46" s="349">
        <v>44875</v>
      </c>
      <c r="DB46" s="348">
        <v>2023</v>
      </c>
    </row>
    <row r="47" spans="3:106" ht="18.75" customHeight="1" x14ac:dyDescent="0.25">
      <c r="C47" s="762"/>
      <c r="D47" s="762"/>
      <c r="F47" s="763"/>
      <c r="G47" s="763"/>
      <c r="H47" s="338"/>
      <c r="I47" s="763"/>
      <c r="J47" s="763"/>
      <c r="K47" s="338"/>
      <c r="L47" s="763"/>
      <c r="M47" s="763"/>
      <c r="N47" s="338"/>
      <c r="O47" s="763"/>
      <c r="P47" s="763"/>
      <c r="Q47" s="338"/>
      <c r="R47" s="763"/>
      <c r="S47" s="763"/>
      <c r="DA47" s="349">
        <v>44876</v>
      </c>
      <c r="DB47" s="348">
        <v>2023</v>
      </c>
    </row>
    <row r="48" spans="3:106" ht="18.75" customHeight="1" x14ac:dyDescent="0.25">
      <c r="C48" s="762"/>
      <c r="D48" s="762"/>
      <c r="F48" s="763"/>
      <c r="G48" s="763"/>
      <c r="H48" s="338"/>
      <c r="I48" s="763"/>
      <c r="J48" s="763"/>
      <c r="K48" s="338"/>
      <c r="L48" s="763"/>
      <c r="M48" s="763"/>
      <c r="N48" s="338"/>
      <c r="O48" s="763"/>
      <c r="P48" s="763"/>
      <c r="Q48" s="338"/>
      <c r="R48" s="763"/>
      <c r="S48" s="763"/>
      <c r="DA48" s="349">
        <v>44877</v>
      </c>
      <c r="DB48" s="348">
        <v>2023</v>
      </c>
    </row>
    <row r="49" spans="3:106" ht="18.75" customHeight="1" x14ac:dyDescent="0.25">
      <c r="C49" s="762"/>
      <c r="D49" s="762"/>
      <c r="F49" s="763"/>
      <c r="G49" s="763"/>
      <c r="H49" s="338"/>
      <c r="I49" s="763"/>
      <c r="J49" s="763"/>
      <c r="K49" s="338"/>
      <c r="L49" s="763"/>
      <c r="M49" s="763"/>
      <c r="N49" s="338"/>
      <c r="O49" s="763"/>
      <c r="P49" s="763"/>
      <c r="Q49" s="338"/>
      <c r="R49" s="763"/>
      <c r="S49" s="763"/>
      <c r="DA49" s="349">
        <v>44878</v>
      </c>
      <c r="DB49" s="348">
        <v>2023</v>
      </c>
    </row>
    <row r="50" spans="3:106" ht="18.75" customHeight="1" x14ac:dyDescent="0.25">
      <c r="C50" s="762"/>
      <c r="D50" s="762"/>
      <c r="F50" s="763"/>
      <c r="G50" s="763"/>
      <c r="H50" s="338"/>
      <c r="I50" s="763"/>
      <c r="J50" s="763"/>
      <c r="K50" s="338"/>
      <c r="L50" s="763"/>
      <c r="M50" s="763"/>
      <c r="N50" s="338"/>
      <c r="O50" s="763"/>
      <c r="P50" s="763"/>
      <c r="Q50" s="338"/>
      <c r="R50" s="763"/>
      <c r="S50" s="763"/>
      <c r="DA50" s="349">
        <v>44879</v>
      </c>
      <c r="DB50" s="348">
        <v>2023</v>
      </c>
    </row>
    <row r="51" spans="3:106" ht="18.75" customHeight="1" x14ac:dyDescent="0.25">
      <c r="C51" s="762"/>
      <c r="D51" s="762"/>
      <c r="F51" s="763"/>
      <c r="G51" s="763"/>
      <c r="H51" s="338"/>
      <c r="I51" s="763"/>
      <c r="J51" s="763"/>
      <c r="K51" s="338"/>
      <c r="L51" s="763"/>
      <c r="M51" s="763"/>
      <c r="N51" s="338"/>
      <c r="O51" s="763"/>
      <c r="P51" s="763"/>
      <c r="Q51" s="338"/>
      <c r="R51" s="763"/>
      <c r="S51" s="763"/>
      <c r="DA51" s="349">
        <v>44880</v>
      </c>
      <c r="DB51" s="348">
        <v>2023</v>
      </c>
    </row>
    <row r="52" spans="3:106" ht="18.75" customHeight="1" x14ac:dyDescent="0.25">
      <c r="C52" s="762"/>
      <c r="D52" s="762"/>
      <c r="F52" s="763"/>
      <c r="G52" s="763"/>
      <c r="H52" s="338"/>
      <c r="I52" s="763"/>
      <c r="J52" s="763"/>
      <c r="K52" s="338"/>
      <c r="L52" s="763"/>
      <c r="M52" s="763"/>
      <c r="N52" s="338"/>
      <c r="O52" s="763"/>
      <c r="P52" s="763"/>
      <c r="Q52" s="338"/>
      <c r="R52" s="763"/>
      <c r="S52" s="763"/>
      <c r="DA52" s="349">
        <v>44881</v>
      </c>
      <c r="DB52" s="348">
        <v>2023</v>
      </c>
    </row>
    <row r="53" spans="3:106" ht="18.75" customHeight="1" x14ac:dyDescent="0.25">
      <c r="C53" s="762"/>
      <c r="D53" s="762"/>
      <c r="F53" s="763"/>
      <c r="G53" s="763"/>
      <c r="H53" s="338"/>
      <c r="I53" s="763"/>
      <c r="J53" s="763"/>
      <c r="K53" s="338"/>
      <c r="L53" s="763"/>
      <c r="M53" s="763"/>
      <c r="N53" s="338"/>
      <c r="O53" s="763"/>
      <c r="P53" s="763"/>
      <c r="Q53" s="338"/>
      <c r="R53" s="763"/>
      <c r="S53" s="763"/>
      <c r="DA53" s="349">
        <v>44882</v>
      </c>
      <c r="DB53" s="348">
        <v>2023</v>
      </c>
    </row>
    <row r="54" spans="3:106" ht="18.75" customHeight="1" x14ac:dyDescent="0.25">
      <c r="C54" s="762"/>
      <c r="D54" s="762"/>
      <c r="F54" s="763"/>
      <c r="G54" s="763"/>
      <c r="H54" s="338"/>
      <c r="I54" s="763"/>
      <c r="J54" s="763"/>
      <c r="K54" s="338"/>
      <c r="L54" s="763"/>
      <c r="M54" s="763"/>
      <c r="N54" s="338"/>
      <c r="O54" s="763"/>
      <c r="P54" s="763"/>
      <c r="Q54" s="338"/>
      <c r="R54" s="763"/>
      <c r="S54" s="763"/>
      <c r="DA54" s="349">
        <v>44883</v>
      </c>
      <c r="DB54" s="348">
        <v>2023</v>
      </c>
    </row>
    <row r="55" spans="3:106" ht="18.75" customHeight="1" x14ac:dyDescent="0.25">
      <c r="C55" s="762"/>
      <c r="D55" s="762"/>
      <c r="F55" s="763"/>
      <c r="G55" s="763"/>
      <c r="H55" s="338"/>
      <c r="I55" s="763"/>
      <c r="J55" s="763"/>
      <c r="K55" s="338"/>
      <c r="L55" s="763"/>
      <c r="M55" s="763"/>
      <c r="N55" s="338"/>
      <c r="O55" s="763"/>
      <c r="P55" s="763"/>
      <c r="Q55" s="338"/>
      <c r="R55" s="763"/>
      <c r="S55" s="763"/>
      <c r="DA55" s="349">
        <v>44884</v>
      </c>
      <c r="DB55" s="348">
        <v>2023</v>
      </c>
    </row>
    <row r="56" spans="3:106" ht="18.75" customHeight="1" x14ac:dyDescent="0.25">
      <c r="C56" s="762"/>
      <c r="D56" s="762"/>
      <c r="F56" s="763"/>
      <c r="G56" s="763"/>
      <c r="H56" s="338"/>
      <c r="I56" s="763"/>
      <c r="J56" s="763"/>
      <c r="K56" s="338"/>
      <c r="L56" s="763"/>
      <c r="M56" s="763"/>
      <c r="N56" s="338"/>
      <c r="O56" s="763"/>
      <c r="P56" s="763"/>
      <c r="Q56" s="338"/>
      <c r="R56" s="763"/>
      <c r="S56" s="763"/>
      <c r="DA56" s="349">
        <v>44885</v>
      </c>
      <c r="DB56" s="348">
        <v>2023</v>
      </c>
    </row>
    <row r="57" spans="3:106" ht="18.75" customHeight="1" x14ac:dyDescent="0.25">
      <c r="C57" s="762"/>
      <c r="D57" s="762"/>
      <c r="F57" s="763"/>
      <c r="G57" s="763"/>
      <c r="H57" s="338"/>
      <c r="I57" s="763"/>
      <c r="J57" s="763"/>
      <c r="K57" s="338"/>
      <c r="L57" s="763"/>
      <c r="M57" s="763"/>
      <c r="N57" s="338"/>
      <c r="O57" s="763"/>
      <c r="P57" s="763"/>
      <c r="Q57" s="338"/>
      <c r="R57" s="763"/>
      <c r="S57" s="763"/>
      <c r="DA57" s="349">
        <v>44886</v>
      </c>
      <c r="DB57" s="348">
        <v>2023</v>
      </c>
    </row>
    <row r="58" spans="3:106" ht="18.75" customHeight="1" x14ac:dyDescent="0.25">
      <c r="C58" s="762"/>
      <c r="D58" s="762"/>
      <c r="F58" s="763"/>
      <c r="G58" s="763"/>
      <c r="H58" s="338"/>
      <c r="I58" s="763"/>
      <c r="J58" s="763"/>
      <c r="K58" s="338"/>
      <c r="L58" s="763"/>
      <c r="M58" s="763"/>
      <c r="N58" s="338"/>
      <c r="O58" s="763"/>
      <c r="P58" s="763"/>
      <c r="Q58" s="338"/>
      <c r="R58" s="763"/>
      <c r="S58" s="763"/>
      <c r="DA58" s="349">
        <v>44887</v>
      </c>
      <c r="DB58" s="348">
        <v>2023</v>
      </c>
    </row>
    <row r="59" spans="3:106" ht="18.75" customHeight="1" x14ac:dyDescent="0.25">
      <c r="C59" s="762"/>
      <c r="D59" s="762"/>
      <c r="F59" s="763"/>
      <c r="G59" s="763"/>
      <c r="H59" s="338"/>
      <c r="I59" s="763"/>
      <c r="J59" s="763"/>
      <c r="K59" s="338"/>
      <c r="L59" s="763"/>
      <c r="M59" s="763"/>
      <c r="N59" s="338"/>
      <c r="O59" s="763"/>
      <c r="P59" s="763"/>
      <c r="Q59" s="338"/>
      <c r="R59" s="763"/>
      <c r="S59" s="763"/>
      <c r="DA59" s="349">
        <v>44888</v>
      </c>
      <c r="DB59" s="348">
        <v>2023</v>
      </c>
    </row>
    <row r="60" spans="3:106" ht="18.75" customHeight="1" x14ac:dyDescent="0.25">
      <c r="C60" s="762"/>
      <c r="D60" s="762"/>
      <c r="F60" s="763"/>
      <c r="G60" s="763"/>
      <c r="H60" s="338"/>
      <c r="I60" s="763"/>
      <c r="J60" s="763"/>
      <c r="K60" s="338"/>
      <c r="L60" s="763"/>
      <c r="M60" s="763"/>
      <c r="N60" s="338"/>
      <c r="O60" s="763"/>
      <c r="P60" s="763"/>
      <c r="Q60" s="338"/>
      <c r="R60" s="763"/>
      <c r="S60" s="763"/>
      <c r="DA60" s="349">
        <v>44889</v>
      </c>
      <c r="DB60" s="348">
        <v>2023</v>
      </c>
    </row>
    <row r="61" spans="3:106" ht="18.75" customHeight="1" x14ac:dyDescent="0.25">
      <c r="C61" s="762"/>
      <c r="D61" s="762"/>
      <c r="F61" s="763"/>
      <c r="G61" s="763"/>
      <c r="H61" s="338"/>
      <c r="I61" s="763"/>
      <c r="J61" s="763"/>
      <c r="K61" s="338"/>
      <c r="L61" s="763"/>
      <c r="M61" s="763"/>
      <c r="N61" s="338"/>
      <c r="O61" s="763"/>
      <c r="P61" s="763"/>
      <c r="Q61" s="338"/>
      <c r="R61" s="763"/>
      <c r="S61" s="763"/>
      <c r="DA61" s="349">
        <v>44890</v>
      </c>
      <c r="DB61" s="348">
        <v>2023</v>
      </c>
    </row>
    <row r="62" spans="3:106" ht="18.75" customHeight="1" x14ac:dyDescent="0.25">
      <c r="C62" s="762"/>
      <c r="D62" s="762"/>
      <c r="F62" s="763"/>
      <c r="G62" s="763"/>
      <c r="H62" s="338"/>
      <c r="I62" s="763"/>
      <c r="J62" s="763"/>
      <c r="K62" s="338"/>
      <c r="L62" s="763"/>
      <c r="M62" s="763"/>
      <c r="N62" s="338"/>
      <c r="O62" s="763"/>
      <c r="P62" s="763"/>
      <c r="Q62" s="338"/>
      <c r="R62" s="763"/>
      <c r="S62" s="763"/>
      <c r="DA62" s="349">
        <v>44891</v>
      </c>
      <c r="DB62" s="348">
        <v>2023</v>
      </c>
    </row>
    <row r="63" spans="3:106" ht="18.75" customHeight="1" x14ac:dyDescent="0.25">
      <c r="C63" s="762"/>
      <c r="D63" s="762"/>
      <c r="F63" s="763"/>
      <c r="G63" s="763"/>
      <c r="H63" s="338"/>
      <c r="I63" s="763"/>
      <c r="J63" s="763"/>
      <c r="K63" s="338"/>
      <c r="L63" s="763"/>
      <c r="M63" s="763"/>
      <c r="N63" s="338"/>
      <c r="O63" s="763"/>
      <c r="P63" s="763"/>
      <c r="Q63" s="338"/>
      <c r="R63" s="763"/>
      <c r="S63" s="763"/>
      <c r="DA63" s="349">
        <v>44892</v>
      </c>
      <c r="DB63" s="348">
        <v>2023</v>
      </c>
    </row>
    <row r="64" spans="3:106" ht="18.75" customHeight="1" x14ac:dyDescent="0.25">
      <c r="C64" s="762"/>
      <c r="D64" s="762"/>
      <c r="F64" s="763"/>
      <c r="G64" s="763"/>
      <c r="H64" s="338"/>
      <c r="I64" s="763"/>
      <c r="J64" s="763"/>
      <c r="K64" s="338"/>
      <c r="L64" s="763"/>
      <c r="M64" s="763"/>
      <c r="N64" s="338"/>
      <c r="O64" s="763"/>
      <c r="P64" s="763"/>
      <c r="Q64" s="338"/>
      <c r="R64" s="763"/>
      <c r="S64" s="763"/>
      <c r="DA64" s="349">
        <v>44893</v>
      </c>
      <c r="DB64" s="348">
        <v>2023</v>
      </c>
    </row>
    <row r="65" spans="105:106" ht="18.75" customHeight="1" x14ac:dyDescent="0.25">
      <c r="DA65" s="349">
        <v>44894</v>
      </c>
      <c r="DB65" s="348">
        <v>2023</v>
      </c>
    </row>
    <row r="66" spans="105:106" ht="18.75" customHeight="1" x14ac:dyDescent="0.25">
      <c r="DA66" s="349">
        <v>44895</v>
      </c>
      <c r="DB66" s="348">
        <v>2023</v>
      </c>
    </row>
    <row r="67" spans="105:106" ht="18.75" customHeight="1" x14ac:dyDescent="0.25">
      <c r="DA67" s="349">
        <v>44896</v>
      </c>
      <c r="DB67" s="348">
        <v>2023</v>
      </c>
    </row>
    <row r="68" spans="105:106" ht="18.75" customHeight="1" x14ac:dyDescent="0.25">
      <c r="DA68" s="349">
        <v>44897</v>
      </c>
      <c r="DB68" s="348">
        <v>2023</v>
      </c>
    </row>
    <row r="69" spans="105:106" ht="18.75" customHeight="1" x14ac:dyDescent="0.25">
      <c r="DA69" s="349">
        <v>44898</v>
      </c>
      <c r="DB69" s="348">
        <v>2023</v>
      </c>
    </row>
    <row r="70" spans="105:106" ht="18.75" customHeight="1" x14ac:dyDescent="0.25">
      <c r="DA70" s="349">
        <v>44899</v>
      </c>
      <c r="DB70" s="348">
        <v>2023</v>
      </c>
    </row>
    <row r="71" spans="105:106" ht="18.75" customHeight="1" x14ac:dyDescent="0.25">
      <c r="DA71" s="349">
        <v>44900</v>
      </c>
      <c r="DB71" s="348">
        <v>2023</v>
      </c>
    </row>
    <row r="72" spans="105:106" ht="18.75" customHeight="1" x14ac:dyDescent="0.25">
      <c r="DA72" s="349">
        <v>44901</v>
      </c>
      <c r="DB72" s="348">
        <v>2023</v>
      </c>
    </row>
    <row r="73" spans="105:106" ht="18.75" customHeight="1" x14ac:dyDescent="0.25">
      <c r="DA73" s="349">
        <v>44902</v>
      </c>
      <c r="DB73" s="348">
        <v>2023</v>
      </c>
    </row>
    <row r="74" spans="105:106" ht="18.75" customHeight="1" x14ac:dyDescent="0.25">
      <c r="DA74" s="349">
        <v>44903</v>
      </c>
      <c r="DB74" s="348">
        <v>2023</v>
      </c>
    </row>
    <row r="75" spans="105:106" ht="18.75" customHeight="1" x14ac:dyDescent="0.25">
      <c r="DA75" s="349">
        <v>44904</v>
      </c>
      <c r="DB75" s="348">
        <v>2023</v>
      </c>
    </row>
    <row r="76" spans="105:106" ht="18.75" customHeight="1" x14ac:dyDescent="0.25">
      <c r="DA76" s="349">
        <v>44905</v>
      </c>
      <c r="DB76" s="348">
        <v>2023</v>
      </c>
    </row>
    <row r="77" spans="105:106" ht="18.75" customHeight="1" x14ac:dyDescent="0.25">
      <c r="DA77" s="349">
        <v>44906</v>
      </c>
      <c r="DB77" s="348">
        <v>2023</v>
      </c>
    </row>
    <row r="78" spans="105:106" ht="18.75" customHeight="1" x14ac:dyDescent="0.25">
      <c r="DA78" s="349">
        <v>44907</v>
      </c>
      <c r="DB78" s="348">
        <v>2023</v>
      </c>
    </row>
    <row r="79" spans="105:106" ht="18.75" customHeight="1" x14ac:dyDescent="0.25">
      <c r="DA79" s="349">
        <v>44908</v>
      </c>
      <c r="DB79" s="348">
        <v>2023</v>
      </c>
    </row>
    <row r="80" spans="105:106" ht="18.75" customHeight="1" x14ac:dyDescent="0.25">
      <c r="DA80" s="349">
        <v>44909</v>
      </c>
      <c r="DB80" s="348">
        <v>2023</v>
      </c>
    </row>
    <row r="81" spans="105:106" ht="18.75" customHeight="1" x14ac:dyDescent="0.25">
      <c r="DA81" s="349">
        <v>44910</v>
      </c>
      <c r="DB81" s="348">
        <v>2023</v>
      </c>
    </row>
    <row r="82" spans="105:106" ht="18.75" customHeight="1" x14ac:dyDescent="0.25">
      <c r="DA82" s="349">
        <v>44911</v>
      </c>
      <c r="DB82" s="348">
        <v>2023</v>
      </c>
    </row>
    <row r="83" spans="105:106" ht="18.75" customHeight="1" x14ac:dyDescent="0.25">
      <c r="DA83" s="349">
        <v>44912</v>
      </c>
      <c r="DB83" s="348">
        <v>2023</v>
      </c>
    </row>
    <row r="84" spans="105:106" ht="18.75" customHeight="1" x14ac:dyDescent="0.25">
      <c r="DA84" s="349">
        <v>44913</v>
      </c>
      <c r="DB84" s="348">
        <v>2023</v>
      </c>
    </row>
    <row r="85" spans="105:106" ht="18.75" customHeight="1" x14ac:dyDescent="0.25">
      <c r="DA85" s="349">
        <v>44914</v>
      </c>
      <c r="DB85" s="348">
        <v>2023</v>
      </c>
    </row>
    <row r="86" spans="105:106" ht="18.75" customHeight="1" x14ac:dyDescent="0.25">
      <c r="DA86" s="349">
        <v>44915</v>
      </c>
      <c r="DB86" s="348">
        <v>2023</v>
      </c>
    </row>
    <row r="87" spans="105:106" ht="18.75" customHeight="1" x14ac:dyDescent="0.25">
      <c r="DA87" s="349">
        <v>44916</v>
      </c>
      <c r="DB87" s="348">
        <v>2023</v>
      </c>
    </row>
    <row r="88" spans="105:106" ht="18.75" customHeight="1" x14ac:dyDescent="0.25">
      <c r="DA88" s="349">
        <v>44917</v>
      </c>
      <c r="DB88" s="348">
        <v>2023</v>
      </c>
    </row>
    <row r="89" spans="105:106" ht="18.75" customHeight="1" x14ac:dyDescent="0.25">
      <c r="DA89" s="349">
        <v>44918</v>
      </c>
      <c r="DB89" s="348">
        <v>2023</v>
      </c>
    </row>
    <row r="90" spans="105:106" ht="18.75" customHeight="1" x14ac:dyDescent="0.25">
      <c r="DA90" s="349">
        <v>44919</v>
      </c>
      <c r="DB90" s="348">
        <v>2023</v>
      </c>
    </row>
    <row r="91" spans="105:106" ht="18.75" customHeight="1" x14ac:dyDescent="0.25">
      <c r="DA91" s="349">
        <v>44920</v>
      </c>
      <c r="DB91" s="348">
        <v>2023</v>
      </c>
    </row>
    <row r="92" spans="105:106" ht="18.75" customHeight="1" x14ac:dyDescent="0.25">
      <c r="DA92" s="349">
        <v>44921</v>
      </c>
      <c r="DB92" s="348">
        <v>2023</v>
      </c>
    </row>
    <row r="93" spans="105:106" ht="18.75" customHeight="1" x14ac:dyDescent="0.25">
      <c r="DA93" s="349">
        <v>44922</v>
      </c>
      <c r="DB93" s="348">
        <v>2023</v>
      </c>
    </row>
    <row r="94" spans="105:106" ht="18.75" customHeight="1" x14ac:dyDescent="0.25">
      <c r="DA94" s="349">
        <v>44923</v>
      </c>
      <c r="DB94" s="348">
        <v>2023</v>
      </c>
    </row>
    <row r="95" spans="105:106" ht="18.75" customHeight="1" x14ac:dyDescent="0.25">
      <c r="DA95" s="349">
        <v>44924</v>
      </c>
      <c r="DB95" s="348">
        <v>2023</v>
      </c>
    </row>
    <row r="96" spans="105:106" ht="18.75" customHeight="1" x14ac:dyDescent="0.25">
      <c r="DA96" s="349">
        <v>44925</v>
      </c>
      <c r="DB96" s="348">
        <v>2023</v>
      </c>
    </row>
    <row r="97" spans="105:106" ht="18.75" customHeight="1" x14ac:dyDescent="0.25">
      <c r="DA97" s="349">
        <v>44926</v>
      </c>
      <c r="DB97" s="348">
        <v>2023</v>
      </c>
    </row>
    <row r="98" spans="105:106" ht="18.75" customHeight="1" x14ac:dyDescent="0.25">
      <c r="DA98" s="349">
        <v>44927</v>
      </c>
      <c r="DB98" s="348">
        <v>2023</v>
      </c>
    </row>
    <row r="99" spans="105:106" ht="18.75" customHeight="1" x14ac:dyDescent="0.25">
      <c r="DA99" s="349">
        <v>44928</v>
      </c>
      <c r="DB99" s="348">
        <v>2023</v>
      </c>
    </row>
    <row r="100" spans="105:106" ht="18.75" customHeight="1" x14ac:dyDescent="0.25">
      <c r="DA100" s="349">
        <v>44929</v>
      </c>
      <c r="DB100" s="348">
        <v>2023</v>
      </c>
    </row>
    <row r="101" spans="105:106" ht="18.75" customHeight="1" x14ac:dyDescent="0.25">
      <c r="DA101" s="349">
        <v>44930</v>
      </c>
      <c r="DB101" s="348">
        <v>2023</v>
      </c>
    </row>
    <row r="102" spans="105:106" ht="18.75" customHeight="1" x14ac:dyDescent="0.25">
      <c r="DA102" s="349">
        <v>44931</v>
      </c>
      <c r="DB102" s="348">
        <v>2023</v>
      </c>
    </row>
    <row r="103" spans="105:106" ht="18.75" customHeight="1" x14ac:dyDescent="0.25">
      <c r="DA103" s="349">
        <v>44932</v>
      </c>
      <c r="DB103" s="348">
        <v>2023</v>
      </c>
    </row>
    <row r="104" spans="105:106" ht="18.75" customHeight="1" x14ac:dyDescent="0.25">
      <c r="DA104" s="349">
        <v>44933</v>
      </c>
      <c r="DB104" s="348">
        <v>2023</v>
      </c>
    </row>
    <row r="105" spans="105:106" ht="18.75" customHeight="1" x14ac:dyDescent="0.25">
      <c r="DA105" s="349">
        <v>44934</v>
      </c>
      <c r="DB105" s="348">
        <v>2023</v>
      </c>
    </row>
    <row r="106" spans="105:106" ht="18.75" customHeight="1" x14ac:dyDescent="0.25">
      <c r="DA106" s="349">
        <v>44935</v>
      </c>
      <c r="DB106" s="348">
        <v>2023</v>
      </c>
    </row>
    <row r="107" spans="105:106" ht="18.75" customHeight="1" x14ac:dyDescent="0.25">
      <c r="DA107" s="349">
        <v>44936</v>
      </c>
      <c r="DB107" s="348">
        <v>2023</v>
      </c>
    </row>
    <row r="108" spans="105:106" ht="18.75" customHeight="1" x14ac:dyDescent="0.25">
      <c r="DA108" s="349">
        <v>44937</v>
      </c>
      <c r="DB108" s="348">
        <v>2023</v>
      </c>
    </row>
    <row r="109" spans="105:106" ht="18.75" customHeight="1" x14ac:dyDescent="0.25">
      <c r="DA109" s="349">
        <v>44938</v>
      </c>
      <c r="DB109" s="348">
        <v>2023</v>
      </c>
    </row>
    <row r="110" spans="105:106" ht="18.75" customHeight="1" x14ac:dyDescent="0.25">
      <c r="DA110" s="349">
        <v>44939</v>
      </c>
      <c r="DB110" s="348">
        <v>2023</v>
      </c>
    </row>
    <row r="111" spans="105:106" ht="18.75" customHeight="1" x14ac:dyDescent="0.25">
      <c r="DA111" s="349">
        <v>44940</v>
      </c>
      <c r="DB111" s="348">
        <v>2023</v>
      </c>
    </row>
    <row r="112" spans="105:106" ht="18.75" customHeight="1" x14ac:dyDescent="0.25">
      <c r="DA112" s="349">
        <v>44941</v>
      </c>
      <c r="DB112" s="348">
        <v>2023</v>
      </c>
    </row>
    <row r="113" spans="105:106" ht="18.75" customHeight="1" x14ac:dyDescent="0.25">
      <c r="DA113" s="349">
        <v>44942</v>
      </c>
      <c r="DB113" s="348">
        <v>2023</v>
      </c>
    </row>
    <row r="114" spans="105:106" ht="18.75" customHeight="1" x14ac:dyDescent="0.25">
      <c r="DA114" s="349">
        <v>44943</v>
      </c>
      <c r="DB114" s="348">
        <v>2023</v>
      </c>
    </row>
    <row r="115" spans="105:106" ht="18.75" customHeight="1" x14ac:dyDescent="0.25">
      <c r="DA115" s="349">
        <v>44944</v>
      </c>
      <c r="DB115" s="348">
        <v>2023</v>
      </c>
    </row>
    <row r="116" spans="105:106" ht="18.75" customHeight="1" x14ac:dyDescent="0.25">
      <c r="DA116" s="349">
        <v>44945</v>
      </c>
      <c r="DB116" s="348">
        <v>2023</v>
      </c>
    </row>
    <row r="117" spans="105:106" ht="18.75" customHeight="1" x14ac:dyDescent="0.25">
      <c r="DA117" s="349">
        <v>44946</v>
      </c>
      <c r="DB117" s="348">
        <v>2023</v>
      </c>
    </row>
    <row r="118" spans="105:106" ht="18.75" customHeight="1" x14ac:dyDescent="0.25">
      <c r="DA118" s="349">
        <v>44947</v>
      </c>
      <c r="DB118" s="348">
        <v>2023</v>
      </c>
    </row>
    <row r="119" spans="105:106" ht="18.75" customHeight="1" x14ac:dyDescent="0.25">
      <c r="DA119" s="349">
        <v>44948</v>
      </c>
      <c r="DB119" s="348">
        <v>2023</v>
      </c>
    </row>
    <row r="120" spans="105:106" ht="18.75" customHeight="1" x14ac:dyDescent="0.25">
      <c r="DA120" s="349">
        <v>44949</v>
      </c>
      <c r="DB120" s="348">
        <v>2023</v>
      </c>
    </row>
    <row r="121" spans="105:106" ht="18.75" customHeight="1" x14ac:dyDescent="0.25">
      <c r="DA121" s="349">
        <v>44950</v>
      </c>
      <c r="DB121" s="348">
        <v>2023</v>
      </c>
    </row>
    <row r="122" spans="105:106" ht="18.75" customHeight="1" x14ac:dyDescent="0.25">
      <c r="DA122" s="349">
        <v>44951</v>
      </c>
      <c r="DB122" s="348">
        <v>2023</v>
      </c>
    </row>
    <row r="123" spans="105:106" ht="18.75" customHeight="1" x14ac:dyDescent="0.25">
      <c r="DA123" s="349">
        <v>44952</v>
      </c>
      <c r="DB123" s="348">
        <v>2023</v>
      </c>
    </row>
    <row r="124" spans="105:106" ht="18.75" customHeight="1" x14ac:dyDescent="0.25">
      <c r="DA124" s="349">
        <v>44953</v>
      </c>
      <c r="DB124" s="348">
        <v>2023</v>
      </c>
    </row>
    <row r="125" spans="105:106" ht="18.75" customHeight="1" x14ac:dyDescent="0.25">
      <c r="DA125" s="349">
        <v>44954</v>
      </c>
      <c r="DB125" s="348">
        <v>2023</v>
      </c>
    </row>
    <row r="126" spans="105:106" ht="18.75" customHeight="1" x14ac:dyDescent="0.25">
      <c r="DA126" s="349">
        <v>44955</v>
      </c>
      <c r="DB126" s="348">
        <v>2023</v>
      </c>
    </row>
    <row r="127" spans="105:106" ht="18.75" customHeight="1" x14ac:dyDescent="0.25">
      <c r="DA127" s="349">
        <v>44956</v>
      </c>
      <c r="DB127" s="348">
        <v>2023</v>
      </c>
    </row>
    <row r="128" spans="105:106" ht="18.75" customHeight="1" x14ac:dyDescent="0.25">
      <c r="DA128" s="349">
        <v>44957</v>
      </c>
      <c r="DB128" s="348">
        <v>2023</v>
      </c>
    </row>
    <row r="129" spans="105:106" ht="18.75" customHeight="1" x14ac:dyDescent="0.25">
      <c r="DA129" s="349">
        <v>44958</v>
      </c>
      <c r="DB129" s="348">
        <v>2023</v>
      </c>
    </row>
    <row r="130" spans="105:106" ht="18.75" customHeight="1" x14ac:dyDescent="0.25">
      <c r="DA130" s="349">
        <v>44959</v>
      </c>
      <c r="DB130" s="348">
        <v>2023</v>
      </c>
    </row>
    <row r="131" spans="105:106" ht="18.75" customHeight="1" x14ac:dyDescent="0.25">
      <c r="DA131" s="349">
        <v>44960</v>
      </c>
      <c r="DB131" s="348">
        <v>2023</v>
      </c>
    </row>
    <row r="132" spans="105:106" ht="18.75" customHeight="1" x14ac:dyDescent="0.25">
      <c r="DA132" s="349">
        <v>44961</v>
      </c>
      <c r="DB132" s="348">
        <v>2023</v>
      </c>
    </row>
    <row r="133" spans="105:106" ht="18.75" customHeight="1" x14ac:dyDescent="0.25">
      <c r="DA133" s="349">
        <v>44962</v>
      </c>
      <c r="DB133" s="348">
        <v>2023</v>
      </c>
    </row>
    <row r="134" spans="105:106" ht="18.75" customHeight="1" x14ac:dyDescent="0.25">
      <c r="DA134" s="349">
        <v>44963</v>
      </c>
      <c r="DB134" s="348">
        <v>2023</v>
      </c>
    </row>
    <row r="135" spans="105:106" ht="18.75" customHeight="1" x14ac:dyDescent="0.25">
      <c r="DA135" s="349">
        <v>44964</v>
      </c>
      <c r="DB135" s="348">
        <v>2023</v>
      </c>
    </row>
    <row r="136" spans="105:106" ht="18.75" customHeight="1" x14ac:dyDescent="0.25">
      <c r="DA136" s="349">
        <v>44965</v>
      </c>
      <c r="DB136" s="348">
        <v>2023</v>
      </c>
    </row>
    <row r="137" spans="105:106" ht="18.75" customHeight="1" x14ac:dyDescent="0.25">
      <c r="DA137" s="349">
        <v>44966</v>
      </c>
      <c r="DB137" s="348">
        <v>2023</v>
      </c>
    </row>
    <row r="138" spans="105:106" ht="18.75" customHeight="1" x14ac:dyDescent="0.25">
      <c r="DA138" s="349">
        <v>44967</v>
      </c>
      <c r="DB138" s="348">
        <v>2023</v>
      </c>
    </row>
    <row r="139" spans="105:106" ht="18.75" customHeight="1" x14ac:dyDescent="0.25">
      <c r="DA139" s="349">
        <v>44968</v>
      </c>
      <c r="DB139" s="348">
        <v>2023</v>
      </c>
    </row>
    <row r="140" spans="105:106" ht="18.75" customHeight="1" x14ac:dyDescent="0.25">
      <c r="DA140" s="349">
        <v>44969</v>
      </c>
      <c r="DB140" s="348">
        <v>2023</v>
      </c>
    </row>
    <row r="141" spans="105:106" ht="18.75" customHeight="1" x14ac:dyDescent="0.25">
      <c r="DA141" s="349">
        <v>44970</v>
      </c>
      <c r="DB141" s="348">
        <v>2023</v>
      </c>
    </row>
    <row r="142" spans="105:106" ht="18.75" customHeight="1" x14ac:dyDescent="0.25">
      <c r="DA142" s="349">
        <v>44971</v>
      </c>
      <c r="DB142" s="348">
        <v>2023</v>
      </c>
    </row>
    <row r="143" spans="105:106" ht="18.75" customHeight="1" x14ac:dyDescent="0.25">
      <c r="DA143" s="349">
        <v>44972</v>
      </c>
      <c r="DB143" s="348">
        <v>2023</v>
      </c>
    </row>
    <row r="144" spans="105:106" ht="18.75" customHeight="1" x14ac:dyDescent="0.25">
      <c r="DA144" s="349">
        <v>44973</v>
      </c>
      <c r="DB144" s="348">
        <v>2023</v>
      </c>
    </row>
    <row r="145" spans="105:106" ht="18.75" customHeight="1" x14ac:dyDescent="0.25">
      <c r="DA145" s="349">
        <v>44974</v>
      </c>
      <c r="DB145" s="348">
        <v>2023</v>
      </c>
    </row>
    <row r="146" spans="105:106" ht="18.75" customHeight="1" x14ac:dyDescent="0.25">
      <c r="DA146" s="349">
        <v>44975</v>
      </c>
      <c r="DB146" s="348">
        <v>2023</v>
      </c>
    </row>
    <row r="147" spans="105:106" ht="18.75" customHeight="1" x14ac:dyDescent="0.25">
      <c r="DA147" s="349">
        <v>44976</v>
      </c>
      <c r="DB147" s="348">
        <v>2023</v>
      </c>
    </row>
    <row r="148" spans="105:106" ht="18.75" customHeight="1" x14ac:dyDescent="0.25">
      <c r="DA148" s="349">
        <v>44977</v>
      </c>
      <c r="DB148" s="348">
        <v>2023</v>
      </c>
    </row>
    <row r="149" spans="105:106" ht="18.75" customHeight="1" x14ac:dyDescent="0.25">
      <c r="DA149" s="349">
        <v>44978</v>
      </c>
      <c r="DB149" s="348">
        <v>2023</v>
      </c>
    </row>
    <row r="150" spans="105:106" ht="18.75" customHeight="1" x14ac:dyDescent="0.25">
      <c r="DA150" s="349">
        <v>44979</v>
      </c>
      <c r="DB150" s="348">
        <v>2023</v>
      </c>
    </row>
    <row r="151" spans="105:106" ht="18.75" customHeight="1" x14ac:dyDescent="0.25">
      <c r="DA151" s="349">
        <v>44980</v>
      </c>
      <c r="DB151" s="348">
        <v>2023</v>
      </c>
    </row>
    <row r="152" spans="105:106" ht="18.75" customHeight="1" x14ac:dyDescent="0.25">
      <c r="DA152" s="349">
        <v>44981</v>
      </c>
      <c r="DB152" s="348">
        <v>2023</v>
      </c>
    </row>
    <row r="153" spans="105:106" ht="18.75" customHeight="1" x14ac:dyDescent="0.25">
      <c r="DA153" s="349">
        <v>44982</v>
      </c>
      <c r="DB153" s="348">
        <v>2023</v>
      </c>
    </row>
    <row r="154" spans="105:106" ht="18.75" customHeight="1" x14ac:dyDescent="0.25">
      <c r="DA154" s="349">
        <v>44983</v>
      </c>
      <c r="DB154" s="348">
        <v>2023</v>
      </c>
    </row>
    <row r="155" spans="105:106" ht="18.75" customHeight="1" x14ac:dyDescent="0.25">
      <c r="DA155" s="349">
        <v>44984</v>
      </c>
      <c r="DB155" s="348">
        <v>2023</v>
      </c>
    </row>
    <row r="156" spans="105:106" ht="18.75" customHeight="1" x14ac:dyDescent="0.25">
      <c r="DA156" s="349">
        <v>44985</v>
      </c>
      <c r="DB156" s="348">
        <v>2023</v>
      </c>
    </row>
    <row r="157" spans="105:106" ht="18.75" customHeight="1" x14ac:dyDescent="0.25">
      <c r="DA157" s="349">
        <v>44986</v>
      </c>
      <c r="DB157" s="348">
        <v>2023</v>
      </c>
    </row>
    <row r="158" spans="105:106" ht="18.75" customHeight="1" x14ac:dyDescent="0.25">
      <c r="DA158" s="349">
        <v>44987</v>
      </c>
      <c r="DB158" s="348">
        <v>2023</v>
      </c>
    </row>
    <row r="159" spans="105:106" ht="18.75" customHeight="1" x14ac:dyDescent="0.25">
      <c r="DA159" s="349">
        <v>44988</v>
      </c>
      <c r="DB159" s="348">
        <v>2023</v>
      </c>
    </row>
    <row r="160" spans="105:106" ht="18.75" customHeight="1" x14ac:dyDescent="0.25">
      <c r="DA160" s="349">
        <v>44989</v>
      </c>
      <c r="DB160" s="348">
        <v>2023</v>
      </c>
    </row>
    <row r="161" spans="105:106" ht="18.75" customHeight="1" x14ac:dyDescent="0.25">
      <c r="DA161" s="349">
        <v>44990</v>
      </c>
      <c r="DB161" s="348">
        <v>2023</v>
      </c>
    </row>
    <row r="162" spans="105:106" ht="18.75" customHeight="1" x14ac:dyDescent="0.25">
      <c r="DA162" s="349">
        <v>44991</v>
      </c>
      <c r="DB162" s="348">
        <v>2023</v>
      </c>
    </row>
    <row r="163" spans="105:106" ht="18.75" customHeight="1" x14ac:dyDescent="0.25">
      <c r="DA163" s="349">
        <v>44992</v>
      </c>
      <c r="DB163" s="348">
        <v>2023</v>
      </c>
    </row>
    <row r="164" spans="105:106" ht="18.75" customHeight="1" x14ac:dyDescent="0.25">
      <c r="DA164" s="349">
        <v>44993</v>
      </c>
      <c r="DB164" s="348">
        <v>2023</v>
      </c>
    </row>
    <row r="165" spans="105:106" ht="18.75" customHeight="1" x14ac:dyDescent="0.25">
      <c r="DA165" s="349">
        <v>44994</v>
      </c>
      <c r="DB165" s="348">
        <v>2023</v>
      </c>
    </row>
    <row r="166" spans="105:106" ht="18.75" customHeight="1" x14ac:dyDescent="0.25">
      <c r="DA166" s="349">
        <v>44995</v>
      </c>
      <c r="DB166" s="348">
        <v>2023</v>
      </c>
    </row>
    <row r="167" spans="105:106" ht="18.75" customHeight="1" x14ac:dyDescent="0.25">
      <c r="DA167" s="349">
        <v>44996</v>
      </c>
      <c r="DB167" s="348">
        <v>2023</v>
      </c>
    </row>
    <row r="168" spans="105:106" ht="18.75" customHeight="1" x14ac:dyDescent="0.25">
      <c r="DA168" s="349">
        <v>44997</v>
      </c>
      <c r="DB168" s="348">
        <v>2023</v>
      </c>
    </row>
    <row r="169" spans="105:106" ht="18.75" customHeight="1" x14ac:dyDescent="0.25">
      <c r="DA169" s="349">
        <v>44998</v>
      </c>
      <c r="DB169" s="348">
        <v>2023</v>
      </c>
    </row>
    <row r="170" spans="105:106" ht="18.75" customHeight="1" x14ac:dyDescent="0.25">
      <c r="DA170" s="349">
        <v>44999</v>
      </c>
      <c r="DB170" s="348">
        <v>2023</v>
      </c>
    </row>
    <row r="171" spans="105:106" ht="18.75" customHeight="1" x14ac:dyDescent="0.25">
      <c r="DA171" s="349">
        <v>45000</v>
      </c>
      <c r="DB171" s="348">
        <v>2023</v>
      </c>
    </row>
    <row r="172" spans="105:106" ht="18.75" customHeight="1" x14ac:dyDescent="0.25">
      <c r="DA172" s="349">
        <v>45001</v>
      </c>
      <c r="DB172" s="348">
        <v>2023</v>
      </c>
    </row>
    <row r="173" spans="105:106" ht="18.75" customHeight="1" x14ac:dyDescent="0.25">
      <c r="DA173" s="349">
        <v>45002</v>
      </c>
      <c r="DB173" s="348">
        <v>2023</v>
      </c>
    </row>
    <row r="174" spans="105:106" ht="18.75" customHeight="1" x14ac:dyDescent="0.25">
      <c r="DA174" s="349">
        <v>45003</v>
      </c>
      <c r="DB174" s="348">
        <v>2023</v>
      </c>
    </row>
    <row r="175" spans="105:106" ht="18.75" customHeight="1" x14ac:dyDescent="0.25">
      <c r="DA175" s="349">
        <v>45004</v>
      </c>
      <c r="DB175" s="348">
        <v>2023</v>
      </c>
    </row>
    <row r="176" spans="105:106" ht="18.75" customHeight="1" x14ac:dyDescent="0.25">
      <c r="DA176" s="349">
        <v>45005</v>
      </c>
      <c r="DB176" s="348">
        <v>2023</v>
      </c>
    </row>
    <row r="177" spans="105:106" ht="18.75" customHeight="1" x14ac:dyDescent="0.25">
      <c r="DA177" s="349">
        <v>45006</v>
      </c>
      <c r="DB177" s="348">
        <v>2023</v>
      </c>
    </row>
    <row r="178" spans="105:106" ht="18.75" customHeight="1" x14ac:dyDescent="0.25">
      <c r="DA178" s="349">
        <v>45007</v>
      </c>
      <c r="DB178" s="348">
        <v>2023</v>
      </c>
    </row>
    <row r="179" spans="105:106" ht="18.75" customHeight="1" x14ac:dyDescent="0.25">
      <c r="DA179" s="349">
        <v>45008</v>
      </c>
      <c r="DB179" s="348">
        <v>2023</v>
      </c>
    </row>
    <row r="180" spans="105:106" ht="18.75" customHeight="1" x14ac:dyDescent="0.25">
      <c r="DA180" s="349">
        <v>45009</v>
      </c>
      <c r="DB180" s="348">
        <v>2023</v>
      </c>
    </row>
    <row r="181" spans="105:106" ht="18.75" customHeight="1" x14ac:dyDescent="0.25">
      <c r="DA181" s="349">
        <v>45010</v>
      </c>
      <c r="DB181" s="348">
        <v>2023</v>
      </c>
    </row>
    <row r="182" spans="105:106" ht="18.75" customHeight="1" x14ac:dyDescent="0.25">
      <c r="DA182" s="349">
        <v>45011</v>
      </c>
      <c r="DB182" s="348">
        <v>2023</v>
      </c>
    </row>
    <row r="183" spans="105:106" ht="18.75" customHeight="1" x14ac:dyDescent="0.25">
      <c r="DA183" s="349">
        <v>45012</v>
      </c>
      <c r="DB183" s="348">
        <v>2023</v>
      </c>
    </row>
    <row r="184" spans="105:106" ht="18.75" customHeight="1" x14ac:dyDescent="0.25">
      <c r="DA184" s="349">
        <v>45013</v>
      </c>
      <c r="DB184" s="348">
        <v>2023</v>
      </c>
    </row>
    <row r="185" spans="105:106" ht="18.75" customHeight="1" x14ac:dyDescent="0.25">
      <c r="DA185" s="349">
        <v>45014</v>
      </c>
      <c r="DB185" s="348">
        <v>2023</v>
      </c>
    </row>
    <row r="186" spans="105:106" ht="18.75" customHeight="1" x14ac:dyDescent="0.25">
      <c r="DA186" s="349">
        <v>45015</v>
      </c>
      <c r="DB186" s="348">
        <v>2023</v>
      </c>
    </row>
    <row r="187" spans="105:106" ht="18.75" customHeight="1" x14ac:dyDescent="0.25">
      <c r="DA187" s="349">
        <v>45016</v>
      </c>
      <c r="DB187" s="348">
        <v>2023</v>
      </c>
    </row>
    <row r="188" spans="105:106" ht="18.75" customHeight="1" x14ac:dyDescent="0.25">
      <c r="DA188" s="349">
        <v>45017</v>
      </c>
      <c r="DB188" s="348">
        <v>2023</v>
      </c>
    </row>
    <row r="189" spans="105:106" ht="18.75" customHeight="1" x14ac:dyDescent="0.25">
      <c r="DA189" s="349">
        <v>45018</v>
      </c>
      <c r="DB189" s="348">
        <v>2023</v>
      </c>
    </row>
    <row r="190" spans="105:106" ht="18.75" customHeight="1" x14ac:dyDescent="0.25">
      <c r="DA190" s="349">
        <v>45019</v>
      </c>
      <c r="DB190" s="348">
        <v>2023</v>
      </c>
    </row>
    <row r="191" spans="105:106" ht="18.75" customHeight="1" x14ac:dyDescent="0.25">
      <c r="DA191" s="349">
        <v>45020</v>
      </c>
      <c r="DB191" s="348">
        <v>2023</v>
      </c>
    </row>
    <row r="192" spans="105:106" ht="18.75" customHeight="1" x14ac:dyDescent="0.25">
      <c r="DA192" s="349">
        <v>45021</v>
      </c>
      <c r="DB192" s="348">
        <v>2023</v>
      </c>
    </row>
    <row r="193" spans="105:106" ht="18.75" customHeight="1" x14ac:dyDescent="0.25">
      <c r="DA193" s="349">
        <v>45022</v>
      </c>
      <c r="DB193" s="348">
        <v>2023</v>
      </c>
    </row>
    <row r="194" spans="105:106" ht="18.75" customHeight="1" x14ac:dyDescent="0.25">
      <c r="DA194" s="349">
        <v>45023</v>
      </c>
      <c r="DB194" s="348">
        <v>2023</v>
      </c>
    </row>
    <row r="195" spans="105:106" ht="18.75" customHeight="1" x14ac:dyDescent="0.25">
      <c r="DA195" s="349">
        <v>45024</v>
      </c>
      <c r="DB195" s="348">
        <v>2023</v>
      </c>
    </row>
    <row r="196" spans="105:106" ht="18.75" customHeight="1" x14ac:dyDescent="0.25">
      <c r="DA196" s="349">
        <v>45025</v>
      </c>
      <c r="DB196" s="348">
        <v>2023</v>
      </c>
    </row>
    <row r="197" spans="105:106" ht="18.75" customHeight="1" x14ac:dyDescent="0.25">
      <c r="DA197" s="349">
        <v>45026</v>
      </c>
      <c r="DB197" s="348">
        <v>2023</v>
      </c>
    </row>
    <row r="198" spans="105:106" ht="18.75" customHeight="1" x14ac:dyDescent="0.25">
      <c r="DA198" s="349">
        <v>45027</v>
      </c>
      <c r="DB198" s="348">
        <v>2023</v>
      </c>
    </row>
    <row r="199" spans="105:106" ht="18.75" customHeight="1" x14ac:dyDescent="0.25">
      <c r="DA199" s="349">
        <v>45028</v>
      </c>
      <c r="DB199" s="348">
        <v>2023</v>
      </c>
    </row>
    <row r="200" spans="105:106" ht="18.75" customHeight="1" x14ac:dyDescent="0.25">
      <c r="DA200" s="349">
        <v>45029</v>
      </c>
      <c r="DB200" s="348">
        <v>2023</v>
      </c>
    </row>
    <row r="201" spans="105:106" ht="18.75" customHeight="1" x14ac:dyDescent="0.25">
      <c r="DA201" s="349">
        <v>45030</v>
      </c>
      <c r="DB201" s="348">
        <v>2023</v>
      </c>
    </row>
    <row r="202" spans="105:106" ht="18.75" customHeight="1" x14ac:dyDescent="0.25">
      <c r="DA202" s="349">
        <v>45031</v>
      </c>
      <c r="DB202" s="348">
        <v>2023</v>
      </c>
    </row>
    <row r="203" spans="105:106" ht="18.75" customHeight="1" x14ac:dyDescent="0.25">
      <c r="DA203" s="349">
        <v>45032</v>
      </c>
      <c r="DB203" s="348">
        <v>2023</v>
      </c>
    </row>
    <row r="204" spans="105:106" ht="18.75" customHeight="1" x14ac:dyDescent="0.25">
      <c r="DA204" s="349">
        <v>45033</v>
      </c>
      <c r="DB204" s="348">
        <v>2023</v>
      </c>
    </row>
    <row r="205" spans="105:106" ht="18.75" customHeight="1" x14ac:dyDescent="0.25">
      <c r="DA205" s="349">
        <v>45034</v>
      </c>
      <c r="DB205" s="348">
        <v>2023</v>
      </c>
    </row>
    <row r="206" spans="105:106" ht="18.75" customHeight="1" x14ac:dyDescent="0.25">
      <c r="DA206" s="349">
        <v>45035</v>
      </c>
      <c r="DB206" s="348">
        <v>2023</v>
      </c>
    </row>
    <row r="207" spans="105:106" ht="18.75" customHeight="1" x14ac:dyDescent="0.25">
      <c r="DA207" s="349">
        <v>45036</v>
      </c>
      <c r="DB207" s="348">
        <v>2023</v>
      </c>
    </row>
    <row r="208" spans="105:106" ht="18.75" customHeight="1" x14ac:dyDescent="0.25">
      <c r="DA208" s="349">
        <v>45037</v>
      </c>
      <c r="DB208" s="348">
        <v>2023</v>
      </c>
    </row>
    <row r="209" spans="105:106" ht="18.75" customHeight="1" x14ac:dyDescent="0.25">
      <c r="DA209" s="349">
        <v>45038</v>
      </c>
      <c r="DB209" s="348">
        <v>2023</v>
      </c>
    </row>
    <row r="210" spans="105:106" ht="18.75" customHeight="1" x14ac:dyDescent="0.25">
      <c r="DA210" s="349">
        <v>45039</v>
      </c>
      <c r="DB210" s="348">
        <v>2023</v>
      </c>
    </row>
    <row r="211" spans="105:106" ht="18.75" customHeight="1" x14ac:dyDescent="0.25">
      <c r="DA211" s="349">
        <v>45040</v>
      </c>
      <c r="DB211" s="348">
        <v>2023</v>
      </c>
    </row>
    <row r="212" spans="105:106" ht="18.75" customHeight="1" x14ac:dyDescent="0.25">
      <c r="DA212" s="349">
        <v>45041</v>
      </c>
      <c r="DB212" s="348">
        <v>2023</v>
      </c>
    </row>
    <row r="213" spans="105:106" ht="18.75" customHeight="1" x14ac:dyDescent="0.25">
      <c r="DA213" s="349">
        <v>45042</v>
      </c>
      <c r="DB213" s="348">
        <v>2023</v>
      </c>
    </row>
    <row r="214" spans="105:106" ht="18.75" customHeight="1" x14ac:dyDescent="0.25">
      <c r="DA214" s="349">
        <v>45043</v>
      </c>
      <c r="DB214" s="348">
        <v>2023</v>
      </c>
    </row>
    <row r="215" spans="105:106" ht="18.75" customHeight="1" x14ac:dyDescent="0.25">
      <c r="DA215" s="349">
        <v>45044</v>
      </c>
      <c r="DB215" s="348">
        <v>2023</v>
      </c>
    </row>
    <row r="216" spans="105:106" ht="18.75" customHeight="1" x14ac:dyDescent="0.25">
      <c r="DA216" s="349">
        <v>45045</v>
      </c>
      <c r="DB216" s="348">
        <v>2023</v>
      </c>
    </row>
    <row r="217" spans="105:106" ht="18.75" customHeight="1" x14ac:dyDescent="0.25">
      <c r="DA217" s="349">
        <v>45046</v>
      </c>
      <c r="DB217" s="348">
        <v>2023</v>
      </c>
    </row>
    <row r="218" spans="105:106" ht="18.75" customHeight="1" x14ac:dyDescent="0.25">
      <c r="DA218" s="349">
        <v>45047</v>
      </c>
      <c r="DB218" s="348">
        <v>2023</v>
      </c>
    </row>
    <row r="219" spans="105:106" ht="18.75" customHeight="1" x14ac:dyDescent="0.25">
      <c r="DA219" s="349">
        <v>45048</v>
      </c>
      <c r="DB219" s="348">
        <v>2023</v>
      </c>
    </row>
    <row r="220" spans="105:106" ht="18.75" customHeight="1" x14ac:dyDescent="0.25">
      <c r="DA220" s="349">
        <v>45049</v>
      </c>
      <c r="DB220" s="348">
        <v>2023</v>
      </c>
    </row>
    <row r="221" spans="105:106" ht="18.75" customHeight="1" x14ac:dyDescent="0.25">
      <c r="DA221" s="349">
        <v>45050</v>
      </c>
      <c r="DB221" s="348">
        <v>2023</v>
      </c>
    </row>
    <row r="222" spans="105:106" ht="18.75" customHeight="1" x14ac:dyDescent="0.25">
      <c r="DA222" s="349">
        <v>45051</v>
      </c>
      <c r="DB222" s="348">
        <v>2023</v>
      </c>
    </row>
    <row r="223" spans="105:106" ht="18.75" customHeight="1" x14ac:dyDescent="0.25">
      <c r="DA223" s="349">
        <v>45052</v>
      </c>
      <c r="DB223" s="348">
        <v>2023</v>
      </c>
    </row>
    <row r="224" spans="105:106" ht="18.75" customHeight="1" x14ac:dyDescent="0.25">
      <c r="DA224" s="349">
        <v>45053</v>
      </c>
      <c r="DB224" s="348">
        <v>2023</v>
      </c>
    </row>
    <row r="225" spans="105:106" ht="18.75" customHeight="1" x14ac:dyDescent="0.25">
      <c r="DA225" s="349">
        <v>45054</v>
      </c>
      <c r="DB225" s="348">
        <v>2023</v>
      </c>
    </row>
    <row r="226" spans="105:106" ht="18.75" customHeight="1" x14ac:dyDescent="0.25">
      <c r="DA226" s="349">
        <v>45055</v>
      </c>
      <c r="DB226" s="348">
        <v>2023</v>
      </c>
    </row>
    <row r="227" spans="105:106" ht="18.75" customHeight="1" x14ac:dyDescent="0.25">
      <c r="DA227" s="349">
        <v>45056</v>
      </c>
      <c r="DB227" s="348">
        <v>2023</v>
      </c>
    </row>
    <row r="228" spans="105:106" ht="18.75" customHeight="1" x14ac:dyDescent="0.25">
      <c r="DA228" s="349">
        <v>45057</v>
      </c>
      <c r="DB228" s="348">
        <v>2023</v>
      </c>
    </row>
    <row r="229" spans="105:106" ht="18.75" customHeight="1" x14ac:dyDescent="0.25">
      <c r="DA229" s="349">
        <v>45058</v>
      </c>
      <c r="DB229" s="348">
        <v>2023</v>
      </c>
    </row>
    <row r="230" spans="105:106" ht="18.75" customHeight="1" x14ac:dyDescent="0.25">
      <c r="DA230" s="349">
        <v>45059</v>
      </c>
      <c r="DB230" s="348">
        <v>2023</v>
      </c>
    </row>
    <row r="231" spans="105:106" ht="18.75" customHeight="1" x14ac:dyDescent="0.25">
      <c r="DA231" s="349">
        <v>45060</v>
      </c>
      <c r="DB231" s="348">
        <v>2023</v>
      </c>
    </row>
    <row r="232" spans="105:106" ht="18.75" customHeight="1" x14ac:dyDescent="0.25">
      <c r="DA232" s="349">
        <v>45061</v>
      </c>
      <c r="DB232" s="348">
        <v>2023</v>
      </c>
    </row>
    <row r="233" spans="105:106" ht="18.75" customHeight="1" x14ac:dyDescent="0.25">
      <c r="DA233" s="349">
        <v>45062</v>
      </c>
      <c r="DB233" s="348">
        <v>2023</v>
      </c>
    </row>
    <row r="234" spans="105:106" ht="18.75" customHeight="1" x14ac:dyDescent="0.25">
      <c r="DA234" s="349">
        <v>45063</v>
      </c>
      <c r="DB234" s="348">
        <v>2023</v>
      </c>
    </row>
    <row r="235" spans="105:106" ht="18.75" customHeight="1" x14ac:dyDescent="0.25">
      <c r="DA235" s="349">
        <v>45064</v>
      </c>
      <c r="DB235" s="348">
        <v>2023</v>
      </c>
    </row>
    <row r="236" spans="105:106" ht="18.75" customHeight="1" x14ac:dyDescent="0.25">
      <c r="DA236" s="349">
        <v>45065</v>
      </c>
      <c r="DB236" s="348">
        <v>2023</v>
      </c>
    </row>
    <row r="237" spans="105:106" ht="18.75" customHeight="1" x14ac:dyDescent="0.25">
      <c r="DA237" s="349">
        <v>45066</v>
      </c>
      <c r="DB237" s="348">
        <v>2023</v>
      </c>
    </row>
    <row r="238" spans="105:106" ht="18.75" customHeight="1" x14ac:dyDescent="0.25">
      <c r="DA238" s="349">
        <v>45067</v>
      </c>
      <c r="DB238" s="348">
        <v>2023</v>
      </c>
    </row>
    <row r="239" spans="105:106" ht="18.75" customHeight="1" x14ac:dyDescent="0.25">
      <c r="DA239" s="349">
        <v>45068</v>
      </c>
      <c r="DB239" s="348">
        <v>2023</v>
      </c>
    </row>
    <row r="240" spans="105:106" ht="18.75" customHeight="1" x14ac:dyDescent="0.25">
      <c r="DA240" s="349">
        <v>45069</v>
      </c>
      <c r="DB240" s="348">
        <v>2023</v>
      </c>
    </row>
    <row r="241" spans="105:106" ht="18.75" customHeight="1" x14ac:dyDescent="0.25">
      <c r="DA241" s="349">
        <v>45070</v>
      </c>
      <c r="DB241" s="348">
        <v>2023</v>
      </c>
    </row>
    <row r="242" spans="105:106" ht="18.75" customHeight="1" x14ac:dyDescent="0.25">
      <c r="DA242" s="349">
        <v>45071</v>
      </c>
      <c r="DB242" s="348">
        <v>2023</v>
      </c>
    </row>
    <row r="243" spans="105:106" ht="18.75" customHeight="1" x14ac:dyDescent="0.25">
      <c r="DA243" s="349">
        <v>45072</v>
      </c>
      <c r="DB243" s="348">
        <v>2023</v>
      </c>
    </row>
    <row r="244" spans="105:106" ht="18.75" customHeight="1" x14ac:dyDescent="0.25">
      <c r="DA244" s="349">
        <v>45073</v>
      </c>
      <c r="DB244" s="348">
        <v>2023</v>
      </c>
    </row>
    <row r="245" spans="105:106" ht="18.75" customHeight="1" x14ac:dyDescent="0.25">
      <c r="DA245" s="349">
        <v>45074</v>
      </c>
      <c r="DB245" s="348">
        <v>2023</v>
      </c>
    </row>
    <row r="246" spans="105:106" ht="18.75" customHeight="1" x14ac:dyDescent="0.25">
      <c r="DA246" s="349">
        <v>45075</v>
      </c>
      <c r="DB246" s="348">
        <v>2023</v>
      </c>
    </row>
    <row r="247" spans="105:106" ht="18.75" customHeight="1" x14ac:dyDescent="0.25">
      <c r="DA247" s="349">
        <v>45076</v>
      </c>
      <c r="DB247" s="348">
        <v>2023</v>
      </c>
    </row>
    <row r="248" spans="105:106" ht="18.75" customHeight="1" x14ac:dyDescent="0.25">
      <c r="DA248" s="349">
        <v>45077</v>
      </c>
      <c r="DB248" s="348">
        <v>2023</v>
      </c>
    </row>
    <row r="249" spans="105:106" ht="18.75" customHeight="1" x14ac:dyDescent="0.25">
      <c r="DA249" s="349">
        <v>45078</v>
      </c>
      <c r="DB249" s="348">
        <v>2023</v>
      </c>
    </row>
    <row r="250" spans="105:106" ht="18.75" customHeight="1" x14ac:dyDescent="0.25">
      <c r="DA250" s="349">
        <v>45079</v>
      </c>
      <c r="DB250" s="348">
        <v>2023</v>
      </c>
    </row>
    <row r="251" spans="105:106" ht="18.75" customHeight="1" x14ac:dyDescent="0.25">
      <c r="DA251" s="349">
        <v>45080</v>
      </c>
      <c r="DB251" s="348">
        <v>2023</v>
      </c>
    </row>
    <row r="252" spans="105:106" ht="18.75" customHeight="1" x14ac:dyDescent="0.25">
      <c r="DA252" s="349">
        <v>45081</v>
      </c>
      <c r="DB252" s="348">
        <v>2023</v>
      </c>
    </row>
    <row r="253" spans="105:106" ht="18.75" customHeight="1" x14ac:dyDescent="0.25">
      <c r="DA253" s="349">
        <v>45082</v>
      </c>
      <c r="DB253" s="348">
        <v>2023</v>
      </c>
    </row>
    <row r="254" spans="105:106" ht="18.75" customHeight="1" x14ac:dyDescent="0.25">
      <c r="DA254" s="349">
        <v>45083</v>
      </c>
      <c r="DB254" s="348">
        <v>2023</v>
      </c>
    </row>
    <row r="255" spans="105:106" ht="18.75" customHeight="1" x14ac:dyDescent="0.25">
      <c r="DA255" s="349">
        <v>45084</v>
      </c>
      <c r="DB255" s="348">
        <v>2023</v>
      </c>
    </row>
    <row r="256" spans="105:106" ht="18.75" customHeight="1" x14ac:dyDescent="0.25">
      <c r="DA256" s="349">
        <v>45085</v>
      </c>
      <c r="DB256" s="348">
        <v>2023</v>
      </c>
    </row>
    <row r="257" spans="105:106" ht="18.75" customHeight="1" x14ac:dyDescent="0.25">
      <c r="DA257" s="349">
        <v>45086</v>
      </c>
      <c r="DB257" s="348">
        <v>2023</v>
      </c>
    </row>
    <row r="258" spans="105:106" ht="18.75" customHeight="1" x14ac:dyDescent="0.25">
      <c r="DA258" s="349">
        <v>45087</v>
      </c>
      <c r="DB258" s="348">
        <v>2023</v>
      </c>
    </row>
    <row r="259" spans="105:106" ht="18.75" customHeight="1" x14ac:dyDescent="0.25">
      <c r="DA259" s="349">
        <v>45088</v>
      </c>
      <c r="DB259" s="348">
        <v>2023</v>
      </c>
    </row>
    <row r="260" spans="105:106" ht="18.75" customHeight="1" x14ac:dyDescent="0.25">
      <c r="DA260" s="349">
        <v>45089</v>
      </c>
      <c r="DB260" s="348">
        <v>2023</v>
      </c>
    </row>
    <row r="261" spans="105:106" ht="18.75" customHeight="1" x14ac:dyDescent="0.25">
      <c r="DA261" s="349">
        <v>45090</v>
      </c>
      <c r="DB261" s="348">
        <v>2023</v>
      </c>
    </row>
    <row r="262" spans="105:106" ht="18.75" customHeight="1" x14ac:dyDescent="0.25">
      <c r="DA262" s="349">
        <v>45091</v>
      </c>
      <c r="DB262" s="348">
        <v>2023</v>
      </c>
    </row>
    <row r="263" spans="105:106" ht="18.75" customHeight="1" x14ac:dyDescent="0.25">
      <c r="DA263" s="349">
        <v>45092</v>
      </c>
      <c r="DB263" s="348">
        <v>2023</v>
      </c>
    </row>
    <row r="264" spans="105:106" ht="18.75" customHeight="1" x14ac:dyDescent="0.25">
      <c r="DA264" s="349">
        <v>45093</v>
      </c>
      <c r="DB264" s="348">
        <v>2023</v>
      </c>
    </row>
    <row r="265" spans="105:106" ht="18.75" customHeight="1" x14ac:dyDescent="0.25">
      <c r="DA265" s="349">
        <v>45094</v>
      </c>
      <c r="DB265" s="348">
        <v>2023</v>
      </c>
    </row>
    <row r="266" spans="105:106" ht="18.75" customHeight="1" x14ac:dyDescent="0.25">
      <c r="DA266" s="349">
        <v>45095</v>
      </c>
      <c r="DB266" s="348">
        <v>2023</v>
      </c>
    </row>
    <row r="267" spans="105:106" ht="18.75" customHeight="1" x14ac:dyDescent="0.25">
      <c r="DA267" s="349">
        <v>45096</v>
      </c>
      <c r="DB267" s="348">
        <v>2023</v>
      </c>
    </row>
    <row r="268" spans="105:106" ht="18.75" customHeight="1" x14ac:dyDescent="0.25">
      <c r="DA268" s="349">
        <v>45097</v>
      </c>
      <c r="DB268" s="348">
        <v>2023</v>
      </c>
    </row>
    <row r="269" spans="105:106" ht="18.75" customHeight="1" x14ac:dyDescent="0.25">
      <c r="DA269" s="349">
        <v>45098</v>
      </c>
      <c r="DB269" s="348">
        <v>2023</v>
      </c>
    </row>
    <row r="270" spans="105:106" ht="18.75" customHeight="1" x14ac:dyDescent="0.25">
      <c r="DA270" s="349">
        <v>45099</v>
      </c>
      <c r="DB270" s="348">
        <v>2023</v>
      </c>
    </row>
    <row r="271" spans="105:106" ht="18.75" customHeight="1" x14ac:dyDescent="0.25">
      <c r="DA271" s="349">
        <v>45100</v>
      </c>
      <c r="DB271" s="348">
        <v>2023</v>
      </c>
    </row>
    <row r="272" spans="105:106" ht="18.75" customHeight="1" x14ac:dyDescent="0.25">
      <c r="DA272" s="349">
        <v>45101</v>
      </c>
      <c r="DB272" s="348">
        <v>2023</v>
      </c>
    </row>
    <row r="273" spans="105:106" ht="18.75" customHeight="1" x14ac:dyDescent="0.25">
      <c r="DA273" s="349">
        <v>45102</v>
      </c>
      <c r="DB273" s="348">
        <v>2023</v>
      </c>
    </row>
    <row r="274" spans="105:106" ht="18.75" customHeight="1" x14ac:dyDescent="0.25">
      <c r="DA274" s="349">
        <v>45103</v>
      </c>
      <c r="DB274" s="348">
        <v>2023</v>
      </c>
    </row>
    <row r="275" spans="105:106" ht="18.75" customHeight="1" x14ac:dyDescent="0.25">
      <c r="DA275" s="349">
        <v>45104</v>
      </c>
      <c r="DB275" s="348">
        <v>2023</v>
      </c>
    </row>
    <row r="276" spans="105:106" ht="18.75" customHeight="1" x14ac:dyDescent="0.25">
      <c r="DA276" s="349">
        <v>45105</v>
      </c>
      <c r="DB276" s="348">
        <v>2023</v>
      </c>
    </row>
    <row r="277" spans="105:106" ht="18.75" customHeight="1" x14ac:dyDescent="0.25">
      <c r="DA277" s="349">
        <v>45106</v>
      </c>
      <c r="DB277" s="348">
        <v>2023</v>
      </c>
    </row>
    <row r="278" spans="105:106" ht="18.75" customHeight="1" x14ac:dyDescent="0.25">
      <c r="DA278" s="349">
        <v>45107</v>
      </c>
      <c r="DB278" s="348">
        <v>2023</v>
      </c>
    </row>
    <row r="279" spans="105:106" ht="18.75" customHeight="1" x14ac:dyDescent="0.25">
      <c r="DA279" s="349">
        <v>45108</v>
      </c>
      <c r="DB279" s="348">
        <v>2023</v>
      </c>
    </row>
    <row r="280" spans="105:106" ht="18.75" customHeight="1" x14ac:dyDescent="0.25">
      <c r="DA280" s="349">
        <v>45109</v>
      </c>
      <c r="DB280" s="348">
        <v>2023</v>
      </c>
    </row>
    <row r="281" spans="105:106" ht="18.75" customHeight="1" x14ac:dyDescent="0.25">
      <c r="DA281" s="349">
        <v>45110</v>
      </c>
      <c r="DB281" s="348">
        <v>2023</v>
      </c>
    </row>
    <row r="282" spans="105:106" ht="18.75" customHeight="1" x14ac:dyDescent="0.25">
      <c r="DA282" s="349">
        <v>45111</v>
      </c>
      <c r="DB282" s="348">
        <v>2023</v>
      </c>
    </row>
    <row r="283" spans="105:106" ht="18.75" customHeight="1" x14ac:dyDescent="0.25">
      <c r="DA283" s="349">
        <v>45112</v>
      </c>
      <c r="DB283" s="348">
        <v>2023</v>
      </c>
    </row>
    <row r="284" spans="105:106" ht="18.75" customHeight="1" x14ac:dyDescent="0.25">
      <c r="DA284" s="349">
        <v>45113</v>
      </c>
      <c r="DB284" s="348">
        <v>2023</v>
      </c>
    </row>
    <row r="285" spans="105:106" ht="18.75" customHeight="1" x14ac:dyDescent="0.25">
      <c r="DA285" s="349">
        <v>45114</v>
      </c>
      <c r="DB285" s="348">
        <v>2023</v>
      </c>
    </row>
    <row r="286" spans="105:106" ht="18.75" customHeight="1" x14ac:dyDescent="0.25">
      <c r="DA286" s="349">
        <v>45115</v>
      </c>
      <c r="DB286" s="348">
        <v>2023</v>
      </c>
    </row>
    <row r="287" spans="105:106" ht="18.75" customHeight="1" x14ac:dyDescent="0.25">
      <c r="DA287" s="349">
        <v>45116</v>
      </c>
      <c r="DB287" s="348">
        <v>2023</v>
      </c>
    </row>
    <row r="288" spans="105:106" ht="18.75" customHeight="1" x14ac:dyDescent="0.25">
      <c r="DA288" s="349">
        <v>45117</v>
      </c>
      <c r="DB288" s="348">
        <v>2023</v>
      </c>
    </row>
    <row r="289" spans="105:106" ht="18.75" customHeight="1" x14ac:dyDescent="0.25">
      <c r="DA289" s="349">
        <v>45118</v>
      </c>
      <c r="DB289" s="348">
        <v>2023</v>
      </c>
    </row>
    <row r="290" spans="105:106" ht="18.75" customHeight="1" x14ac:dyDescent="0.25">
      <c r="DA290" s="349">
        <v>45119</v>
      </c>
      <c r="DB290" s="348">
        <v>2023</v>
      </c>
    </row>
    <row r="291" spans="105:106" ht="18.75" customHeight="1" x14ac:dyDescent="0.25">
      <c r="DA291" s="349">
        <v>45120</v>
      </c>
      <c r="DB291" s="348">
        <v>2023</v>
      </c>
    </row>
    <row r="292" spans="105:106" ht="18.75" customHeight="1" x14ac:dyDescent="0.25">
      <c r="DA292" s="349">
        <v>45121</v>
      </c>
      <c r="DB292" s="348">
        <v>2023</v>
      </c>
    </row>
    <row r="293" spans="105:106" ht="18.75" customHeight="1" x14ac:dyDescent="0.25">
      <c r="DA293" s="349">
        <v>45122</v>
      </c>
      <c r="DB293" s="348">
        <v>2023</v>
      </c>
    </row>
    <row r="294" spans="105:106" ht="18.75" customHeight="1" x14ac:dyDescent="0.25">
      <c r="DA294" s="349">
        <v>45123</v>
      </c>
      <c r="DB294" s="348">
        <v>2023</v>
      </c>
    </row>
    <row r="295" spans="105:106" ht="18.75" customHeight="1" x14ac:dyDescent="0.25">
      <c r="DA295" s="349">
        <v>45124</v>
      </c>
      <c r="DB295" s="348">
        <v>2023</v>
      </c>
    </row>
    <row r="296" spans="105:106" ht="18.75" customHeight="1" x14ac:dyDescent="0.25">
      <c r="DA296" s="349">
        <v>45125</v>
      </c>
      <c r="DB296" s="348">
        <v>2023</v>
      </c>
    </row>
    <row r="297" spans="105:106" ht="18.75" customHeight="1" x14ac:dyDescent="0.25">
      <c r="DA297" s="349">
        <v>45126</v>
      </c>
      <c r="DB297" s="348">
        <v>2023</v>
      </c>
    </row>
    <row r="298" spans="105:106" ht="18.75" customHeight="1" x14ac:dyDescent="0.25">
      <c r="DA298" s="349">
        <v>45127</v>
      </c>
      <c r="DB298" s="348">
        <v>2023</v>
      </c>
    </row>
    <row r="299" spans="105:106" ht="18.75" customHeight="1" x14ac:dyDescent="0.25">
      <c r="DA299" s="349">
        <v>45128</v>
      </c>
      <c r="DB299" s="348">
        <v>2023</v>
      </c>
    </row>
    <row r="300" spans="105:106" ht="18.75" customHeight="1" x14ac:dyDescent="0.25">
      <c r="DA300" s="349">
        <v>45129</v>
      </c>
      <c r="DB300" s="348">
        <v>2023</v>
      </c>
    </row>
    <row r="301" spans="105:106" ht="18.75" customHeight="1" x14ac:dyDescent="0.25">
      <c r="DA301" s="349">
        <v>45130</v>
      </c>
      <c r="DB301" s="348">
        <v>2023</v>
      </c>
    </row>
    <row r="302" spans="105:106" ht="18.75" customHeight="1" x14ac:dyDescent="0.25">
      <c r="DA302" s="349">
        <v>45131</v>
      </c>
      <c r="DB302" s="348">
        <v>2023</v>
      </c>
    </row>
    <row r="303" spans="105:106" ht="18.75" customHeight="1" x14ac:dyDescent="0.25">
      <c r="DA303" s="349">
        <v>45132</v>
      </c>
      <c r="DB303" s="348">
        <v>2023</v>
      </c>
    </row>
    <row r="304" spans="105:106" ht="18.75" customHeight="1" x14ac:dyDescent="0.25">
      <c r="DA304" s="349">
        <v>45133</v>
      </c>
      <c r="DB304" s="348">
        <v>2023</v>
      </c>
    </row>
    <row r="305" spans="105:106" ht="18.75" customHeight="1" x14ac:dyDescent="0.25">
      <c r="DA305" s="349">
        <v>45134</v>
      </c>
      <c r="DB305" s="348">
        <v>2023</v>
      </c>
    </row>
    <row r="306" spans="105:106" ht="18.75" customHeight="1" x14ac:dyDescent="0.25">
      <c r="DA306" s="349">
        <v>45135</v>
      </c>
      <c r="DB306" s="348">
        <v>2023</v>
      </c>
    </row>
    <row r="307" spans="105:106" ht="18.75" customHeight="1" x14ac:dyDescent="0.25">
      <c r="DA307" s="349">
        <v>45136</v>
      </c>
      <c r="DB307" s="348">
        <v>2023</v>
      </c>
    </row>
    <row r="308" spans="105:106" ht="18.75" customHeight="1" x14ac:dyDescent="0.25">
      <c r="DA308" s="349">
        <v>45137</v>
      </c>
      <c r="DB308" s="348">
        <v>2023</v>
      </c>
    </row>
    <row r="309" spans="105:106" ht="18.75" customHeight="1" x14ac:dyDescent="0.25">
      <c r="DA309" s="349">
        <v>45138</v>
      </c>
      <c r="DB309" s="348">
        <v>2023</v>
      </c>
    </row>
    <row r="310" spans="105:106" ht="18.75" customHeight="1" x14ac:dyDescent="0.25">
      <c r="DA310" s="349">
        <v>45139</v>
      </c>
      <c r="DB310" s="348">
        <v>2023</v>
      </c>
    </row>
    <row r="311" spans="105:106" ht="18.75" customHeight="1" x14ac:dyDescent="0.25">
      <c r="DA311" s="349">
        <v>45140</v>
      </c>
      <c r="DB311" s="348">
        <v>2023</v>
      </c>
    </row>
    <row r="312" spans="105:106" ht="18.75" customHeight="1" x14ac:dyDescent="0.25">
      <c r="DA312" s="349">
        <v>45141</v>
      </c>
      <c r="DB312" s="348">
        <v>2023</v>
      </c>
    </row>
    <row r="313" spans="105:106" ht="18.75" customHeight="1" x14ac:dyDescent="0.25">
      <c r="DA313" s="349">
        <v>45142</v>
      </c>
      <c r="DB313" s="348">
        <v>2023</v>
      </c>
    </row>
    <row r="314" spans="105:106" ht="18.75" customHeight="1" x14ac:dyDescent="0.25">
      <c r="DA314" s="349">
        <v>45143</v>
      </c>
      <c r="DB314" s="348">
        <v>2023</v>
      </c>
    </row>
    <row r="315" spans="105:106" ht="18.75" customHeight="1" x14ac:dyDescent="0.25">
      <c r="DA315" s="349">
        <v>45144</v>
      </c>
      <c r="DB315" s="348">
        <v>2023</v>
      </c>
    </row>
    <row r="316" spans="105:106" ht="18.75" customHeight="1" x14ac:dyDescent="0.25">
      <c r="DA316" s="349">
        <v>45145</v>
      </c>
      <c r="DB316" s="348">
        <v>2023</v>
      </c>
    </row>
    <row r="317" spans="105:106" ht="18.75" customHeight="1" x14ac:dyDescent="0.25">
      <c r="DA317" s="349">
        <v>45146</v>
      </c>
      <c r="DB317" s="348">
        <v>2023</v>
      </c>
    </row>
    <row r="318" spans="105:106" ht="18.75" customHeight="1" x14ac:dyDescent="0.25">
      <c r="DA318" s="349">
        <v>45147</v>
      </c>
      <c r="DB318" s="348">
        <v>2023</v>
      </c>
    </row>
    <row r="319" spans="105:106" ht="18.75" customHeight="1" x14ac:dyDescent="0.25">
      <c r="DA319" s="349">
        <v>45148</v>
      </c>
      <c r="DB319" s="348">
        <v>2023</v>
      </c>
    </row>
    <row r="320" spans="105:106" ht="18.75" customHeight="1" x14ac:dyDescent="0.25">
      <c r="DA320" s="349">
        <v>45149</v>
      </c>
      <c r="DB320" s="348">
        <v>2023</v>
      </c>
    </row>
    <row r="321" spans="105:106" ht="18.75" customHeight="1" x14ac:dyDescent="0.25">
      <c r="DA321" s="349">
        <v>45150</v>
      </c>
      <c r="DB321" s="348">
        <v>2023</v>
      </c>
    </row>
    <row r="322" spans="105:106" ht="18.75" customHeight="1" x14ac:dyDescent="0.25">
      <c r="DA322" s="349">
        <v>45151</v>
      </c>
      <c r="DB322" s="348">
        <v>2023</v>
      </c>
    </row>
    <row r="323" spans="105:106" ht="18.75" customHeight="1" x14ac:dyDescent="0.25">
      <c r="DA323" s="349">
        <v>45152</v>
      </c>
      <c r="DB323" s="348">
        <v>2023</v>
      </c>
    </row>
    <row r="324" spans="105:106" ht="18.75" customHeight="1" x14ac:dyDescent="0.25">
      <c r="DA324" s="349">
        <v>45153</v>
      </c>
      <c r="DB324" s="348">
        <v>2023</v>
      </c>
    </row>
    <row r="325" spans="105:106" ht="18.75" customHeight="1" x14ac:dyDescent="0.25">
      <c r="DA325" s="349">
        <v>45154</v>
      </c>
      <c r="DB325" s="348">
        <v>2023</v>
      </c>
    </row>
    <row r="326" spans="105:106" ht="18.75" customHeight="1" x14ac:dyDescent="0.25">
      <c r="DA326" s="349">
        <v>45155</v>
      </c>
      <c r="DB326" s="348">
        <v>2023</v>
      </c>
    </row>
    <row r="327" spans="105:106" ht="18.75" customHeight="1" x14ac:dyDescent="0.25">
      <c r="DA327" s="349">
        <v>45156</v>
      </c>
      <c r="DB327" s="348">
        <v>2023</v>
      </c>
    </row>
    <row r="328" spans="105:106" ht="18.75" customHeight="1" x14ac:dyDescent="0.25">
      <c r="DA328" s="349">
        <v>45157</v>
      </c>
      <c r="DB328" s="348">
        <v>2023</v>
      </c>
    </row>
    <row r="329" spans="105:106" ht="18.75" customHeight="1" x14ac:dyDescent="0.25">
      <c r="DA329" s="349">
        <v>45158</v>
      </c>
      <c r="DB329" s="348">
        <v>2023</v>
      </c>
    </row>
    <row r="330" spans="105:106" ht="18.75" customHeight="1" x14ac:dyDescent="0.25">
      <c r="DA330" s="349">
        <v>45159</v>
      </c>
      <c r="DB330" s="348">
        <v>2023</v>
      </c>
    </row>
    <row r="331" spans="105:106" ht="18.75" customHeight="1" x14ac:dyDescent="0.25">
      <c r="DA331" s="349">
        <v>45160</v>
      </c>
      <c r="DB331" s="348">
        <v>2023</v>
      </c>
    </row>
    <row r="332" spans="105:106" ht="18.75" customHeight="1" x14ac:dyDescent="0.25">
      <c r="DA332" s="349">
        <v>45161</v>
      </c>
      <c r="DB332" s="348">
        <v>2023</v>
      </c>
    </row>
    <row r="333" spans="105:106" ht="18.75" customHeight="1" x14ac:dyDescent="0.25">
      <c r="DA333" s="349">
        <v>45162</v>
      </c>
      <c r="DB333" s="348">
        <v>2023</v>
      </c>
    </row>
    <row r="334" spans="105:106" ht="18.75" customHeight="1" x14ac:dyDescent="0.25">
      <c r="DA334" s="349">
        <v>45163</v>
      </c>
      <c r="DB334" s="348">
        <v>2023</v>
      </c>
    </row>
    <row r="335" spans="105:106" ht="18.75" customHeight="1" x14ac:dyDescent="0.25">
      <c r="DA335" s="349">
        <v>45164</v>
      </c>
      <c r="DB335" s="348">
        <v>2023</v>
      </c>
    </row>
    <row r="336" spans="105:106" ht="18.75" customHeight="1" x14ac:dyDescent="0.25">
      <c r="DA336" s="349">
        <v>45165</v>
      </c>
      <c r="DB336" s="348">
        <v>2023</v>
      </c>
    </row>
    <row r="337" spans="105:106" ht="18.75" customHeight="1" x14ac:dyDescent="0.25">
      <c r="DA337" s="349">
        <v>45166</v>
      </c>
      <c r="DB337" s="348">
        <v>2023</v>
      </c>
    </row>
    <row r="338" spans="105:106" ht="18.75" customHeight="1" x14ac:dyDescent="0.25">
      <c r="DA338" s="349">
        <v>45167</v>
      </c>
      <c r="DB338" s="348">
        <v>2023</v>
      </c>
    </row>
    <row r="339" spans="105:106" ht="18.75" customHeight="1" x14ac:dyDescent="0.25">
      <c r="DA339" s="349">
        <v>45168</v>
      </c>
      <c r="DB339" s="348">
        <v>2023</v>
      </c>
    </row>
    <row r="340" spans="105:106" ht="18.75" customHeight="1" x14ac:dyDescent="0.25">
      <c r="DA340" s="349">
        <v>45169</v>
      </c>
      <c r="DB340" s="348">
        <v>2023</v>
      </c>
    </row>
    <row r="341" spans="105:106" ht="18.75" customHeight="1" x14ac:dyDescent="0.25">
      <c r="DA341" s="349">
        <v>45170</v>
      </c>
      <c r="DB341" s="348">
        <v>2023</v>
      </c>
    </row>
    <row r="342" spans="105:106" ht="18.75" customHeight="1" x14ac:dyDescent="0.25">
      <c r="DA342" s="349">
        <v>45171</v>
      </c>
      <c r="DB342" s="348">
        <v>2023</v>
      </c>
    </row>
    <row r="343" spans="105:106" ht="18.75" customHeight="1" x14ac:dyDescent="0.25">
      <c r="DA343" s="349">
        <v>45172</v>
      </c>
      <c r="DB343" s="348">
        <v>2023</v>
      </c>
    </row>
    <row r="344" spans="105:106" ht="18.75" customHeight="1" x14ac:dyDescent="0.25">
      <c r="DA344" s="349">
        <v>45173</v>
      </c>
      <c r="DB344" s="348">
        <v>2023</v>
      </c>
    </row>
    <row r="345" spans="105:106" ht="18.75" customHeight="1" x14ac:dyDescent="0.25">
      <c r="DA345" s="349">
        <v>45174</v>
      </c>
      <c r="DB345" s="348">
        <v>2023</v>
      </c>
    </row>
    <row r="346" spans="105:106" ht="18.75" customHeight="1" x14ac:dyDescent="0.25">
      <c r="DA346" s="349">
        <v>45175</v>
      </c>
      <c r="DB346" s="348">
        <v>2023</v>
      </c>
    </row>
    <row r="347" spans="105:106" ht="18.75" customHeight="1" x14ac:dyDescent="0.25">
      <c r="DA347" s="349">
        <v>45176</v>
      </c>
      <c r="DB347" s="348">
        <v>2023</v>
      </c>
    </row>
    <row r="348" spans="105:106" ht="18.75" customHeight="1" x14ac:dyDescent="0.25">
      <c r="DA348" s="349">
        <v>45177</v>
      </c>
      <c r="DB348" s="348">
        <v>2023</v>
      </c>
    </row>
    <row r="349" spans="105:106" ht="18.75" customHeight="1" x14ac:dyDescent="0.25">
      <c r="DA349" s="349">
        <v>45178</v>
      </c>
      <c r="DB349" s="348">
        <v>2023</v>
      </c>
    </row>
    <row r="350" spans="105:106" ht="18.75" customHeight="1" x14ac:dyDescent="0.25">
      <c r="DA350" s="349">
        <v>45179</v>
      </c>
      <c r="DB350" s="348">
        <v>2023</v>
      </c>
    </row>
    <row r="351" spans="105:106" ht="18.75" customHeight="1" x14ac:dyDescent="0.25">
      <c r="DA351" s="349">
        <v>45180</v>
      </c>
      <c r="DB351" s="348">
        <v>2023</v>
      </c>
    </row>
    <row r="352" spans="105:106" ht="18.75" customHeight="1" x14ac:dyDescent="0.25">
      <c r="DA352" s="349">
        <v>45181</v>
      </c>
      <c r="DB352" s="348">
        <v>2023</v>
      </c>
    </row>
    <row r="353" spans="105:106" ht="18.75" customHeight="1" x14ac:dyDescent="0.25">
      <c r="DA353" s="349">
        <v>45182</v>
      </c>
      <c r="DB353" s="348">
        <v>2023</v>
      </c>
    </row>
    <row r="354" spans="105:106" ht="18.75" customHeight="1" x14ac:dyDescent="0.25">
      <c r="DA354" s="349">
        <v>45183</v>
      </c>
      <c r="DB354" s="348">
        <v>2023</v>
      </c>
    </row>
    <row r="355" spans="105:106" ht="18.75" customHeight="1" x14ac:dyDescent="0.25">
      <c r="DA355" s="349">
        <v>45184</v>
      </c>
      <c r="DB355" s="348">
        <v>2023</v>
      </c>
    </row>
    <row r="356" spans="105:106" ht="18.75" customHeight="1" x14ac:dyDescent="0.25">
      <c r="DA356" s="349">
        <v>45185</v>
      </c>
      <c r="DB356" s="348">
        <v>2023</v>
      </c>
    </row>
    <row r="357" spans="105:106" ht="18.75" customHeight="1" x14ac:dyDescent="0.25">
      <c r="DA357" s="349">
        <v>45186</v>
      </c>
      <c r="DB357" s="348">
        <v>2023</v>
      </c>
    </row>
    <row r="358" spans="105:106" ht="18.75" customHeight="1" x14ac:dyDescent="0.25">
      <c r="DA358" s="349">
        <v>45187</v>
      </c>
      <c r="DB358" s="348">
        <v>2023</v>
      </c>
    </row>
    <row r="359" spans="105:106" ht="18.75" customHeight="1" x14ac:dyDescent="0.25">
      <c r="DA359" s="349">
        <v>45188</v>
      </c>
      <c r="DB359" s="348">
        <v>2023</v>
      </c>
    </row>
    <row r="360" spans="105:106" ht="18.75" customHeight="1" x14ac:dyDescent="0.25">
      <c r="DA360" s="349">
        <v>45189</v>
      </c>
      <c r="DB360" s="348">
        <v>2023</v>
      </c>
    </row>
    <row r="361" spans="105:106" ht="18.75" customHeight="1" x14ac:dyDescent="0.25">
      <c r="DA361" s="349">
        <v>45190</v>
      </c>
      <c r="DB361" s="348">
        <v>2023</v>
      </c>
    </row>
    <row r="362" spans="105:106" ht="18.75" customHeight="1" x14ac:dyDescent="0.25">
      <c r="DA362" s="349">
        <v>45191</v>
      </c>
      <c r="DB362" s="348">
        <v>2023</v>
      </c>
    </row>
    <row r="363" spans="105:106" ht="18.75" customHeight="1" x14ac:dyDescent="0.25">
      <c r="DA363" s="349">
        <v>45192</v>
      </c>
      <c r="DB363" s="348">
        <v>2023</v>
      </c>
    </row>
    <row r="364" spans="105:106" ht="18.75" customHeight="1" x14ac:dyDescent="0.25">
      <c r="DA364" s="349">
        <v>45193</v>
      </c>
      <c r="DB364" s="348">
        <v>2023</v>
      </c>
    </row>
    <row r="365" spans="105:106" ht="18.75" customHeight="1" x14ac:dyDescent="0.25">
      <c r="DA365" s="349">
        <v>45194</v>
      </c>
      <c r="DB365" s="348">
        <v>2023</v>
      </c>
    </row>
    <row r="366" spans="105:106" ht="18.75" customHeight="1" x14ac:dyDescent="0.25">
      <c r="DA366" s="349">
        <v>45195</v>
      </c>
      <c r="DB366" s="348">
        <v>2023</v>
      </c>
    </row>
    <row r="367" spans="105:106" ht="18.75" customHeight="1" x14ac:dyDescent="0.25">
      <c r="DA367" s="349">
        <v>45196</v>
      </c>
      <c r="DB367" s="348">
        <v>2023</v>
      </c>
    </row>
    <row r="368" spans="105:106" ht="18.75" customHeight="1" x14ac:dyDescent="0.25">
      <c r="DA368" s="349">
        <v>45197</v>
      </c>
      <c r="DB368" s="348">
        <v>2023</v>
      </c>
    </row>
    <row r="369" spans="105:106" ht="18.75" customHeight="1" x14ac:dyDescent="0.25">
      <c r="DA369" s="349">
        <v>45198</v>
      </c>
      <c r="DB369" s="348">
        <v>2023</v>
      </c>
    </row>
    <row r="370" spans="105:106" ht="18.75" customHeight="1" x14ac:dyDescent="0.25">
      <c r="DA370" s="349">
        <v>45199</v>
      </c>
      <c r="DB370" s="348">
        <v>2023</v>
      </c>
    </row>
    <row r="371" spans="105:106" ht="18.75" customHeight="1" x14ac:dyDescent="0.25">
      <c r="DA371" s="349">
        <v>45200</v>
      </c>
      <c r="DB371" s="348">
        <v>2024</v>
      </c>
    </row>
    <row r="372" spans="105:106" ht="18.75" customHeight="1" x14ac:dyDescent="0.25">
      <c r="DA372" s="349">
        <v>45201</v>
      </c>
      <c r="DB372" s="348">
        <v>2024</v>
      </c>
    </row>
    <row r="373" spans="105:106" ht="18.75" customHeight="1" x14ac:dyDescent="0.25">
      <c r="DA373" s="349">
        <v>45202</v>
      </c>
      <c r="DB373" s="348">
        <v>2024</v>
      </c>
    </row>
    <row r="374" spans="105:106" ht="18.75" customHeight="1" x14ac:dyDescent="0.25">
      <c r="DA374" s="349">
        <v>45203</v>
      </c>
      <c r="DB374" s="348">
        <v>2024</v>
      </c>
    </row>
    <row r="375" spans="105:106" ht="18.75" customHeight="1" x14ac:dyDescent="0.25">
      <c r="DA375" s="349">
        <v>45204</v>
      </c>
      <c r="DB375" s="348">
        <v>2024</v>
      </c>
    </row>
    <row r="376" spans="105:106" ht="18.75" customHeight="1" x14ac:dyDescent="0.25">
      <c r="DA376" s="349">
        <v>45205</v>
      </c>
      <c r="DB376" s="348">
        <v>2024</v>
      </c>
    </row>
    <row r="377" spans="105:106" ht="18.75" customHeight="1" x14ac:dyDescent="0.25">
      <c r="DA377" s="349">
        <v>45206</v>
      </c>
      <c r="DB377" s="348">
        <v>2024</v>
      </c>
    </row>
    <row r="378" spans="105:106" ht="18.75" customHeight="1" x14ac:dyDescent="0.25">
      <c r="DA378" s="349">
        <v>45207</v>
      </c>
      <c r="DB378" s="348">
        <v>2024</v>
      </c>
    </row>
    <row r="379" spans="105:106" ht="18.75" customHeight="1" x14ac:dyDescent="0.25">
      <c r="DA379" s="349">
        <v>45208</v>
      </c>
      <c r="DB379" s="348">
        <v>2024</v>
      </c>
    </row>
    <row r="380" spans="105:106" ht="18.75" customHeight="1" x14ac:dyDescent="0.25">
      <c r="DA380" s="349">
        <v>45209</v>
      </c>
      <c r="DB380" s="348">
        <v>2024</v>
      </c>
    </row>
    <row r="381" spans="105:106" ht="18.75" customHeight="1" x14ac:dyDescent="0.25">
      <c r="DA381" s="349">
        <v>45210</v>
      </c>
      <c r="DB381" s="348">
        <v>2024</v>
      </c>
    </row>
    <row r="382" spans="105:106" ht="18.75" customHeight="1" x14ac:dyDescent="0.25">
      <c r="DA382" s="349">
        <v>45211</v>
      </c>
      <c r="DB382" s="348">
        <v>2024</v>
      </c>
    </row>
    <row r="383" spans="105:106" ht="18.75" customHeight="1" x14ac:dyDescent="0.25">
      <c r="DA383" s="349">
        <v>45212</v>
      </c>
      <c r="DB383" s="348">
        <v>2024</v>
      </c>
    </row>
    <row r="384" spans="105:106" ht="18.75" customHeight="1" x14ac:dyDescent="0.25">
      <c r="DA384" s="349">
        <v>45213</v>
      </c>
      <c r="DB384" s="348">
        <v>2024</v>
      </c>
    </row>
    <row r="385" spans="105:106" ht="18.75" customHeight="1" x14ac:dyDescent="0.25">
      <c r="DA385" s="349">
        <v>45214</v>
      </c>
      <c r="DB385" s="348">
        <v>2024</v>
      </c>
    </row>
    <row r="386" spans="105:106" ht="18.75" customHeight="1" x14ac:dyDescent="0.25">
      <c r="DA386" s="349">
        <v>45215</v>
      </c>
      <c r="DB386" s="348">
        <v>2024</v>
      </c>
    </row>
    <row r="387" spans="105:106" ht="18.75" customHeight="1" x14ac:dyDescent="0.25">
      <c r="DA387" s="349">
        <v>45216</v>
      </c>
      <c r="DB387" s="348">
        <v>2024</v>
      </c>
    </row>
    <row r="388" spans="105:106" ht="18.75" customHeight="1" x14ac:dyDescent="0.25">
      <c r="DA388" s="349">
        <v>45217</v>
      </c>
      <c r="DB388" s="348">
        <v>2024</v>
      </c>
    </row>
    <row r="389" spans="105:106" ht="18.75" customHeight="1" x14ac:dyDescent="0.25">
      <c r="DA389" s="349">
        <v>45218</v>
      </c>
      <c r="DB389" s="348">
        <v>2024</v>
      </c>
    </row>
    <row r="390" spans="105:106" ht="18.75" customHeight="1" x14ac:dyDescent="0.25">
      <c r="DA390" s="349">
        <v>45219</v>
      </c>
      <c r="DB390" s="348">
        <v>2024</v>
      </c>
    </row>
    <row r="391" spans="105:106" ht="18.75" customHeight="1" x14ac:dyDescent="0.25">
      <c r="DA391" s="349">
        <v>45220</v>
      </c>
      <c r="DB391" s="348">
        <v>2024</v>
      </c>
    </row>
    <row r="392" spans="105:106" ht="18.75" customHeight="1" x14ac:dyDescent="0.25">
      <c r="DA392" s="349">
        <v>45221</v>
      </c>
      <c r="DB392" s="348">
        <v>2024</v>
      </c>
    </row>
    <row r="393" spans="105:106" ht="18.75" customHeight="1" x14ac:dyDescent="0.25">
      <c r="DA393" s="349">
        <v>45222</v>
      </c>
      <c r="DB393" s="348">
        <v>2024</v>
      </c>
    </row>
    <row r="394" spans="105:106" ht="18.75" customHeight="1" x14ac:dyDescent="0.25">
      <c r="DA394" s="349">
        <v>45223</v>
      </c>
      <c r="DB394" s="348">
        <v>2024</v>
      </c>
    </row>
    <row r="395" spans="105:106" ht="18.75" customHeight="1" x14ac:dyDescent="0.25">
      <c r="DA395" s="349">
        <v>45224</v>
      </c>
      <c r="DB395" s="348">
        <v>2024</v>
      </c>
    </row>
    <row r="396" spans="105:106" ht="18.75" customHeight="1" x14ac:dyDescent="0.25">
      <c r="DA396" s="349">
        <v>45225</v>
      </c>
      <c r="DB396" s="348">
        <v>2024</v>
      </c>
    </row>
    <row r="397" spans="105:106" ht="18.75" customHeight="1" x14ac:dyDescent="0.25">
      <c r="DA397" s="349">
        <v>45226</v>
      </c>
      <c r="DB397" s="348">
        <v>2024</v>
      </c>
    </row>
    <row r="398" spans="105:106" ht="18.75" customHeight="1" x14ac:dyDescent="0.25">
      <c r="DA398" s="349">
        <v>45227</v>
      </c>
      <c r="DB398" s="348">
        <v>2024</v>
      </c>
    </row>
    <row r="399" spans="105:106" ht="18.75" customHeight="1" x14ac:dyDescent="0.25">
      <c r="DA399" s="349">
        <v>45228</v>
      </c>
      <c r="DB399" s="348">
        <v>2024</v>
      </c>
    </row>
    <row r="400" spans="105:106" ht="18.75" customHeight="1" x14ac:dyDescent="0.25">
      <c r="DA400" s="349">
        <v>45229</v>
      </c>
      <c r="DB400" s="348">
        <v>2024</v>
      </c>
    </row>
    <row r="401" spans="105:106" ht="18.75" customHeight="1" x14ac:dyDescent="0.25">
      <c r="DA401" s="349">
        <v>45230</v>
      </c>
      <c r="DB401" s="348">
        <v>2024</v>
      </c>
    </row>
    <row r="402" spans="105:106" ht="18.75" customHeight="1" x14ac:dyDescent="0.25">
      <c r="DA402" s="349">
        <v>45231</v>
      </c>
      <c r="DB402" s="348">
        <v>2024</v>
      </c>
    </row>
    <row r="403" spans="105:106" ht="18.75" customHeight="1" x14ac:dyDescent="0.25">
      <c r="DA403" s="349">
        <v>45232</v>
      </c>
      <c r="DB403" s="348">
        <v>2024</v>
      </c>
    </row>
    <row r="404" spans="105:106" ht="18.75" customHeight="1" x14ac:dyDescent="0.25">
      <c r="DA404" s="349">
        <v>45233</v>
      </c>
      <c r="DB404" s="348">
        <v>2024</v>
      </c>
    </row>
    <row r="405" spans="105:106" ht="18.75" customHeight="1" x14ac:dyDescent="0.25">
      <c r="DA405" s="349">
        <v>45234</v>
      </c>
      <c r="DB405" s="348">
        <v>2024</v>
      </c>
    </row>
    <row r="406" spans="105:106" ht="18.75" customHeight="1" x14ac:dyDescent="0.25">
      <c r="DA406" s="349">
        <v>45235</v>
      </c>
      <c r="DB406" s="348">
        <v>2024</v>
      </c>
    </row>
    <row r="407" spans="105:106" ht="18.75" customHeight="1" x14ac:dyDescent="0.25">
      <c r="DA407" s="349">
        <v>45236</v>
      </c>
      <c r="DB407" s="348">
        <v>2024</v>
      </c>
    </row>
    <row r="408" spans="105:106" ht="18.75" customHeight="1" x14ac:dyDescent="0.25">
      <c r="DA408" s="349">
        <v>45237</v>
      </c>
      <c r="DB408" s="348">
        <v>2024</v>
      </c>
    </row>
    <row r="409" spans="105:106" ht="18.75" customHeight="1" x14ac:dyDescent="0.25">
      <c r="DA409" s="349">
        <v>45238</v>
      </c>
      <c r="DB409" s="348">
        <v>2024</v>
      </c>
    </row>
    <row r="410" spans="105:106" ht="18.75" customHeight="1" x14ac:dyDescent="0.25">
      <c r="DA410" s="349">
        <v>45239</v>
      </c>
      <c r="DB410" s="348">
        <v>2024</v>
      </c>
    </row>
    <row r="411" spans="105:106" ht="18.75" customHeight="1" x14ac:dyDescent="0.25">
      <c r="DA411" s="349">
        <v>45240</v>
      </c>
      <c r="DB411" s="348">
        <v>2024</v>
      </c>
    </row>
    <row r="412" spans="105:106" ht="18.75" customHeight="1" x14ac:dyDescent="0.25">
      <c r="DA412" s="349">
        <v>45241</v>
      </c>
      <c r="DB412" s="348">
        <v>2024</v>
      </c>
    </row>
    <row r="413" spans="105:106" ht="18.75" customHeight="1" x14ac:dyDescent="0.25">
      <c r="DA413" s="349">
        <v>45242</v>
      </c>
      <c r="DB413" s="348">
        <v>2024</v>
      </c>
    </row>
    <row r="414" spans="105:106" ht="18.75" customHeight="1" x14ac:dyDescent="0.25">
      <c r="DA414" s="349">
        <v>45243</v>
      </c>
      <c r="DB414" s="348">
        <v>2024</v>
      </c>
    </row>
    <row r="415" spans="105:106" ht="18.75" customHeight="1" x14ac:dyDescent="0.25">
      <c r="DA415" s="349">
        <v>45244</v>
      </c>
      <c r="DB415" s="348">
        <v>2024</v>
      </c>
    </row>
    <row r="416" spans="105:106" ht="18.75" customHeight="1" x14ac:dyDescent="0.25">
      <c r="DA416" s="349">
        <v>45245</v>
      </c>
      <c r="DB416" s="348">
        <v>2024</v>
      </c>
    </row>
    <row r="417" spans="105:106" ht="18.75" customHeight="1" x14ac:dyDescent="0.25">
      <c r="DA417" s="349">
        <v>45246</v>
      </c>
      <c r="DB417" s="348">
        <v>2024</v>
      </c>
    </row>
    <row r="418" spans="105:106" ht="18.75" customHeight="1" x14ac:dyDescent="0.25">
      <c r="DA418" s="349">
        <v>45247</v>
      </c>
      <c r="DB418" s="348">
        <v>2024</v>
      </c>
    </row>
    <row r="419" spans="105:106" ht="18.75" customHeight="1" x14ac:dyDescent="0.25">
      <c r="DA419" s="349">
        <v>45248</v>
      </c>
      <c r="DB419" s="348">
        <v>2024</v>
      </c>
    </row>
    <row r="420" spans="105:106" ht="18.75" customHeight="1" x14ac:dyDescent="0.25">
      <c r="DA420" s="349">
        <v>45249</v>
      </c>
      <c r="DB420" s="348">
        <v>2024</v>
      </c>
    </row>
    <row r="421" spans="105:106" ht="18.75" customHeight="1" x14ac:dyDescent="0.25">
      <c r="DA421" s="349">
        <v>45250</v>
      </c>
      <c r="DB421" s="348">
        <v>2024</v>
      </c>
    </row>
    <row r="422" spans="105:106" ht="18.75" customHeight="1" x14ac:dyDescent="0.25">
      <c r="DA422" s="349">
        <v>45251</v>
      </c>
      <c r="DB422" s="348">
        <v>2024</v>
      </c>
    </row>
    <row r="423" spans="105:106" ht="18.75" customHeight="1" x14ac:dyDescent="0.25">
      <c r="DA423" s="349">
        <v>45252</v>
      </c>
      <c r="DB423" s="348">
        <v>2024</v>
      </c>
    </row>
    <row r="424" spans="105:106" ht="18.75" customHeight="1" x14ac:dyDescent="0.25">
      <c r="DA424" s="349">
        <v>45253</v>
      </c>
      <c r="DB424" s="348">
        <v>2024</v>
      </c>
    </row>
    <row r="425" spans="105:106" ht="18.75" customHeight="1" x14ac:dyDescent="0.25">
      <c r="DA425" s="349">
        <v>45254</v>
      </c>
      <c r="DB425" s="348">
        <v>2024</v>
      </c>
    </row>
    <row r="426" spans="105:106" ht="18.75" customHeight="1" x14ac:dyDescent="0.25">
      <c r="DA426" s="349">
        <v>45255</v>
      </c>
      <c r="DB426" s="348">
        <v>2024</v>
      </c>
    </row>
    <row r="427" spans="105:106" ht="18.75" customHeight="1" x14ac:dyDescent="0.25">
      <c r="DA427" s="349">
        <v>45256</v>
      </c>
      <c r="DB427" s="348">
        <v>2024</v>
      </c>
    </row>
    <row r="428" spans="105:106" ht="18.75" customHeight="1" x14ac:dyDescent="0.25">
      <c r="DA428" s="349">
        <v>45257</v>
      </c>
      <c r="DB428" s="348">
        <v>2024</v>
      </c>
    </row>
    <row r="429" spans="105:106" ht="18.75" customHeight="1" x14ac:dyDescent="0.25">
      <c r="DA429" s="349">
        <v>45258</v>
      </c>
      <c r="DB429" s="348">
        <v>2024</v>
      </c>
    </row>
    <row r="430" spans="105:106" ht="18.75" customHeight="1" x14ac:dyDescent="0.25">
      <c r="DA430" s="349">
        <v>45259</v>
      </c>
      <c r="DB430" s="348">
        <v>2024</v>
      </c>
    </row>
    <row r="431" spans="105:106" ht="18.75" customHeight="1" x14ac:dyDescent="0.25">
      <c r="DA431" s="349">
        <v>45260</v>
      </c>
      <c r="DB431" s="348">
        <v>2024</v>
      </c>
    </row>
    <row r="432" spans="105:106" ht="18.75" customHeight="1" x14ac:dyDescent="0.25">
      <c r="DA432" s="349">
        <v>45261</v>
      </c>
      <c r="DB432" s="348">
        <v>2024</v>
      </c>
    </row>
    <row r="433" spans="105:106" ht="18.75" customHeight="1" x14ac:dyDescent="0.25">
      <c r="DA433" s="349">
        <v>45262</v>
      </c>
      <c r="DB433" s="348">
        <v>2024</v>
      </c>
    </row>
    <row r="434" spans="105:106" ht="18.75" customHeight="1" x14ac:dyDescent="0.25">
      <c r="DA434" s="349">
        <v>45263</v>
      </c>
      <c r="DB434" s="348">
        <v>2024</v>
      </c>
    </row>
    <row r="435" spans="105:106" ht="18.75" customHeight="1" x14ac:dyDescent="0.25">
      <c r="DA435" s="349">
        <v>45264</v>
      </c>
      <c r="DB435" s="348">
        <v>2024</v>
      </c>
    </row>
    <row r="436" spans="105:106" ht="18.75" customHeight="1" x14ac:dyDescent="0.25">
      <c r="DA436" s="349">
        <v>45265</v>
      </c>
      <c r="DB436" s="348">
        <v>2024</v>
      </c>
    </row>
    <row r="437" spans="105:106" ht="18.75" customHeight="1" x14ac:dyDescent="0.25">
      <c r="DA437" s="349">
        <v>45266</v>
      </c>
      <c r="DB437" s="348">
        <v>2024</v>
      </c>
    </row>
    <row r="438" spans="105:106" ht="18.75" customHeight="1" x14ac:dyDescent="0.25">
      <c r="DA438" s="349">
        <v>45267</v>
      </c>
      <c r="DB438" s="348">
        <v>2024</v>
      </c>
    </row>
    <row r="439" spans="105:106" ht="18.75" customHeight="1" x14ac:dyDescent="0.25">
      <c r="DA439" s="349">
        <v>45268</v>
      </c>
      <c r="DB439" s="348">
        <v>2024</v>
      </c>
    </row>
    <row r="440" spans="105:106" ht="18.75" customHeight="1" x14ac:dyDescent="0.25">
      <c r="DA440" s="349">
        <v>45269</v>
      </c>
      <c r="DB440" s="348">
        <v>2024</v>
      </c>
    </row>
    <row r="441" spans="105:106" ht="18.75" customHeight="1" x14ac:dyDescent="0.25">
      <c r="DA441" s="349">
        <v>45270</v>
      </c>
      <c r="DB441" s="348">
        <v>2024</v>
      </c>
    </row>
    <row r="442" spans="105:106" ht="18.75" customHeight="1" x14ac:dyDescent="0.25">
      <c r="DA442" s="349">
        <v>45271</v>
      </c>
      <c r="DB442" s="348">
        <v>2024</v>
      </c>
    </row>
    <row r="443" spans="105:106" ht="18.75" customHeight="1" x14ac:dyDescent="0.25">
      <c r="DA443" s="349">
        <v>45272</v>
      </c>
      <c r="DB443" s="348">
        <v>2024</v>
      </c>
    </row>
    <row r="444" spans="105:106" ht="18.75" customHeight="1" x14ac:dyDescent="0.25">
      <c r="DA444" s="349">
        <v>45273</v>
      </c>
      <c r="DB444" s="348">
        <v>2024</v>
      </c>
    </row>
    <row r="445" spans="105:106" ht="18.75" customHeight="1" x14ac:dyDescent="0.25">
      <c r="DA445" s="349">
        <v>45274</v>
      </c>
      <c r="DB445" s="348">
        <v>2024</v>
      </c>
    </row>
    <row r="446" spans="105:106" ht="18.75" customHeight="1" x14ac:dyDescent="0.25">
      <c r="DA446" s="349">
        <v>45275</v>
      </c>
      <c r="DB446" s="348">
        <v>2024</v>
      </c>
    </row>
    <row r="447" spans="105:106" ht="18.75" customHeight="1" x14ac:dyDescent="0.25">
      <c r="DA447" s="349">
        <v>45276</v>
      </c>
      <c r="DB447" s="348">
        <v>2024</v>
      </c>
    </row>
    <row r="448" spans="105:106" ht="18.75" customHeight="1" x14ac:dyDescent="0.25">
      <c r="DA448" s="349">
        <v>45277</v>
      </c>
      <c r="DB448" s="348">
        <v>2024</v>
      </c>
    </row>
    <row r="449" spans="105:106" ht="18.75" customHeight="1" x14ac:dyDescent="0.25">
      <c r="DA449" s="349">
        <v>45278</v>
      </c>
      <c r="DB449" s="348">
        <v>2024</v>
      </c>
    </row>
    <row r="450" spans="105:106" ht="18.75" customHeight="1" x14ac:dyDescent="0.25">
      <c r="DA450" s="349">
        <v>45279</v>
      </c>
      <c r="DB450" s="348">
        <v>2024</v>
      </c>
    </row>
    <row r="451" spans="105:106" ht="18.75" customHeight="1" x14ac:dyDescent="0.25">
      <c r="DA451" s="349">
        <v>45280</v>
      </c>
      <c r="DB451" s="348">
        <v>2024</v>
      </c>
    </row>
    <row r="452" spans="105:106" ht="18.75" customHeight="1" x14ac:dyDescent="0.25">
      <c r="DA452" s="349">
        <v>45281</v>
      </c>
      <c r="DB452" s="348">
        <v>2024</v>
      </c>
    </row>
    <row r="453" spans="105:106" ht="18.75" customHeight="1" x14ac:dyDescent="0.25">
      <c r="DA453" s="349">
        <v>45282</v>
      </c>
      <c r="DB453" s="348">
        <v>2024</v>
      </c>
    </row>
    <row r="454" spans="105:106" ht="18.75" customHeight="1" x14ac:dyDescent="0.25">
      <c r="DA454" s="349">
        <v>45283</v>
      </c>
      <c r="DB454" s="348">
        <v>2024</v>
      </c>
    </row>
    <row r="455" spans="105:106" ht="18.75" customHeight="1" x14ac:dyDescent="0.25">
      <c r="DA455" s="349">
        <v>45284</v>
      </c>
      <c r="DB455" s="348">
        <v>2024</v>
      </c>
    </row>
    <row r="456" spans="105:106" ht="18.75" customHeight="1" x14ac:dyDescent="0.25">
      <c r="DA456" s="349">
        <v>45285</v>
      </c>
      <c r="DB456" s="348">
        <v>2024</v>
      </c>
    </row>
    <row r="457" spans="105:106" ht="18.75" customHeight="1" x14ac:dyDescent="0.25">
      <c r="DA457" s="349">
        <v>45286</v>
      </c>
      <c r="DB457" s="348">
        <v>2024</v>
      </c>
    </row>
    <row r="458" spans="105:106" ht="18.75" customHeight="1" x14ac:dyDescent="0.25">
      <c r="DA458" s="349">
        <v>45287</v>
      </c>
      <c r="DB458" s="348">
        <v>2024</v>
      </c>
    </row>
    <row r="459" spans="105:106" ht="18.75" customHeight="1" x14ac:dyDescent="0.25">
      <c r="DA459" s="349">
        <v>45288</v>
      </c>
      <c r="DB459" s="348">
        <v>2024</v>
      </c>
    </row>
    <row r="460" spans="105:106" ht="18.75" customHeight="1" x14ac:dyDescent="0.25">
      <c r="DA460" s="349">
        <v>45289</v>
      </c>
      <c r="DB460" s="348">
        <v>2024</v>
      </c>
    </row>
    <row r="461" spans="105:106" ht="18.75" customHeight="1" x14ac:dyDescent="0.25">
      <c r="DA461" s="349">
        <v>45290</v>
      </c>
      <c r="DB461" s="348">
        <v>2024</v>
      </c>
    </row>
    <row r="462" spans="105:106" ht="18.75" customHeight="1" x14ac:dyDescent="0.25">
      <c r="DA462" s="349">
        <v>45291</v>
      </c>
      <c r="DB462" s="348">
        <v>2024</v>
      </c>
    </row>
    <row r="463" spans="105:106" ht="18.75" customHeight="1" x14ac:dyDescent="0.25">
      <c r="DA463" s="349">
        <v>45292</v>
      </c>
      <c r="DB463" s="348">
        <v>2024</v>
      </c>
    </row>
    <row r="464" spans="105:106" ht="18.75" customHeight="1" x14ac:dyDescent="0.25">
      <c r="DA464" s="349">
        <v>45293</v>
      </c>
      <c r="DB464" s="348">
        <v>2024</v>
      </c>
    </row>
    <row r="465" spans="105:106" ht="18.75" customHeight="1" x14ac:dyDescent="0.25">
      <c r="DA465" s="349">
        <v>45294</v>
      </c>
      <c r="DB465" s="348">
        <v>2024</v>
      </c>
    </row>
    <row r="466" spans="105:106" ht="18.75" customHeight="1" x14ac:dyDescent="0.25">
      <c r="DA466" s="349">
        <v>45295</v>
      </c>
      <c r="DB466" s="348">
        <v>2024</v>
      </c>
    </row>
    <row r="467" spans="105:106" ht="18.75" customHeight="1" x14ac:dyDescent="0.25">
      <c r="DA467" s="349">
        <v>45296</v>
      </c>
      <c r="DB467" s="348">
        <v>2024</v>
      </c>
    </row>
    <row r="468" spans="105:106" ht="18.75" customHeight="1" x14ac:dyDescent="0.25">
      <c r="DA468" s="349">
        <v>45297</v>
      </c>
      <c r="DB468" s="348">
        <v>2024</v>
      </c>
    </row>
    <row r="469" spans="105:106" ht="18.75" customHeight="1" x14ac:dyDescent="0.25">
      <c r="DA469" s="349">
        <v>45298</v>
      </c>
      <c r="DB469" s="348">
        <v>2024</v>
      </c>
    </row>
    <row r="470" spans="105:106" ht="18.75" customHeight="1" x14ac:dyDescent="0.25">
      <c r="DA470" s="349">
        <v>45299</v>
      </c>
      <c r="DB470" s="348">
        <v>2024</v>
      </c>
    </row>
    <row r="471" spans="105:106" ht="18.75" customHeight="1" x14ac:dyDescent="0.25">
      <c r="DA471" s="349">
        <v>45300</v>
      </c>
      <c r="DB471" s="348">
        <v>2024</v>
      </c>
    </row>
    <row r="472" spans="105:106" ht="18.75" customHeight="1" x14ac:dyDescent="0.25">
      <c r="DA472" s="349">
        <v>45301</v>
      </c>
      <c r="DB472" s="348">
        <v>2024</v>
      </c>
    </row>
    <row r="473" spans="105:106" ht="18.75" customHeight="1" x14ac:dyDescent="0.25">
      <c r="DA473" s="349">
        <v>45302</v>
      </c>
      <c r="DB473" s="348">
        <v>2024</v>
      </c>
    </row>
    <row r="474" spans="105:106" ht="18.75" customHeight="1" x14ac:dyDescent="0.25">
      <c r="DA474" s="349">
        <v>45303</v>
      </c>
      <c r="DB474" s="348">
        <v>2024</v>
      </c>
    </row>
    <row r="475" spans="105:106" ht="18.75" customHeight="1" x14ac:dyDescent="0.25">
      <c r="DA475" s="349">
        <v>45304</v>
      </c>
      <c r="DB475" s="348">
        <v>2024</v>
      </c>
    </row>
    <row r="476" spans="105:106" ht="18.75" customHeight="1" x14ac:dyDescent="0.25">
      <c r="DA476" s="349">
        <v>45305</v>
      </c>
      <c r="DB476" s="348">
        <v>2024</v>
      </c>
    </row>
    <row r="477" spans="105:106" ht="18.75" customHeight="1" x14ac:dyDescent="0.25">
      <c r="DA477" s="349">
        <v>45306</v>
      </c>
      <c r="DB477" s="348">
        <v>2024</v>
      </c>
    </row>
    <row r="478" spans="105:106" ht="18.75" customHeight="1" x14ac:dyDescent="0.25">
      <c r="DA478" s="349">
        <v>45307</v>
      </c>
      <c r="DB478" s="348">
        <v>2024</v>
      </c>
    </row>
    <row r="479" spans="105:106" ht="18.75" customHeight="1" x14ac:dyDescent="0.25">
      <c r="DA479" s="349">
        <v>45308</v>
      </c>
      <c r="DB479" s="348">
        <v>2024</v>
      </c>
    </row>
    <row r="480" spans="105:106" ht="18.75" customHeight="1" x14ac:dyDescent="0.25">
      <c r="DA480" s="349">
        <v>45309</v>
      </c>
      <c r="DB480" s="348">
        <v>2024</v>
      </c>
    </row>
    <row r="481" spans="105:106" ht="18.75" customHeight="1" x14ac:dyDescent="0.25">
      <c r="DA481" s="349">
        <v>45310</v>
      </c>
      <c r="DB481" s="348">
        <v>2024</v>
      </c>
    </row>
    <row r="482" spans="105:106" ht="18.75" customHeight="1" x14ac:dyDescent="0.25">
      <c r="DA482" s="349">
        <v>45311</v>
      </c>
      <c r="DB482" s="348">
        <v>2024</v>
      </c>
    </row>
    <row r="483" spans="105:106" ht="18.75" customHeight="1" x14ac:dyDescent="0.25">
      <c r="DA483" s="349">
        <v>45312</v>
      </c>
      <c r="DB483" s="348">
        <v>2024</v>
      </c>
    </row>
    <row r="484" spans="105:106" ht="18.75" customHeight="1" x14ac:dyDescent="0.25">
      <c r="DA484" s="349">
        <v>45313</v>
      </c>
      <c r="DB484" s="348">
        <v>2024</v>
      </c>
    </row>
    <row r="485" spans="105:106" ht="18.75" customHeight="1" x14ac:dyDescent="0.25">
      <c r="DA485" s="349">
        <v>45314</v>
      </c>
      <c r="DB485" s="348">
        <v>2024</v>
      </c>
    </row>
    <row r="486" spans="105:106" ht="18.75" customHeight="1" x14ac:dyDescent="0.25">
      <c r="DA486" s="349">
        <v>45315</v>
      </c>
      <c r="DB486" s="348">
        <v>2024</v>
      </c>
    </row>
    <row r="487" spans="105:106" ht="18.75" customHeight="1" x14ac:dyDescent="0.25">
      <c r="DA487" s="349">
        <v>45316</v>
      </c>
      <c r="DB487" s="348">
        <v>2024</v>
      </c>
    </row>
    <row r="488" spans="105:106" ht="18.75" customHeight="1" x14ac:dyDescent="0.25">
      <c r="DA488" s="349">
        <v>45317</v>
      </c>
      <c r="DB488" s="348">
        <v>2024</v>
      </c>
    </row>
    <row r="489" spans="105:106" ht="18.75" customHeight="1" x14ac:dyDescent="0.25">
      <c r="DA489" s="349">
        <v>45318</v>
      </c>
      <c r="DB489" s="348">
        <v>2024</v>
      </c>
    </row>
    <row r="490" spans="105:106" ht="18.75" customHeight="1" x14ac:dyDescent="0.25">
      <c r="DA490" s="349">
        <v>45319</v>
      </c>
      <c r="DB490" s="348">
        <v>2024</v>
      </c>
    </row>
    <row r="491" spans="105:106" ht="18.75" customHeight="1" x14ac:dyDescent="0.25">
      <c r="DA491" s="349">
        <v>45320</v>
      </c>
      <c r="DB491" s="348">
        <v>2024</v>
      </c>
    </row>
    <row r="492" spans="105:106" ht="18.75" customHeight="1" x14ac:dyDescent="0.25">
      <c r="DA492" s="349">
        <v>45321</v>
      </c>
      <c r="DB492" s="348">
        <v>2024</v>
      </c>
    </row>
    <row r="493" spans="105:106" ht="18.75" customHeight="1" x14ac:dyDescent="0.25">
      <c r="DA493" s="349">
        <v>45322</v>
      </c>
      <c r="DB493" s="348">
        <v>2024</v>
      </c>
    </row>
    <row r="494" spans="105:106" ht="18.75" customHeight="1" x14ac:dyDescent="0.25">
      <c r="DA494" s="349">
        <v>45323</v>
      </c>
      <c r="DB494" s="348">
        <v>2024</v>
      </c>
    </row>
    <row r="495" spans="105:106" ht="18.75" customHeight="1" x14ac:dyDescent="0.25">
      <c r="DA495" s="349">
        <v>45324</v>
      </c>
      <c r="DB495" s="348">
        <v>2024</v>
      </c>
    </row>
    <row r="496" spans="105:106" ht="18.75" customHeight="1" x14ac:dyDescent="0.25">
      <c r="DA496" s="349">
        <v>45325</v>
      </c>
      <c r="DB496" s="348">
        <v>2024</v>
      </c>
    </row>
    <row r="497" spans="105:106" ht="18.75" customHeight="1" x14ac:dyDescent="0.25">
      <c r="DA497" s="349">
        <v>45326</v>
      </c>
      <c r="DB497" s="348">
        <v>2024</v>
      </c>
    </row>
    <row r="498" spans="105:106" ht="18.75" customHeight="1" x14ac:dyDescent="0.25">
      <c r="DA498" s="349">
        <v>45327</v>
      </c>
      <c r="DB498" s="348">
        <v>2024</v>
      </c>
    </row>
    <row r="499" spans="105:106" ht="18.75" customHeight="1" x14ac:dyDescent="0.25">
      <c r="DA499" s="349">
        <v>45328</v>
      </c>
      <c r="DB499" s="348">
        <v>2024</v>
      </c>
    </row>
    <row r="500" spans="105:106" ht="18.75" customHeight="1" x14ac:dyDescent="0.25">
      <c r="DA500" s="349">
        <v>45329</v>
      </c>
      <c r="DB500" s="348">
        <v>2024</v>
      </c>
    </row>
    <row r="501" spans="105:106" ht="18.75" customHeight="1" x14ac:dyDescent="0.25">
      <c r="DA501" s="349">
        <v>45330</v>
      </c>
      <c r="DB501" s="348">
        <v>2024</v>
      </c>
    </row>
    <row r="502" spans="105:106" ht="18.75" customHeight="1" x14ac:dyDescent="0.25">
      <c r="DA502" s="349">
        <v>45331</v>
      </c>
      <c r="DB502" s="348">
        <v>2024</v>
      </c>
    </row>
    <row r="503" spans="105:106" ht="18.75" customHeight="1" x14ac:dyDescent="0.25">
      <c r="DA503" s="349">
        <v>45332</v>
      </c>
      <c r="DB503" s="348">
        <v>2024</v>
      </c>
    </row>
    <row r="504" spans="105:106" ht="18.75" customHeight="1" x14ac:dyDescent="0.25">
      <c r="DA504" s="349">
        <v>45333</v>
      </c>
      <c r="DB504" s="348">
        <v>2024</v>
      </c>
    </row>
    <row r="505" spans="105:106" ht="18.75" customHeight="1" x14ac:dyDescent="0.25">
      <c r="DA505" s="349">
        <v>45334</v>
      </c>
      <c r="DB505" s="348">
        <v>2024</v>
      </c>
    </row>
    <row r="506" spans="105:106" ht="18.75" customHeight="1" x14ac:dyDescent="0.25">
      <c r="DA506" s="349">
        <v>45335</v>
      </c>
      <c r="DB506" s="348">
        <v>2024</v>
      </c>
    </row>
    <row r="507" spans="105:106" ht="18.75" customHeight="1" x14ac:dyDescent="0.25">
      <c r="DA507" s="349">
        <v>45336</v>
      </c>
      <c r="DB507" s="348">
        <v>2024</v>
      </c>
    </row>
    <row r="508" spans="105:106" ht="18.75" customHeight="1" x14ac:dyDescent="0.25">
      <c r="DA508" s="349">
        <v>45337</v>
      </c>
      <c r="DB508" s="348">
        <v>2024</v>
      </c>
    </row>
    <row r="509" spans="105:106" ht="18.75" customHeight="1" x14ac:dyDescent="0.25">
      <c r="DA509" s="349">
        <v>45338</v>
      </c>
      <c r="DB509" s="348">
        <v>2024</v>
      </c>
    </row>
    <row r="510" spans="105:106" ht="18.75" customHeight="1" x14ac:dyDescent="0.25">
      <c r="DA510" s="349">
        <v>45339</v>
      </c>
      <c r="DB510" s="348">
        <v>2024</v>
      </c>
    </row>
    <row r="511" spans="105:106" ht="18.75" customHeight="1" x14ac:dyDescent="0.25">
      <c r="DA511" s="349">
        <v>45340</v>
      </c>
      <c r="DB511" s="348">
        <v>2024</v>
      </c>
    </row>
    <row r="512" spans="105:106" ht="18.75" customHeight="1" x14ac:dyDescent="0.25">
      <c r="DA512" s="349">
        <v>45341</v>
      </c>
      <c r="DB512" s="348">
        <v>2024</v>
      </c>
    </row>
    <row r="513" spans="105:106" ht="18.75" customHeight="1" x14ac:dyDescent="0.25">
      <c r="DA513" s="349">
        <v>45342</v>
      </c>
      <c r="DB513" s="348">
        <v>2024</v>
      </c>
    </row>
    <row r="514" spans="105:106" ht="18.75" customHeight="1" x14ac:dyDescent="0.25">
      <c r="DA514" s="349">
        <v>45343</v>
      </c>
      <c r="DB514" s="348">
        <v>2024</v>
      </c>
    </row>
    <row r="515" spans="105:106" ht="18.75" customHeight="1" x14ac:dyDescent="0.25">
      <c r="DA515" s="349">
        <v>45344</v>
      </c>
      <c r="DB515" s="348">
        <v>2024</v>
      </c>
    </row>
    <row r="516" spans="105:106" ht="18.75" customHeight="1" x14ac:dyDescent="0.25">
      <c r="DA516" s="349">
        <v>45345</v>
      </c>
      <c r="DB516" s="348">
        <v>2024</v>
      </c>
    </row>
    <row r="517" spans="105:106" ht="18.75" customHeight="1" x14ac:dyDescent="0.25">
      <c r="DA517" s="349">
        <v>45346</v>
      </c>
      <c r="DB517" s="348">
        <v>2024</v>
      </c>
    </row>
    <row r="518" spans="105:106" ht="18.75" customHeight="1" x14ac:dyDescent="0.25">
      <c r="DA518" s="349">
        <v>45347</v>
      </c>
      <c r="DB518" s="348">
        <v>2024</v>
      </c>
    </row>
    <row r="519" spans="105:106" ht="18.75" customHeight="1" x14ac:dyDescent="0.25">
      <c r="DA519" s="349">
        <v>45348</v>
      </c>
      <c r="DB519" s="348">
        <v>2024</v>
      </c>
    </row>
    <row r="520" spans="105:106" ht="18.75" customHeight="1" x14ac:dyDescent="0.25">
      <c r="DA520" s="349">
        <v>45349</v>
      </c>
      <c r="DB520" s="348">
        <v>2024</v>
      </c>
    </row>
    <row r="521" spans="105:106" ht="18.75" customHeight="1" x14ac:dyDescent="0.25">
      <c r="DA521" s="349">
        <v>45350</v>
      </c>
      <c r="DB521" s="348">
        <v>2024</v>
      </c>
    </row>
    <row r="522" spans="105:106" ht="18.75" customHeight="1" x14ac:dyDescent="0.25">
      <c r="DA522" s="349">
        <v>45351</v>
      </c>
      <c r="DB522" s="348">
        <v>2024</v>
      </c>
    </row>
    <row r="523" spans="105:106" ht="18.75" customHeight="1" x14ac:dyDescent="0.25">
      <c r="DA523" s="349">
        <v>45352</v>
      </c>
      <c r="DB523" s="348">
        <v>2024</v>
      </c>
    </row>
    <row r="524" spans="105:106" ht="18.75" customHeight="1" x14ac:dyDescent="0.25">
      <c r="DA524" s="349">
        <v>45353</v>
      </c>
      <c r="DB524" s="348">
        <v>2024</v>
      </c>
    </row>
    <row r="525" spans="105:106" ht="18.75" customHeight="1" x14ac:dyDescent="0.25">
      <c r="DA525" s="349">
        <v>45354</v>
      </c>
      <c r="DB525" s="348">
        <v>2024</v>
      </c>
    </row>
    <row r="526" spans="105:106" ht="18.75" customHeight="1" x14ac:dyDescent="0.25">
      <c r="DA526" s="349">
        <v>45355</v>
      </c>
      <c r="DB526" s="348">
        <v>2024</v>
      </c>
    </row>
    <row r="527" spans="105:106" ht="18.75" customHeight="1" x14ac:dyDescent="0.25">
      <c r="DA527" s="349">
        <v>45356</v>
      </c>
      <c r="DB527" s="348">
        <v>2024</v>
      </c>
    </row>
    <row r="528" spans="105:106" ht="18.75" customHeight="1" x14ac:dyDescent="0.25">
      <c r="DA528" s="349">
        <v>45357</v>
      </c>
      <c r="DB528" s="348">
        <v>2024</v>
      </c>
    </row>
    <row r="529" spans="105:106" ht="18.75" customHeight="1" x14ac:dyDescent="0.25">
      <c r="DA529" s="349">
        <v>45358</v>
      </c>
      <c r="DB529" s="348">
        <v>2024</v>
      </c>
    </row>
    <row r="530" spans="105:106" ht="18.75" customHeight="1" x14ac:dyDescent="0.25">
      <c r="DA530" s="349">
        <v>45359</v>
      </c>
      <c r="DB530" s="348">
        <v>2024</v>
      </c>
    </row>
    <row r="531" spans="105:106" ht="18.75" customHeight="1" x14ac:dyDescent="0.25">
      <c r="DA531" s="349">
        <v>45360</v>
      </c>
      <c r="DB531" s="348">
        <v>2024</v>
      </c>
    </row>
    <row r="532" spans="105:106" ht="18.75" customHeight="1" x14ac:dyDescent="0.25">
      <c r="DA532" s="349">
        <v>45361</v>
      </c>
      <c r="DB532" s="348">
        <v>2024</v>
      </c>
    </row>
    <row r="533" spans="105:106" ht="18.75" customHeight="1" x14ac:dyDescent="0.25">
      <c r="DA533" s="349">
        <v>45362</v>
      </c>
      <c r="DB533" s="348">
        <v>2024</v>
      </c>
    </row>
    <row r="534" spans="105:106" ht="18.75" customHeight="1" x14ac:dyDescent="0.25">
      <c r="DA534" s="349">
        <v>45363</v>
      </c>
      <c r="DB534" s="348">
        <v>2024</v>
      </c>
    </row>
    <row r="535" spans="105:106" ht="18.75" customHeight="1" x14ac:dyDescent="0.25">
      <c r="DA535" s="349">
        <v>45364</v>
      </c>
      <c r="DB535" s="348">
        <v>2024</v>
      </c>
    </row>
    <row r="536" spans="105:106" ht="18.75" customHeight="1" x14ac:dyDescent="0.25">
      <c r="DA536" s="349">
        <v>45365</v>
      </c>
      <c r="DB536" s="348">
        <v>2024</v>
      </c>
    </row>
    <row r="537" spans="105:106" ht="18.75" customHeight="1" x14ac:dyDescent="0.25">
      <c r="DA537" s="349">
        <v>45366</v>
      </c>
      <c r="DB537" s="348">
        <v>2024</v>
      </c>
    </row>
    <row r="538" spans="105:106" ht="18.75" customHeight="1" x14ac:dyDescent="0.25">
      <c r="DA538" s="349">
        <v>45367</v>
      </c>
      <c r="DB538" s="348">
        <v>2024</v>
      </c>
    </row>
    <row r="539" spans="105:106" ht="18.75" customHeight="1" x14ac:dyDescent="0.25">
      <c r="DA539" s="349">
        <v>45368</v>
      </c>
      <c r="DB539" s="348">
        <v>2024</v>
      </c>
    </row>
    <row r="540" spans="105:106" ht="18.75" customHeight="1" x14ac:dyDescent="0.25">
      <c r="DA540" s="349">
        <v>45369</v>
      </c>
      <c r="DB540" s="348">
        <v>2024</v>
      </c>
    </row>
    <row r="541" spans="105:106" ht="18.75" customHeight="1" x14ac:dyDescent="0.25">
      <c r="DA541" s="349">
        <v>45370</v>
      </c>
      <c r="DB541" s="348">
        <v>2024</v>
      </c>
    </row>
    <row r="542" spans="105:106" ht="18.75" customHeight="1" x14ac:dyDescent="0.25">
      <c r="DA542" s="349">
        <v>45371</v>
      </c>
      <c r="DB542" s="348">
        <v>2024</v>
      </c>
    </row>
    <row r="543" spans="105:106" ht="18.75" customHeight="1" x14ac:dyDescent="0.25">
      <c r="DA543" s="349">
        <v>45372</v>
      </c>
      <c r="DB543" s="348">
        <v>2024</v>
      </c>
    </row>
    <row r="544" spans="105:106" ht="18.75" customHeight="1" x14ac:dyDescent="0.25">
      <c r="DA544" s="349">
        <v>45373</v>
      </c>
      <c r="DB544" s="348">
        <v>2024</v>
      </c>
    </row>
    <row r="545" spans="105:106" ht="18.75" customHeight="1" x14ac:dyDescent="0.25">
      <c r="DA545" s="349">
        <v>45374</v>
      </c>
      <c r="DB545" s="348">
        <v>2024</v>
      </c>
    </row>
    <row r="546" spans="105:106" ht="18.75" customHeight="1" x14ac:dyDescent="0.25">
      <c r="DA546" s="349">
        <v>45375</v>
      </c>
      <c r="DB546" s="348">
        <v>2024</v>
      </c>
    </row>
    <row r="547" spans="105:106" ht="18.75" customHeight="1" x14ac:dyDescent="0.25">
      <c r="DA547" s="349">
        <v>45376</v>
      </c>
      <c r="DB547" s="348">
        <v>2024</v>
      </c>
    </row>
    <row r="548" spans="105:106" ht="18.75" customHeight="1" x14ac:dyDescent="0.25">
      <c r="DA548" s="349">
        <v>45377</v>
      </c>
      <c r="DB548" s="348">
        <v>2024</v>
      </c>
    </row>
    <row r="549" spans="105:106" ht="18.75" customHeight="1" x14ac:dyDescent="0.25">
      <c r="DA549" s="349">
        <v>45378</v>
      </c>
      <c r="DB549" s="348">
        <v>2024</v>
      </c>
    </row>
    <row r="550" spans="105:106" ht="18.75" customHeight="1" x14ac:dyDescent="0.25">
      <c r="DA550" s="349">
        <v>45379</v>
      </c>
      <c r="DB550" s="348">
        <v>2024</v>
      </c>
    </row>
    <row r="551" spans="105:106" ht="18.75" customHeight="1" x14ac:dyDescent="0.25">
      <c r="DA551" s="349">
        <v>45380</v>
      </c>
      <c r="DB551" s="348">
        <v>2024</v>
      </c>
    </row>
    <row r="552" spans="105:106" ht="18.75" customHeight="1" x14ac:dyDescent="0.25">
      <c r="DA552" s="349">
        <v>45381</v>
      </c>
      <c r="DB552" s="348">
        <v>2024</v>
      </c>
    </row>
    <row r="553" spans="105:106" ht="18.75" customHeight="1" x14ac:dyDescent="0.25">
      <c r="DA553" s="349">
        <v>45382</v>
      </c>
      <c r="DB553" s="348">
        <v>2024</v>
      </c>
    </row>
    <row r="554" spans="105:106" ht="18.75" customHeight="1" x14ac:dyDescent="0.25">
      <c r="DA554" s="349">
        <v>45383</v>
      </c>
      <c r="DB554" s="348">
        <v>2024</v>
      </c>
    </row>
    <row r="555" spans="105:106" ht="18.75" customHeight="1" x14ac:dyDescent="0.25">
      <c r="DA555" s="349">
        <v>45384</v>
      </c>
      <c r="DB555" s="348">
        <v>2024</v>
      </c>
    </row>
    <row r="556" spans="105:106" ht="18.75" customHeight="1" x14ac:dyDescent="0.25">
      <c r="DA556" s="349">
        <v>45385</v>
      </c>
      <c r="DB556" s="348">
        <v>2024</v>
      </c>
    </row>
    <row r="557" spans="105:106" ht="18.75" customHeight="1" x14ac:dyDescent="0.25">
      <c r="DA557" s="349">
        <v>45386</v>
      </c>
      <c r="DB557" s="348">
        <v>2024</v>
      </c>
    </row>
    <row r="558" spans="105:106" ht="18.75" customHeight="1" x14ac:dyDescent="0.25">
      <c r="DA558" s="349">
        <v>45387</v>
      </c>
      <c r="DB558" s="348">
        <v>2024</v>
      </c>
    </row>
    <row r="559" spans="105:106" ht="18.75" customHeight="1" x14ac:dyDescent="0.25">
      <c r="DA559" s="349">
        <v>45388</v>
      </c>
      <c r="DB559" s="348">
        <v>2024</v>
      </c>
    </row>
    <row r="560" spans="105:106" ht="18.75" customHeight="1" x14ac:dyDescent="0.25">
      <c r="DA560" s="349">
        <v>45389</v>
      </c>
      <c r="DB560" s="348">
        <v>2024</v>
      </c>
    </row>
    <row r="561" spans="105:106" ht="18.75" customHeight="1" x14ac:dyDescent="0.25">
      <c r="DA561" s="349">
        <v>45390</v>
      </c>
      <c r="DB561" s="348">
        <v>2024</v>
      </c>
    </row>
    <row r="562" spans="105:106" ht="18.75" customHeight="1" x14ac:dyDescent="0.25">
      <c r="DA562" s="349">
        <v>45391</v>
      </c>
      <c r="DB562" s="348">
        <v>2024</v>
      </c>
    </row>
    <row r="563" spans="105:106" ht="18.75" customHeight="1" x14ac:dyDescent="0.25">
      <c r="DA563" s="349">
        <v>45392</v>
      </c>
      <c r="DB563" s="348">
        <v>2024</v>
      </c>
    </row>
    <row r="564" spans="105:106" ht="18.75" customHeight="1" x14ac:dyDescent="0.25">
      <c r="DA564" s="349">
        <v>45393</v>
      </c>
      <c r="DB564" s="348">
        <v>2024</v>
      </c>
    </row>
    <row r="565" spans="105:106" ht="18.75" customHeight="1" x14ac:dyDescent="0.25">
      <c r="DA565" s="349">
        <v>45394</v>
      </c>
      <c r="DB565" s="348">
        <v>2024</v>
      </c>
    </row>
    <row r="566" spans="105:106" ht="18.75" customHeight="1" x14ac:dyDescent="0.25">
      <c r="DA566" s="349">
        <v>45395</v>
      </c>
      <c r="DB566" s="348">
        <v>2024</v>
      </c>
    </row>
    <row r="567" spans="105:106" ht="18.75" customHeight="1" x14ac:dyDescent="0.25">
      <c r="DA567" s="349">
        <v>45396</v>
      </c>
      <c r="DB567" s="348">
        <v>2024</v>
      </c>
    </row>
    <row r="568" spans="105:106" ht="18.75" customHeight="1" x14ac:dyDescent="0.25">
      <c r="DA568" s="349">
        <v>45397</v>
      </c>
      <c r="DB568" s="348">
        <v>2024</v>
      </c>
    </row>
    <row r="569" spans="105:106" ht="18.75" customHeight="1" x14ac:dyDescent="0.25">
      <c r="DA569" s="349">
        <v>45398</v>
      </c>
      <c r="DB569" s="348">
        <v>2024</v>
      </c>
    </row>
    <row r="570" spans="105:106" ht="18.75" customHeight="1" x14ac:dyDescent="0.25">
      <c r="DA570" s="349">
        <v>45399</v>
      </c>
      <c r="DB570" s="348">
        <v>2024</v>
      </c>
    </row>
    <row r="571" spans="105:106" ht="18.75" customHeight="1" x14ac:dyDescent="0.25">
      <c r="DA571" s="349">
        <v>45400</v>
      </c>
      <c r="DB571" s="348">
        <v>2024</v>
      </c>
    </row>
    <row r="572" spans="105:106" ht="18.75" customHeight="1" x14ac:dyDescent="0.25">
      <c r="DA572" s="349">
        <v>45401</v>
      </c>
      <c r="DB572" s="348">
        <v>2024</v>
      </c>
    </row>
    <row r="573" spans="105:106" ht="18.75" customHeight="1" x14ac:dyDescent="0.25">
      <c r="DA573" s="349">
        <v>45402</v>
      </c>
      <c r="DB573" s="348">
        <v>2024</v>
      </c>
    </row>
    <row r="574" spans="105:106" ht="18.75" customHeight="1" x14ac:dyDescent="0.25">
      <c r="DA574" s="349">
        <v>45403</v>
      </c>
      <c r="DB574" s="348">
        <v>2024</v>
      </c>
    </row>
    <row r="575" spans="105:106" ht="18.75" customHeight="1" x14ac:dyDescent="0.25">
      <c r="DA575" s="349">
        <v>45404</v>
      </c>
      <c r="DB575" s="348">
        <v>2024</v>
      </c>
    </row>
    <row r="576" spans="105:106" ht="18.75" customHeight="1" x14ac:dyDescent="0.25">
      <c r="DA576" s="349">
        <v>45405</v>
      </c>
      <c r="DB576" s="348">
        <v>2024</v>
      </c>
    </row>
    <row r="577" spans="105:106" ht="18.75" customHeight="1" x14ac:dyDescent="0.25">
      <c r="DA577" s="349">
        <v>45406</v>
      </c>
      <c r="DB577" s="348">
        <v>2024</v>
      </c>
    </row>
    <row r="578" spans="105:106" ht="18.75" customHeight="1" x14ac:dyDescent="0.25">
      <c r="DA578" s="349">
        <v>45407</v>
      </c>
      <c r="DB578" s="348">
        <v>2024</v>
      </c>
    </row>
    <row r="579" spans="105:106" ht="18.75" customHeight="1" x14ac:dyDescent="0.25">
      <c r="DA579" s="349">
        <v>45408</v>
      </c>
      <c r="DB579" s="348">
        <v>2024</v>
      </c>
    </row>
    <row r="580" spans="105:106" ht="18.75" customHeight="1" x14ac:dyDescent="0.25">
      <c r="DA580" s="349">
        <v>45409</v>
      </c>
      <c r="DB580" s="348">
        <v>2024</v>
      </c>
    </row>
    <row r="581" spans="105:106" ht="18.75" customHeight="1" x14ac:dyDescent="0.25">
      <c r="DA581" s="349">
        <v>45410</v>
      </c>
      <c r="DB581" s="348">
        <v>2024</v>
      </c>
    </row>
    <row r="582" spans="105:106" ht="18.75" customHeight="1" x14ac:dyDescent="0.25">
      <c r="DA582" s="349">
        <v>45411</v>
      </c>
      <c r="DB582" s="348">
        <v>2024</v>
      </c>
    </row>
    <row r="583" spans="105:106" ht="18.75" customHeight="1" x14ac:dyDescent="0.25">
      <c r="DA583" s="349">
        <v>45412</v>
      </c>
      <c r="DB583" s="348">
        <v>2024</v>
      </c>
    </row>
    <row r="584" spans="105:106" ht="18.75" customHeight="1" x14ac:dyDescent="0.25">
      <c r="DA584" s="349">
        <v>45413</v>
      </c>
      <c r="DB584" s="348">
        <v>2024</v>
      </c>
    </row>
    <row r="585" spans="105:106" ht="18.75" customHeight="1" x14ac:dyDescent="0.25">
      <c r="DA585" s="349">
        <v>45414</v>
      </c>
      <c r="DB585" s="348">
        <v>2024</v>
      </c>
    </row>
    <row r="586" spans="105:106" ht="18.75" customHeight="1" x14ac:dyDescent="0.25">
      <c r="DA586" s="349">
        <v>45415</v>
      </c>
      <c r="DB586" s="348">
        <v>2024</v>
      </c>
    </row>
    <row r="587" spans="105:106" ht="18.75" customHeight="1" x14ac:dyDescent="0.25">
      <c r="DA587" s="349">
        <v>45416</v>
      </c>
      <c r="DB587" s="348">
        <v>2024</v>
      </c>
    </row>
    <row r="588" spans="105:106" ht="18.75" customHeight="1" x14ac:dyDescent="0.25">
      <c r="DA588" s="349">
        <v>45417</v>
      </c>
      <c r="DB588" s="348">
        <v>2024</v>
      </c>
    </row>
    <row r="589" spans="105:106" ht="18.75" customHeight="1" x14ac:dyDescent="0.25">
      <c r="DA589" s="349">
        <v>45418</v>
      </c>
      <c r="DB589" s="348">
        <v>2024</v>
      </c>
    </row>
    <row r="590" spans="105:106" ht="18.75" customHeight="1" x14ac:dyDescent="0.25">
      <c r="DA590" s="349">
        <v>45419</v>
      </c>
      <c r="DB590" s="348">
        <v>2024</v>
      </c>
    </row>
    <row r="591" spans="105:106" ht="18.75" customHeight="1" x14ac:dyDescent="0.25">
      <c r="DA591" s="349">
        <v>45420</v>
      </c>
      <c r="DB591" s="348">
        <v>2024</v>
      </c>
    </row>
    <row r="592" spans="105:106" ht="18.75" customHeight="1" x14ac:dyDescent="0.25">
      <c r="DA592" s="349">
        <v>45421</v>
      </c>
      <c r="DB592" s="348">
        <v>2024</v>
      </c>
    </row>
    <row r="593" spans="105:106" ht="18.75" customHeight="1" x14ac:dyDescent="0.25">
      <c r="DA593" s="349">
        <v>45422</v>
      </c>
      <c r="DB593" s="348">
        <v>2024</v>
      </c>
    </row>
    <row r="594" spans="105:106" ht="18.75" customHeight="1" x14ac:dyDescent="0.25">
      <c r="DA594" s="349">
        <v>45423</v>
      </c>
      <c r="DB594" s="348">
        <v>2024</v>
      </c>
    </row>
    <row r="595" spans="105:106" ht="18.75" customHeight="1" x14ac:dyDescent="0.25">
      <c r="DA595" s="349">
        <v>45424</v>
      </c>
      <c r="DB595" s="348">
        <v>2024</v>
      </c>
    </row>
    <row r="596" spans="105:106" ht="18.75" customHeight="1" x14ac:dyDescent="0.25">
      <c r="DA596" s="349">
        <v>45425</v>
      </c>
      <c r="DB596" s="348">
        <v>2024</v>
      </c>
    </row>
    <row r="597" spans="105:106" ht="18.75" customHeight="1" x14ac:dyDescent="0.25">
      <c r="DA597" s="349">
        <v>45426</v>
      </c>
      <c r="DB597" s="348">
        <v>2024</v>
      </c>
    </row>
    <row r="598" spans="105:106" ht="18.75" customHeight="1" x14ac:dyDescent="0.25">
      <c r="DA598" s="349">
        <v>45427</v>
      </c>
      <c r="DB598" s="348">
        <v>2024</v>
      </c>
    </row>
    <row r="599" spans="105:106" ht="18.75" customHeight="1" x14ac:dyDescent="0.25">
      <c r="DA599" s="349">
        <v>45428</v>
      </c>
      <c r="DB599" s="348">
        <v>2024</v>
      </c>
    </row>
    <row r="600" spans="105:106" ht="18.75" customHeight="1" x14ac:dyDescent="0.25">
      <c r="DA600" s="349">
        <v>45429</v>
      </c>
      <c r="DB600" s="348">
        <v>2024</v>
      </c>
    </row>
    <row r="601" spans="105:106" ht="18.75" customHeight="1" x14ac:dyDescent="0.25">
      <c r="DA601" s="349">
        <v>45430</v>
      </c>
      <c r="DB601" s="348">
        <v>2024</v>
      </c>
    </row>
    <row r="602" spans="105:106" ht="18.75" customHeight="1" x14ac:dyDescent="0.25">
      <c r="DA602" s="349">
        <v>45431</v>
      </c>
      <c r="DB602" s="348">
        <v>2024</v>
      </c>
    </row>
    <row r="603" spans="105:106" ht="18.75" customHeight="1" x14ac:dyDescent="0.25">
      <c r="DA603" s="349">
        <v>45432</v>
      </c>
      <c r="DB603" s="348">
        <v>2024</v>
      </c>
    </row>
    <row r="604" spans="105:106" ht="18.75" customHeight="1" x14ac:dyDescent="0.25">
      <c r="DA604" s="349">
        <v>45433</v>
      </c>
      <c r="DB604" s="348">
        <v>2024</v>
      </c>
    </row>
    <row r="605" spans="105:106" ht="18.75" customHeight="1" x14ac:dyDescent="0.25">
      <c r="DA605" s="349">
        <v>45434</v>
      </c>
      <c r="DB605" s="348">
        <v>2024</v>
      </c>
    </row>
    <row r="606" spans="105:106" ht="18.75" customHeight="1" x14ac:dyDescent="0.25">
      <c r="DA606" s="349">
        <v>45435</v>
      </c>
      <c r="DB606" s="348">
        <v>2024</v>
      </c>
    </row>
    <row r="607" spans="105:106" ht="18.75" customHeight="1" x14ac:dyDescent="0.25">
      <c r="DA607" s="349">
        <v>45436</v>
      </c>
      <c r="DB607" s="348">
        <v>2024</v>
      </c>
    </row>
    <row r="608" spans="105:106" ht="18.75" customHeight="1" x14ac:dyDescent="0.25">
      <c r="DA608" s="349">
        <v>45437</v>
      </c>
      <c r="DB608" s="348">
        <v>2024</v>
      </c>
    </row>
    <row r="609" spans="105:106" ht="18.75" customHeight="1" x14ac:dyDescent="0.25">
      <c r="DA609" s="349">
        <v>45438</v>
      </c>
      <c r="DB609" s="348">
        <v>2024</v>
      </c>
    </row>
    <row r="610" spans="105:106" ht="18.75" customHeight="1" x14ac:dyDescent="0.25">
      <c r="DA610" s="349">
        <v>45439</v>
      </c>
      <c r="DB610" s="348">
        <v>2024</v>
      </c>
    </row>
    <row r="611" spans="105:106" ht="18.75" customHeight="1" x14ac:dyDescent="0.25">
      <c r="DA611" s="349">
        <v>45440</v>
      </c>
      <c r="DB611" s="348">
        <v>2024</v>
      </c>
    </row>
    <row r="612" spans="105:106" ht="18.75" customHeight="1" x14ac:dyDescent="0.25">
      <c r="DA612" s="349">
        <v>45441</v>
      </c>
      <c r="DB612" s="348">
        <v>2024</v>
      </c>
    </row>
    <row r="613" spans="105:106" ht="18.75" customHeight="1" x14ac:dyDescent="0.25">
      <c r="DA613" s="349">
        <v>45442</v>
      </c>
      <c r="DB613" s="348">
        <v>2024</v>
      </c>
    </row>
    <row r="614" spans="105:106" ht="18.75" customHeight="1" x14ac:dyDescent="0.25">
      <c r="DA614" s="349">
        <v>45443</v>
      </c>
      <c r="DB614" s="348">
        <v>2024</v>
      </c>
    </row>
    <row r="615" spans="105:106" ht="18.75" customHeight="1" x14ac:dyDescent="0.25">
      <c r="DA615" s="349">
        <v>45444</v>
      </c>
      <c r="DB615" s="348">
        <v>2024</v>
      </c>
    </row>
    <row r="616" spans="105:106" ht="18.75" customHeight="1" x14ac:dyDescent="0.25">
      <c r="DA616" s="349">
        <v>45445</v>
      </c>
      <c r="DB616" s="348">
        <v>2024</v>
      </c>
    </row>
    <row r="617" spans="105:106" ht="18.75" customHeight="1" x14ac:dyDescent="0.25">
      <c r="DA617" s="349">
        <v>45446</v>
      </c>
      <c r="DB617" s="348">
        <v>2024</v>
      </c>
    </row>
    <row r="618" spans="105:106" ht="18.75" customHeight="1" x14ac:dyDescent="0.25">
      <c r="DA618" s="349">
        <v>45447</v>
      </c>
      <c r="DB618" s="348">
        <v>2024</v>
      </c>
    </row>
    <row r="619" spans="105:106" ht="18.75" customHeight="1" x14ac:dyDescent="0.25">
      <c r="DA619" s="349">
        <v>45448</v>
      </c>
      <c r="DB619" s="348">
        <v>2024</v>
      </c>
    </row>
    <row r="620" spans="105:106" ht="18.75" customHeight="1" x14ac:dyDescent="0.25">
      <c r="DA620" s="349">
        <v>45449</v>
      </c>
      <c r="DB620" s="348">
        <v>2024</v>
      </c>
    </row>
    <row r="621" spans="105:106" ht="18.75" customHeight="1" x14ac:dyDescent="0.25">
      <c r="DA621" s="349">
        <v>45450</v>
      </c>
      <c r="DB621" s="348">
        <v>2024</v>
      </c>
    </row>
    <row r="622" spans="105:106" ht="18.75" customHeight="1" x14ac:dyDescent="0.25">
      <c r="DA622" s="349">
        <v>45451</v>
      </c>
      <c r="DB622" s="348">
        <v>2024</v>
      </c>
    </row>
    <row r="623" spans="105:106" ht="18.75" customHeight="1" x14ac:dyDescent="0.25">
      <c r="DA623" s="349">
        <v>45452</v>
      </c>
      <c r="DB623" s="348">
        <v>2024</v>
      </c>
    </row>
    <row r="624" spans="105:106" ht="18.75" customHeight="1" x14ac:dyDescent="0.25">
      <c r="DA624" s="349">
        <v>45453</v>
      </c>
      <c r="DB624" s="348">
        <v>2024</v>
      </c>
    </row>
    <row r="625" spans="105:106" ht="18.75" customHeight="1" x14ac:dyDescent="0.25">
      <c r="DA625" s="349">
        <v>45454</v>
      </c>
      <c r="DB625" s="348">
        <v>2024</v>
      </c>
    </row>
    <row r="626" spans="105:106" ht="18.75" customHeight="1" x14ac:dyDescent="0.25">
      <c r="DA626" s="349">
        <v>45455</v>
      </c>
      <c r="DB626" s="348">
        <v>2024</v>
      </c>
    </row>
    <row r="627" spans="105:106" ht="18.75" customHeight="1" x14ac:dyDescent="0.25">
      <c r="DA627" s="349">
        <v>45456</v>
      </c>
      <c r="DB627" s="348">
        <v>2024</v>
      </c>
    </row>
    <row r="628" spans="105:106" ht="18.75" customHeight="1" x14ac:dyDescent="0.25">
      <c r="DA628" s="349">
        <v>45457</v>
      </c>
      <c r="DB628" s="348">
        <v>2024</v>
      </c>
    </row>
    <row r="629" spans="105:106" ht="18.75" customHeight="1" x14ac:dyDescent="0.25">
      <c r="DA629" s="349">
        <v>45458</v>
      </c>
      <c r="DB629" s="348">
        <v>2024</v>
      </c>
    </row>
    <row r="630" spans="105:106" ht="18.75" customHeight="1" x14ac:dyDescent="0.25">
      <c r="DA630" s="349">
        <v>45459</v>
      </c>
      <c r="DB630" s="348">
        <v>2024</v>
      </c>
    </row>
    <row r="631" spans="105:106" ht="18.75" customHeight="1" x14ac:dyDescent="0.25">
      <c r="DA631" s="349">
        <v>45460</v>
      </c>
      <c r="DB631" s="348">
        <v>2024</v>
      </c>
    </row>
    <row r="632" spans="105:106" ht="18.75" customHeight="1" x14ac:dyDescent="0.25">
      <c r="DA632" s="349">
        <v>45461</v>
      </c>
      <c r="DB632" s="348">
        <v>2024</v>
      </c>
    </row>
    <row r="633" spans="105:106" ht="18.75" customHeight="1" x14ac:dyDescent="0.25">
      <c r="DA633" s="349">
        <v>45462</v>
      </c>
      <c r="DB633" s="348">
        <v>2024</v>
      </c>
    </row>
    <row r="634" spans="105:106" ht="18.75" customHeight="1" x14ac:dyDescent="0.25">
      <c r="DA634" s="349">
        <v>45463</v>
      </c>
      <c r="DB634" s="348">
        <v>2024</v>
      </c>
    </row>
    <row r="635" spans="105:106" ht="18.75" customHeight="1" x14ac:dyDescent="0.25">
      <c r="DA635" s="349">
        <v>45464</v>
      </c>
      <c r="DB635" s="348">
        <v>2024</v>
      </c>
    </row>
    <row r="636" spans="105:106" ht="18.75" customHeight="1" x14ac:dyDescent="0.25">
      <c r="DA636" s="349">
        <v>45465</v>
      </c>
      <c r="DB636" s="348">
        <v>2024</v>
      </c>
    </row>
    <row r="637" spans="105:106" ht="18.75" customHeight="1" x14ac:dyDescent="0.25">
      <c r="DA637" s="349">
        <v>45466</v>
      </c>
      <c r="DB637" s="348">
        <v>2024</v>
      </c>
    </row>
    <row r="638" spans="105:106" ht="18.75" customHeight="1" x14ac:dyDescent="0.25">
      <c r="DA638" s="349">
        <v>45467</v>
      </c>
      <c r="DB638" s="348">
        <v>2024</v>
      </c>
    </row>
    <row r="639" spans="105:106" ht="18.75" customHeight="1" x14ac:dyDescent="0.25">
      <c r="DA639" s="349">
        <v>45468</v>
      </c>
      <c r="DB639" s="348">
        <v>2024</v>
      </c>
    </row>
    <row r="640" spans="105:106" ht="18.75" customHeight="1" x14ac:dyDescent="0.25">
      <c r="DA640" s="349">
        <v>45469</v>
      </c>
      <c r="DB640" s="348">
        <v>2024</v>
      </c>
    </row>
    <row r="641" spans="105:106" ht="18.75" customHeight="1" x14ac:dyDescent="0.25">
      <c r="DA641" s="349">
        <v>45470</v>
      </c>
      <c r="DB641" s="348">
        <v>2024</v>
      </c>
    </row>
    <row r="642" spans="105:106" ht="18.75" customHeight="1" x14ac:dyDescent="0.25">
      <c r="DA642" s="349">
        <v>45471</v>
      </c>
      <c r="DB642" s="348">
        <v>2024</v>
      </c>
    </row>
    <row r="643" spans="105:106" ht="18.75" customHeight="1" x14ac:dyDescent="0.25">
      <c r="DA643" s="349">
        <v>45472</v>
      </c>
      <c r="DB643" s="348">
        <v>2024</v>
      </c>
    </row>
    <row r="644" spans="105:106" ht="18.75" customHeight="1" x14ac:dyDescent="0.25">
      <c r="DA644" s="349">
        <v>45473</v>
      </c>
      <c r="DB644" s="348">
        <v>2024</v>
      </c>
    </row>
    <row r="645" spans="105:106" ht="18.75" customHeight="1" x14ac:dyDescent="0.25">
      <c r="DA645" s="349">
        <v>45474</v>
      </c>
      <c r="DB645" s="348">
        <v>2024</v>
      </c>
    </row>
    <row r="646" spans="105:106" ht="18.75" customHeight="1" x14ac:dyDescent="0.25">
      <c r="DA646" s="349">
        <v>45475</v>
      </c>
      <c r="DB646" s="348">
        <v>2024</v>
      </c>
    </row>
    <row r="647" spans="105:106" ht="18.75" customHeight="1" x14ac:dyDescent="0.25">
      <c r="DA647" s="349">
        <v>45476</v>
      </c>
      <c r="DB647" s="348">
        <v>2024</v>
      </c>
    </row>
    <row r="648" spans="105:106" ht="18.75" customHeight="1" x14ac:dyDescent="0.25">
      <c r="DA648" s="349">
        <v>45477</v>
      </c>
      <c r="DB648" s="348">
        <v>2024</v>
      </c>
    </row>
    <row r="649" spans="105:106" ht="18.75" customHeight="1" x14ac:dyDescent="0.25">
      <c r="DA649" s="349">
        <v>45478</v>
      </c>
      <c r="DB649" s="348">
        <v>2024</v>
      </c>
    </row>
    <row r="650" spans="105:106" ht="18.75" customHeight="1" x14ac:dyDescent="0.25">
      <c r="DA650" s="349">
        <v>45479</v>
      </c>
      <c r="DB650" s="348">
        <v>2024</v>
      </c>
    </row>
    <row r="651" spans="105:106" ht="18.75" customHeight="1" x14ac:dyDescent="0.25">
      <c r="DA651" s="349">
        <v>45480</v>
      </c>
      <c r="DB651" s="348">
        <v>2024</v>
      </c>
    </row>
    <row r="652" spans="105:106" ht="18.75" customHeight="1" x14ac:dyDescent="0.25">
      <c r="DA652" s="349">
        <v>45481</v>
      </c>
      <c r="DB652" s="348">
        <v>2024</v>
      </c>
    </row>
    <row r="653" spans="105:106" ht="18.75" customHeight="1" x14ac:dyDescent="0.25">
      <c r="DA653" s="349">
        <v>45482</v>
      </c>
      <c r="DB653" s="348">
        <v>2024</v>
      </c>
    </row>
    <row r="654" spans="105:106" ht="18.75" customHeight="1" x14ac:dyDescent="0.25">
      <c r="DA654" s="349">
        <v>45483</v>
      </c>
      <c r="DB654" s="348">
        <v>2024</v>
      </c>
    </row>
    <row r="655" spans="105:106" ht="18.75" customHeight="1" x14ac:dyDescent="0.25">
      <c r="DA655" s="349">
        <v>45484</v>
      </c>
      <c r="DB655" s="348">
        <v>2024</v>
      </c>
    </row>
    <row r="656" spans="105:106" ht="18.75" customHeight="1" x14ac:dyDescent="0.25">
      <c r="DA656" s="349">
        <v>45485</v>
      </c>
      <c r="DB656" s="348">
        <v>2024</v>
      </c>
    </row>
    <row r="657" spans="105:106" ht="18.75" customHeight="1" x14ac:dyDescent="0.25">
      <c r="DA657" s="349">
        <v>45486</v>
      </c>
      <c r="DB657" s="348">
        <v>2024</v>
      </c>
    </row>
    <row r="658" spans="105:106" ht="18.75" customHeight="1" x14ac:dyDescent="0.25">
      <c r="DA658" s="349">
        <v>45487</v>
      </c>
      <c r="DB658" s="348">
        <v>2024</v>
      </c>
    </row>
    <row r="659" spans="105:106" ht="18.75" customHeight="1" x14ac:dyDescent="0.25">
      <c r="DA659" s="349">
        <v>45488</v>
      </c>
      <c r="DB659" s="348">
        <v>2024</v>
      </c>
    </row>
    <row r="660" spans="105:106" ht="18.75" customHeight="1" x14ac:dyDescent="0.25">
      <c r="DA660" s="349">
        <v>45489</v>
      </c>
      <c r="DB660" s="348">
        <v>2024</v>
      </c>
    </row>
    <row r="661" spans="105:106" ht="18.75" customHeight="1" x14ac:dyDescent="0.25">
      <c r="DA661" s="349">
        <v>45490</v>
      </c>
      <c r="DB661" s="348">
        <v>2024</v>
      </c>
    </row>
    <row r="662" spans="105:106" ht="18.75" customHeight="1" x14ac:dyDescent="0.25">
      <c r="DA662" s="349">
        <v>45491</v>
      </c>
      <c r="DB662" s="348">
        <v>2024</v>
      </c>
    </row>
    <row r="663" spans="105:106" ht="18.75" customHeight="1" x14ac:dyDescent="0.25">
      <c r="DA663" s="349">
        <v>45492</v>
      </c>
      <c r="DB663" s="348">
        <v>2024</v>
      </c>
    </row>
    <row r="664" spans="105:106" ht="18.75" customHeight="1" x14ac:dyDescent="0.25">
      <c r="DA664" s="349">
        <v>45493</v>
      </c>
      <c r="DB664" s="348">
        <v>2024</v>
      </c>
    </row>
    <row r="665" spans="105:106" ht="18.75" customHeight="1" x14ac:dyDescent="0.25">
      <c r="DA665" s="349">
        <v>45494</v>
      </c>
      <c r="DB665" s="348">
        <v>2024</v>
      </c>
    </row>
    <row r="666" spans="105:106" ht="18.75" customHeight="1" x14ac:dyDescent="0.25">
      <c r="DA666" s="349">
        <v>45495</v>
      </c>
      <c r="DB666" s="348">
        <v>2024</v>
      </c>
    </row>
    <row r="667" spans="105:106" ht="18.75" customHeight="1" x14ac:dyDescent="0.25">
      <c r="DA667" s="349">
        <v>45496</v>
      </c>
      <c r="DB667" s="348">
        <v>2024</v>
      </c>
    </row>
    <row r="668" spans="105:106" ht="18.75" customHeight="1" x14ac:dyDescent="0.25">
      <c r="DA668" s="349">
        <v>45497</v>
      </c>
      <c r="DB668" s="348">
        <v>2024</v>
      </c>
    </row>
    <row r="669" spans="105:106" ht="18.75" customHeight="1" x14ac:dyDescent="0.25">
      <c r="DA669" s="349">
        <v>45498</v>
      </c>
      <c r="DB669" s="348">
        <v>2024</v>
      </c>
    </row>
    <row r="670" spans="105:106" ht="18.75" customHeight="1" x14ac:dyDescent="0.25">
      <c r="DA670" s="349">
        <v>45499</v>
      </c>
      <c r="DB670" s="348">
        <v>2024</v>
      </c>
    </row>
    <row r="671" spans="105:106" ht="18.75" customHeight="1" x14ac:dyDescent="0.25">
      <c r="DA671" s="349">
        <v>45500</v>
      </c>
      <c r="DB671" s="348">
        <v>2024</v>
      </c>
    </row>
    <row r="672" spans="105:106" ht="18.75" customHeight="1" x14ac:dyDescent="0.25">
      <c r="DA672" s="349">
        <v>45501</v>
      </c>
      <c r="DB672" s="348">
        <v>2024</v>
      </c>
    </row>
    <row r="673" spans="105:106" ht="18.75" customHeight="1" x14ac:dyDescent="0.25">
      <c r="DA673" s="349">
        <v>45502</v>
      </c>
      <c r="DB673" s="348">
        <v>2024</v>
      </c>
    </row>
    <row r="674" spans="105:106" ht="18.75" customHeight="1" x14ac:dyDescent="0.25">
      <c r="DA674" s="349">
        <v>45503</v>
      </c>
      <c r="DB674" s="348">
        <v>2024</v>
      </c>
    </row>
    <row r="675" spans="105:106" ht="18.75" customHeight="1" x14ac:dyDescent="0.25">
      <c r="DA675" s="349">
        <v>45504</v>
      </c>
      <c r="DB675" s="348">
        <v>2024</v>
      </c>
    </row>
    <row r="676" spans="105:106" ht="18.75" customHeight="1" x14ac:dyDescent="0.25">
      <c r="DA676" s="349">
        <v>45505</v>
      </c>
      <c r="DB676" s="348">
        <v>2024</v>
      </c>
    </row>
    <row r="677" spans="105:106" ht="18.75" customHeight="1" x14ac:dyDescent="0.25">
      <c r="DA677" s="349">
        <v>45506</v>
      </c>
      <c r="DB677" s="348">
        <v>2024</v>
      </c>
    </row>
    <row r="678" spans="105:106" ht="18.75" customHeight="1" x14ac:dyDescent="0.25">
      <c r="DA678" s="349">
        <v>45507</v>
      </c>
      <c r="DB678" s="348">
        <v>2024</v>
      </c>
    </row>
    <row r="679" spans="105:106" ht="18.75" customHeight="1" x14ac:dyDescent="0.25">
      <c r="DA679" s="349">
        <v>45508</v>
      </c>
      <c r="DB679" s="348">
        <v>2024</v>
      </c>
    </row>
    <row r="680" spans="105:106" ht="18.75" customHeight="1" x14ac:dyDescent="0.25">
      <c r="DA680" s="349">
        <v>45509</v>
      </c>
      <c r="DB680" s="348">
        <v>2024</v>
      </c>
    </row>
    <row r="681" spans="105:106" ht="18.75" customHeight="1" x14ac:dyDescent="0.25">
      <c r="DA681" s="349">
        <v>45510</v>
      </c>
      <c r="DB681" s="348">
        <v>2024</v>
      </c>
    </row>
    <row r="682" spans="105:106" ht="18.75" customHeight="1" x14ac:dyDescent="0.25">
      <c r="DA682" s="349">
        <v>45511</v>
      </c>
      <c r="DB682" s="348">
        <v>2024</v>
      </c>
    </row>
    <row r="683" spans="105:106" ht="18.75" customHeight="1" x14ac:dyDescent="0.25">
      <c r="DA683" s="349">
        <v>45512</v>
      </c>
      <c r="DB683" s="348">
        <v>2024</v>
      </c>
    </row>
    <row r="684" spans="105:106" ht="18.75" customHeight="1" x14ac:dyDescent="0.25">
      <c r="DA684" s="349">
        <v>45513</v>
      </c>
      <c r="DB684" s="348">
        <v>2024</v>
      </c>
    </row>
    <row r="685" spans="105:106" ht="18.75" customHeight="1" x14ac:dyDescent="0.25">
      <c r="DA685" s="349">
        <v>45514</v>
      </c>
      <c r="DB685" s="348">
        <v>2024</v>
      </c>
    </row>
    <row r="686" spans="105:106" ht="18.75" customHeight="1" x14ac:dyDescent="0.25">
      <c r="DA686" s="349">
        <v>45515</v>
      </c>
      <c r="DB686" s="348">
        <v>2024</v>
      </c>
    </row>
    <row r="687" spans="105:106" ht="18.75" customHeight="1" x14ac:dyDescent="0.25">
      <c r="DA687" s="349">
        <v>45516</v>
      </c>
      <c r="DB687" s="348">
        <v>2024</v>
      </c>
    </row>
    <row r="688" spans="105:106" ht="18.75" customHeight="1" x14ac:dyDescent="0.25">
      <c r="DA688" s="349">
        <v>45517</v>
      </c>
      <c r="DB688" s="348">
        <v>2024</v>
      </c>
    </row>
    <row r="689" spans="105:106" ht="18.75" customHeight="1" x14ac:dyDescent="0.25">
      <c r="DA689" s="349">
        <v>45518</v>
      </c>
      <c r="DB689" s="348">
        <v>2024</v>
      </c>
    </row>
    <row r="690" spans="105:106" ht="18.75" customHeight="1" x14ac:dyDescent="0.25">
      <c r="DA690" s="349">
        <v>45519</v>
      </c>
      <c r="DB690" s="348">
        <v>2024</v>
      </c>
    </row>
    <row r="691" spans="105:106" ht="18.75" customHeight="1" x14ac:dyDescent="0.25">
      <c r="DA691" s="349">
        <v>45520</v>
      </c>
      <c r="DB691" s="348">
        <v>2024</v>
      </c>
    </row>
    <row r="692" spans="105:106" ht="18.75" customHeight="1" x14ac:dyDescent="0.25">
      <c r="DA692" s="349">
        <v>45521</v>
      </c>
      <c r="DB692" s="348">
        <v>2024</v>
      </c>
    </row>
    <row r="693" spans="105:106" ht="18.75" customHeight="1" x14ac:dyDescent="0.25">
      <c r="DA693" s="349">
        <v>45522</v>
      </c>
      <c r="DB693" s="348">
        <v>2024</v>
      </c>
    </row>
    <row r="694" spans="105:106" ht="18.75" customHeight="1" x14ac:dyDescent="0.25">
      <c r="DA694" s="349">
        <v>45523</v>
      </c>
      <c r="DB694" s="348">
        <v>2024</v>
      </c>
    </row>
    <row r="695" spans="105:106" ht="18.75" customHeight="1" x14ac:dyDescent="0.25">
      <c r="DA695" s="349">
        <v>45524</v>
      </c>
      <c r="DB695" s="348">
        <v>2024</v>
      </c>
    </row>
    <row r="696" spans="105:106" ht="18.75" customHeight="1" x14ac:dyDescent="0.25">
      <c r="DA696" s="349">
        <v>45525</v>
      </c>
      <c r="DB696" s="348">
        <v>2024</v>
      </c>
    </row>
    <row r="697" spans="105:106" ht="18.75" customHeight="1" x14ac:dyDescent="0.25">
      <c r="DA697" s="349">
        <v>45526</v>
      </c>
      <c r="DB697" s="348">
        <v>2024</v>
      </c>
    </row>
    <row r="698" spans="105:106" ht="18.75" customHeight="1" x14ac:dyDescent="0.25">
      <c r="DA698" s="349">
        <v>45527</v>
      </c>
      <c r="DB698" s="348">
        <v>2024</v>
      </c>
    </row>
    <row r="699" spans="105:106" ht="18.75" customHeight="1" x14ac:dyDescent="0.25">
      <c r="DA699" s="349">
        <v>45528</v>
      </c>
      <c r="DB699" s="348">
        <v>2024</v>
      </c>
    </row>
    <row r="700" spans="105:106" ht="18.75" customHeight="1" x14ac:dyDescent="0.25">
      <c r="DA700" s="349">
        <v>45529</v>
      </c>
      <c r="DB700" s="348">
        <v>2024</v>
      </c>
    </row>
    <row r="701" spans="105:106" ht="18.75" customHeight="1" x14ac:dyDescent="0.25">
      <c r="DA701" s="349">
        <v>45530</v>
      </c>
      <c r="DB701" s="348">
        <v>2024</v>
      </c>
    </row>
    <row r="702" spans="105:106" ht="18.75" customHeight="1" x14ac:dyDescent="0.25">
      <c r="DA702" s="349">
        <v>45531</v>
      </c>
      <c r="DB702" s="348">
        <v>2024</v>
      </c>
    </row>
    <row r="703" spans="105:106" ht="18.75" customHeight="1" x14ac:dyDescent="0.25">
      <c r="DA703" s="349">
        <v>45532</v>
      </c>
      <c r="DB703" s="348">
        <v>2024</v>
      </c>
    </row>
    <row r="704" spans="105:106" ht="18.75" customHeight="1" x14ac:dyDescent="0.25">
      <c r="DA704" s="349">
        <v>45533</v>
      </c>
      <c r="DB704" s="348">
        <v>2024</v>
      </c>
    </row>
    <row r="705" spans="105:106" ht="18.75" customHeight="1" x14ac:dyDescent="0.25">
      <c r="DA705" s="349">
        <v>45534</v>
      </c>
      <c r="DB705" s="348">
        <v>2024</v>
      </c>
    </row>
    <row r="706" spans="105:106" ht="18.75" customHeight="1" x14ac:dyDescent="0.25">
      <c r="DA706" s="349">
        <v>45535</v>
      </c>
      <c r="DB706" s="348">
        <v>2024</v>
      </c>
    </row>
    <row r="707" spans="105:106" ht="18.75" customHeight="1" x14ac:dyDescent="0.25">
      <c r="DA707" s="349">
        <v>45536</v>
      </c>
      <c r="DB707" s="348">
        <v>2024</v>
      </c>
    </row>
    <row r="708" spans="105:106" ht="18.75" customHeight="1" x14ac:dyDescent="0.25">
      <c r="DA708" s="349">
        <v>45537</v>
      </c>
      <c r="DB708" s="348">
        <v>2024</v>
      </c>
    </row>
    <row r="709" spans="105:106" ht="18.75" customHeight="1" x14ac:dyDescent="0.25">
      <c r="DA709" s="349">
        <v>45538</v>
      </c>
      <c r="DB709" s="348">
        <v>2024</v>
      </c>
    </row>
    <row r="710" spans="105:106" ht="18.75" customHeight="1" x14ac:dyDescent="0.25">
      <c r="DA710" s="349">
        <v>45539</v>
      </c>
      <c r="DB710" s="348">
        <v>2024</v>
      </c>
    </row>
    <row r="711" spans="105:106" ht="18.75" customHeight="1" x14ac:dyDescent="0.25">
      <c r="DA711" s="349">
        <v>45540</v>
      </c>
      <c r="DB711" s="348">
        <v>2024</v>
      </c>
    </row>
    <row r="712" spans="105:106" ht="18.75" customHeight="1" x14ac:dyDescent="0.25">
      <c r="DA712" s="349">
        <v>45541</v>
      </c>
      <c r="DB712" s="348">
        <v>2024</v>
      </c>
    </row>
    <row r="713" spans="105:106" ht="18.75" customHeight="1" x14ac:dyDescent="0.25">
      <c r="DA713" s="349">
        <v>45542</v>
      </c>
      <c r="DB713" s="348">
        <v>2024</v>
      </c>
    </row>
    <row r="714" spans="105:106" ht="18.75" customHeight="1" x14ac:dyDescent="0.25">
      <c r="DA714" s="349">
        <v>45543</v>
      </c>
      <c r="DB714" s="348">
        <v>2024</v>
      </c>
    </row>
    <row r="715" spans="105:106" ht="18.75" customHeight="1" x14ac:dyDescent="0.25">
      <c r="DA715" s="349">
        <v>45544</v>
      </c>
      <c r="DB715" s="348">
        <v>2024</v>
      </c>
    </row>
    <row r="716" spans="105:106" ht="18.75" customHeight="1" x14ac:dyDescent="0.25">
      <c r="DA716" s="349">
        <v>45545</v>
      </c>
      <c r="DB716" s="348">
        <v>2024</v>
      </c>
    </row>
    <row r="717" spans="105:106" ht="18.75" customHeight="1" x14ac:dyDescent="0.25">
      <c r="DA717" s="349">
        <v>45546</v>
      </c>
      <c r="DB717" s="348">
        <v>2024</v>
      </c>
    </row>
    <row r="718" spans="105:106" ht="18.75" customHeight="1" x14ac:dyDescent="0.25">
      <c r="DA718" s="349">
        <v>45547</v>
      </c>
      <c r="DB718" s="348">
        <v>2024</v>
      </c>
    </row>
    <row r="719" spans="105:106" ht="18.75" customHeight="1" x14ac:dyDescent="0.25">
      <c r="DA719" s="349">
        <v>45548</v>
      </c>
      <c r="DB719" s="348">
        <v>2024</v>
      </c>
    </row>
    <row r="720" spans="105:106" ht="18.75" customHeight="1" x14ac:dyDescent="0.25">
      <c r="DA720" s="349">
        <v>45549</v>
      </c>
      <c r="DB720" s="348">
        <v>2024</v>
      </c>
    </row>
    <row r="721" spans="105:106" ht="18.75" customHeight="1" x14ac:dyDescent="0.25">
      <c r="DA721" s="349">
        <v>45550</v>
      </c>
      <c r="DB721" s="348">
        <v>2024</v>
      </c>
    </row>
    <row r="722" spans="105:106" ht="18.75" customHeight="1" x14ac:dyDescent="0.25">
      <c r="DA722" s="349">
        <v>45551</v>
      </c>
      <c r="DB722" s="348">
        <v>2024</v>
      </c>
    </row>
    <row r="723" spans="105:106" ht="18.75" customHeight="1" x14ac:dyDescent="0.25">
      <c r="DA723" s="349">
        <v>45552</v>
      </c>
      <c r="DB723" s="348">
        <v>2024</v>
      </c>
    </row>
    <row r="724" spans="105:106" ht="18.75" customHeight="1" x14ac:dyDescent="0.25">
      <c r="DA724" s="349">
        <v>45553</v>
      </c>
      <c r="DB724" s="348">
        <v>2024</v>
      </c>
    </row>
    <row r="725" spans="105:106" ht="18.75" customHeight="1" x14ac:dyDescent="0.25">
      <c r="DA725" s="349">
        <v>45554</v>
      </c>
      <c r="DB725" s="348">
        <v>2024</v>
      </c>
    </row>
    <row r="726" spans="105:106" ht="18.75" customHeight="1" x14ac:dyDescent="0.25">
      <c r="DA726" s="349">
        <v>45555</v>
      </c>
      <c r="DB726" s="348">
        <v>2024</v>
      </c>
    </row>
    <row r="727" spans="105:106" ht="18.75" customHeight="1" x14ac:dyDescent="0.25">
      <c r="DA727" s="349">
        <v>45556</v>
      </c>
      <c r="DB727" s="348">
        <v>2024</v>
      </c>
    </row>
    <row r="728" spans="105:106" ht="18.75" customHeight="1" x14ac:dyDescent="0.25">
      <c r="DA728" s="349">
        <v>45557</v>
      </c>
      <c r="DB728" s="348">
        <v>2024</v>
      </c>
    </row>
    <row r="729" spans="105:106" ht="18.75" customHeight="1" x14ac:dyDescent="0.25">
      <c r="DA729" s="349">
        <v>45558</v>
      </c>
      <c r="DB729" s="348">
        <v>2024</v>
      </c>
    </row>
    <row r="730" spans="105:106" ht="18.75" customHeight="1" x14ac:dyDescent="0.25">
      <c r="DA730" s="349">
        <v>45559</v>
      </c>
      <c r="DB730" s="348">
        <v>2024</v>
      </c>
    </row>
    <row r="731" spans="105:106" ht="18.75" customHeight="1" x14ac:dyDescent="0.25">
      <c r="DA731" s="349">
        <v>45560</v>
      </c>
      <c r="DB731" s="348">
        <v>2024</v>
      </c>
    </row>
    <row r="732" spans="105:106" ht="18.75" customHeight="1" x14ac:dyDescent="0.25">
      <c r="DA732" s="349">
        <v>45561</v>
      </c>
      <c r="DB732" s="348">
        <v>2024</v>
      </c>
    </row>
    <row r="733" spans="105:106" ht="18.75" customHeight="1" x14ac:dyDescent="0.25">
      <c r="DA733" s="349">
        <v>45562</v>
      </c>
      <c r="DB733" s="348">
        <v>2024</v>
      </c>
    </row>
    <row r="734" spans="105:106" ht="18.75" customHeight="1" x14ac:dyDescent="0.25">
      <c r="DA734" s="349">
        <v>45563</v>
      </c>
      <c r="DB734" s="348">
        <v>2024</v>
      </c>
    </row>
    <row r="735" spans="105:106" ht="18.75" customHeight="1" x14ac:dyDescent="0.25">
      <c r="DA735" s="349">
        <v>45564</v>
      </c>
      <c r="DB735" s="348">
        <v>2024</v>
      </c>
    </row>
    <row r="736" spans="105:106" ht="18.75" customHeight="1" x14ac:dyDescent="0.25">
      <c r="DA736" s="349">
        <v>45565</v>
      </c>
      <c r="DB736" s="348">
        <v>2024</v>
      </c>
    </row>
    <row r="737" spans="105:106" ht="18.75" customHeight="1" x14ac:dyDescent="0.25">
      <c r="DA737" s="349">
        <v>45566</v>
      </c>
      <c r="DB737" s="348">
        <v>2025</v>
      </c>
    </row>
    <row r="738" spans="105:106" ht="18.75" customHeight="1" x14ac:dyDescent="0.25">
      <c r="DA738" s="349">
        <v>45567</v>
      </c>
      <c r="DB738" s="348">
        <v>2025</v>
      </c>
    </row>
    <row r="739" spans="105:106" ht="18.75" customHeight="1" x14ac:dyDescent="0.25">
      <c r="DA739" s="349">
        <v>45568</v>
      </c>
      <c r="DB739" s="348">
        <v>2025</v>
      </c>
    </row>
    <row r="740" spans="105:106" ht="18.75" customHeight="1" x14ac:dyDescent="0.25">
      <c r="DA740" s="349">
        <v>45569</v>
      </c>
      <c r="DB740" s="348">
        <v>2025</v>
      </c>
    </row>
    <row r="741" spans="105:106" ht="18.75" customHeight="1" x14ac:dyDescent="0.25">
      <c r="DA741" s="349">
        <v>45570</v>
      </c>
      <c r="DB741" s="348">
        <v>2025</v>
      </c>
    </row>
    <row r="742" spans="105:106" ht="18.75" customHeight="1" x14ac:dyDescent="0.25">
      <c r="DA742" s="349">
        <v>45571</v>
      </c>
      <c r="DB742" s="348">
        <v>2025</v>
      </c>
    </row>
    <row r="743" spans="105:106" ht="18.75" customHeight="1" x14ac:dyDescent="0.25">
      <c r="DA743" s="349">
        <v>45572</v>
      </c>
      <c r="DB743" s="348">
        <v>2025</v>
      </c>
    </row>
    <row r="744" spans="105:106" ht="18.75" customHeight="1" x14ac:dyDescent="0.25">
      <c r="DA744" s="349">
        <v>45573</v>
      </c>
      <c r="DB744" s="348">
        <v>2025</v>
      </c>
    </row>
    <row r="745" spans="105:106" ht="18.75" customHeight="1" x14ac:dyDescent="0.25">
      <c r="DA745" s="349">
        <v>45574</v>
      </c>
      <c r="DB745" s="348">
        <v>2025</v>
      </c>
    </row>
    <row r="746" spans="105:106" ht="18.75" customHeight="1" x14ac:dyDescent="0.25">
      <c r="DA746" s="349">
        <v>45575</v>
      </c>
      <c r="DB746" s="348">
        <v>2025</v>
      </c>
    </row>
    <row r="747" spans="105:106" ht="18.75" customHeight="1" x14ac:dyDescent="0.25">
      <c r="DA747" s="349">
        <v>45576</v>
      </c>
      <c r="DB747" s="348">
        <v>2025</v>
      </c>
    </row>
    <row r="748" spans="105:106" ht="18.75" customHeight="1" x14ac:dyDescent="0.25">
      <c r="DA748" s="349">
        <v>45577</v>
      </c>
      <c r="DB748" s="348">
        <v>2025</v>
      </c>
    </row>
    <row r="749" spans="105:106" ht="18.75" customHeight="1" x14ac:dyDescent="0.25">
      <c r="DA749" s="349">
        <v>45578</v>
      </c>
      <c r="DB749" s="348">
        <v>2025</v>
      </c>
    </row>
    <row r="750" spans="105:106" ht="18.75" customHeight="1" x14ac:dyDescent="0.25">
      <c r="DA750" s="349">
        <v>45579</v>
      </c>
      <c r="DB750" s="348">
        <v>2025</v>
      </c>
    </row>
    <row r="751" spans="105:106" ht="18.75" customHeight="1" x14ac:dyDescent="0.25">
      <c r="DA751" s="349">
        <v>45580</v>
      </c>
      <c r="DB751" s="348">
        <v>2025</v>
      </c>
    </row>
    <row r="752" spans="105:106" ht="18.75" customHeight="1" x14ac:dyDescent="0.25">
      <c r="DA752" s="349">
        <v>45581</v>
      </c>
      <c r="DB752" s="348">
        <v>2025</v>
      </c>
    </row>
    <row r="753" spans="105:106" ht="18.75" customHeight="1" x14ac:dyDescent="0.25">
      <c r="DA753" s="349">
        <v>45582</v>
      </c>
      <c r="DB753" s="348">
        <v>2025</v>
      </c>
    </row>
    <row r="754" spans="105:106" ht="18.75" customHeight="1" x14ac:dyDescent="0.25">
      <c r="DA754" s="349">
        <v>45583</v>
      </c>
      <c r="DB754" s="348">
        <v>2025</v>
      </c>
    </row>
    <row r="755" spans="105:106" ht="18.75" customHeight="1" x14ac:dyDescent="0.25">
      <c r="DA755" s="349">
        <v>45584</v>
      </c>
      <c r="DB755" s="348">
        <v>2025</v>
      </c>
    </row>
    <row r="756" spans="105:106" ht="18.75" customHeight="1" x14ac:dyDescent="0.25">
      <c r="DA756" s="349">
        <v>45585</v>
      </c>
      <c r="DB756" s="348">
        <v>2025</v>
      </c>
    </row>
    <row r="757" spans="105:106" ht="18.75" customHeight="1" x14ac:dyDescent="0.25">
      <c r="DA757" s="349">
        <v>45586</v>
      </c>
      <c r="DB757" s="348">
        <v>2025</v>
      </c>
    </row>
    <row r="758" spans="105:106" ht="18.75" customHeight="1" x14ac:dyDescent="0.25">
      <c r="DA758" s="349">
        <v>45587</v>
      </c>
      <c r="DB758" s="348">
        <v>2025</v>
      </c>
    </row>
    <row r="759" spans="105:106" ht="18.75" customHeight="1" x14ac:dyDescent="0.25">
      <c r="DA759" s="349">
        <v>45588</v>
      </c>
      <c r="DB759" s="348">
        <v>2025</v>
      </c>
    </row>
    <row r="760" spans="105:106" ht="18.75" customHeight="1" x14ac:dyDescent="0.25">
      <c r="DA760" s="349">
        <v>45589</v>
      </c>
      <c r="DB760" s="348">
        <v>2025</v>
      </c>
    </row>
    <row r="761" spans="105:106" ht="18.75" customHeight="1" x14ac:dyDescent="0.25">
      <c r="DA761" s="349">
        <v>45590</v>
      </c>
      <c r="DB761" s="348">
        <v>2025</v>
      </c>
    </row>
    <row r="762" spans="105:106" ht="18.75" customHeight="1" x14ac:dyDescent="0.25">
      <c r="DA762" s="349">
        <v>45591</v>
      </c>
      <c r="DB762" s="348">
        <v>2025</v>
      </c>
    </row>
    <row r="763" spans="105:106" ht="18.75" customHeight="1" x14ac:dyDescent="0.25">
      <c r="DA763" s="349">
        <v>45592</v>
      </c>
      <c r="DB763" s="348">
        <v>2025</v>
      </c>
    </row>
    <row r="764" spans="105:106" ht="18.75" customHeight="1" x14ac:dyDescent="0.25">
      <c r="DA764" s="349">
        <v>45593</v>
      </c>
      <c r="DB764" s="348">
        <v>2025</v>
      </c>
    </row>
    <row r="765" spans="105:106" ht="18.75" customHeight="1" x14ac:dyDescent="0.25">
      <c r="DA765" s="349">
        <v>45594</v>
      </c>
      <c r="DB765" s="348">
        <v>2025</v>
      </c>
    </row>
    <row r="766" spans="105:106" ht="18.75" customHeight="1" x14ac:dyDescent="0.25">
      <c r="DA766" s="349">
        <v>45595</v>
      </c>
      <c r="DB766" s="348">
        <v>2025</v>
      </c>
    </row>
    <row r="767" spans="105:106" ht="18.75" customHeight="1" x14ac:dyDescent="0.25">
      <c r="DA767" s="349">
        <v>45596</v>
      </c>
      <c r="DB767" s="348">
        <v>2025</v>
      </c>
    </row>
    <row r="768" spans="105:106" ht="18.75" customHeight="1" x14ac:dyDescent="0.25">
      <c r="DA768" s="349">
        <v>45597</v>
      </c>
      <c r="DB768" s="348">
        <v>2025</v>
      </c>
    </row>
    <row r="769" spans="105:106" ht="18.75" customHeight="1" x14ac:dyDescent="0.25">
      <c r="DA769" s="349">
        <v>45598</v>
      </c>
      <c r="DB769" s="348">
        <v>2025</v>
      </c>
    </row>
    <row r="770" spans="105:106" ht="18.75" customHeight="1" x14ac:dyDescent="0.25">
      <c r="DA770" s="349">
        <v>45599</v>
      </c>
      <c r="DB770" s="348">
        <v>2025</v>
      </c>
    </row>
    <row r="771" spans="105:106" ht="18.75" customHeight="1" x14ac:dyDescent="0.25">
      <c r="DA771" s="349">
        <v>45600</v>
      </c>
      <c r="DB771" s="348">
        <v>2025</v>
      </c>
    </row>
    <row r="772" spans="105:106" ht="18.75" customHeight="1" x14ac:dyDescent="0.25">
      <c r="DA772" s="349">
        <v>45601</v>
      </c>
      <c r="DB772" s="348">
        <v>2025</v>
      </c>
    </row>
    <row r="773" spans="105:106" ht="18.75" customHeight="1" x14ac:dyDescent="0.25">
      <c r="DA773" s="349">
        <v>45602</v>
      </c>
      <c r="DB773" s="348">
        <v>2025</v>
      </c>
    </row>
    <row r="774" spans="105:106" ht="18.75" customHeight="1" x14ac:dyDescent="0.25">
      <c r="DA774" s="349">
        <v>45603</v>
      </c>
      <c r="DB774" s="348">
        <v>2025</v>
      </c>
    </row>
    <row r="775" spans="105:106" ht="18.75" customHeight="1" x14ac:dyDescent="0.25">
      <c r="DA775" s="349">
        <v>45604</v>
      </c>
      <c r="DB775" s="348">
        <v>2025</v>
      </c>
    </row>
    <row r="776" spans="105:106" ht="18.75" customHeight="1" x14ac:dyDescent="0.25">
      <c r="DA776" s="349">
        <v>45605</v>
      </c>
      <c r="DB776" s="348">
        <v>2025</v>
      </c>
    </row>
    <row r="777" spans="105:106" ht="18.75" customHeight="1" x14ac:dyDescent="0.25">
      <c r="DA777" s="349">
        <v>45606</v>
      </c>
      <c r="DB777" s="348">
        <v>2025</v>
      </c>
    </row>
    <row r="778" spans="105:106" ht="18.75" customHeight="1" x14ac:dyDescent="0.25">
      <c r="DA778" s="349">
        <v>45607</v>
      </c>
      <c r="DB778" s="348">
        <v>2025</v>
      </c>
    </row>
    <row r="779" spans="105:106" ht="18.75" customHeight="1" x14ac:dyDescent="0.25">
      <c r="DA779" s="349">
        <v>45608</v>
      </c>
      <c r="DB779" s="348">
        <v>2025</v>
      </c>
    </row>
    <row r="780" spans="105:106" ht="18.75" customHeight="1" x14ac:dyDescent="0.25">
      <c r="DA780" s="349">
        <v>45609</v>
      </c>
      <c r="DB780" s="348">
        <v>2025</v>
      </c>
    </row>
    <row r="781" spans="105:106" ht="18.75" customHeight="1" x14ac:dyDescent="0.25">
      <c r="DA781" s="349">
        <v>45610</v>
      </c>
      <c r="DB781" s="348">
        <v>2025</v>
      </c>
    </row>
    <row r="782" spans="105:106" ht="18.75" customHeight="1" x14ac:dyDescent="0.25">
      <c r="DA782" s="349">
        <v>45611</v>
      </c>
      <c r="DB782" s="348">
        <v>2025</v>
      </c>
    </row>
    <row r="783" spans="105:106" ht="18.75" customHeight="1" x14ac:dyDescent="0.25">
      <c r="DA783" s="349">
        <v>45612</v>
      </c>
      <c r="DB783" s="348">
        <v>2025</v>
      </c>
    </row>
    <row r="784" spans="105:106" ht="18.75" customHeight="1" x14ac:dyDescent="0.25">
      <c r="DA784" s="349">
        <v>45613</v>
      </c>
      <c r="DB784" s="348">
        <v>2025</v>
      </c>
    </row>
    <row r="785" spans="105:106" ht="18.75" customHeight="1" x14ac:dyDescent="0.25">
      <c r="DA785" s="349">
        <v>45614</v>
      </c>
      <c r="DB785" s="348">
        <v>2025</v>
      </c>
    </row>
    <row r="786" spans="105:106" ht="18.75" customHeight="1" x14ac:dyDescent="0.25">
      <c r="DA786" s="349">
        <v>45615</v>
      </c>
      <c r="DB786" s="348">
        <v>2025</v>
      </c>
    </row>
    <row r="787" spans="105:106" ht="18.75" customHeight="1" x14ac:dyDescent="0.25">
      <c r="DA787" s="349">
        <v>45616</v>
      </c>
      <c r="DB787" s="348">
        <v>2025</v>
      </c>
    </row>
    <row r="788" spans="105:106" ht="18.75" customHeight="1" x14ac:dyDescent="0.25">
      <c r="DA788" s="349">
        <v>45617</v>
      </c>
      <c r="DB788" s="348">
        <v>2025</v>
      </c>
    </row>
    <row r="789" spans="105:106" ht="18.75" customHeight="1" x14ac:dyDescent="0.25">
      <c r="DA789" s="349">
        <v>45618</v>
      </c>
      <c r="DB789" s="348">
        <v>2025</v>
      </c>
    </row>
    <row r="790" spans="105:106" ht="18.75" customHeight="1" x14ac:dyDescent="0.25">
      <c r="DA790" s="349">
        <v>45619</v>
      </c>
      <c r="DB790" s="348">
        <v>2025</v>
      </c>
    </row>
    <row r="791" spans="105:106" ht="18.75" customHeight="1" x14ac:dyDescent="0.25">
      <c r="DA791" s="349">
        <v>45620</v>
      </c>
      <c r="DB791" s="348">
        <v>2025</v>
      </c>
    </row>
    <row r="792" spans="105:106" ht="18.75" customHeight="1" x14ac:dyDescent="0.25">
      <c r="DA792" s="349">
        <v>45621</v>
      </c>
      <c r="DB792" s="348">
        <v>2025</v>
      </c>
    </row>
    <row r="793" spans="105:106" ht="18.75" customHeight="1" x14ac:dyDescent="0.25">
      <c r="DA793" s="349">
        <v>45622</v>
      </c>
      <c r="DB793" s="348">
        <v>2025</v>
      </c>
    </row>
    <row r="794" spans="105:106" ht="18.75" customHeight="1" x14ac:dyDescent="0.25">
      <c r="DA794" s="349">
        <v>45623</v>
      </c>
      <c r="DB794" s="348">
        <v>2025</v>
      </c>
    </row>
    <row r="795" spans="105:106" ht="18.75" customHeight="1" x14ac:dyDescent="0.25">
      <c r="DA795" s="349">
        <v>45624</v>
      </c>
      <c r="DB795" s="348">
        <v>2025</v>
      </c>
    </row>
    <row r="796" spans="105:106" ht="18.75" customHeight="1" x14ac:dyDescent="0.25">
      <c r="DA796" s="349">
        <v>45625</v>
      </c>
      <c r="DB796" s="348">
        <v>2025</v>
      </c>
    </row>
    <row r="797" spans="105:106" ht="18.75" customHeight="1" x14ac:dyDescent="0.25">
      <c r="DA797" s="349">
        <v>45626</v>
      </c>
      <c r="DB797" s="348">
        <v>2025</v>
      </c>
    </row>
    <row r="798" spans="105:106" ht="18.75" customHeight="1" x14ac:dyDescent="0.25">
      <c r="DA798" s="349">
        <v>45627</v>
      </c>
      <c r="DB798" s="348">
        <v>2025</v>
      </c>
    </row>
    <row r="799" spans="105:106" ht="18.75" customHeight="1" x14ac:dyDescent="0.25">
      <c r="DA799" s="349">
        <v>45628</v>
      </c>
      <c r="DB799" s="348">
        <v>2025</v>
      </c>
    </row>
    <row r="800" spans="105:106" ht="18.75" customHeight="1" x14ac:dyDescent="0.25">
      <c r="DA800" s="349">
        <v>45629</v>
      </c>
      <c r="DB800" s="348">
        <v>2025</v>
      </c>
    </row>
    <row r="801" spans="105:106" ht="18.75" customHeight="1" x14ac:dyDescent="0.25">
      <c r="DA801" s="349">
        <v>45630</v>
      </c>
      <c r="DB801" s="348">
        <v>2025</v>
      </c>
    </row>
    <row r="802" spans="105:106" ht="18.75" customHeight="1" x14ac:dyDescent="0.25">
      <c r="DA802" s="349">
        <v>45631</v>
      </c>
      <c r="DB802" s="348">
        <v>2025</v>
      </c>
    </row>
    <row r="803" spans="105:106" ht="18.75" customHeight="1" x14ac:dyDescent="0.25">
      <c r="DA803" s="349">
        <v>45632</v>
      </c>
      <c r="DB803" s="348">
        <v>2025</v>
      </c>
    </row>
    <row r="804" spans="105:106" ht="18.75" customHeight="1" x14ac:dyDescent="0.25">
      <c r="DA804" s="349">
        <v>45633</v>
      </c>
      <c r="DB804" s="348">
        <v>2025</v>
      </c>
    </row>
    <row r="805" spans="105:106" ht="18.75" customHeight="1" x14ac:dyDescent="0.25">
      <c r="DA805" s="349">
        <v>45634</v>
      </c>
      <c r="DB805" s="348">
        <v>2025</v>
      </c>
    </row>
    <row r="806" spans="105:106" ht="18.75" customHeight="1" x14ac:dyDescent="0.25">
      <c r="DA806" s="349">
        <v>45635</v>
      </c>
      <c r="DB806" s="348">
        <v>2025</v>
      </c>
    </row>
    <row r="807" spans="105:106" ht="18.75" customHeight="1" x14ac:dyDescent="0.25">
      <c r="DA807" s="349">
        <v>45636</v>
      </c>
      <c r="DB807" s="348">
        <v>2025</v>
      </c>
    </row>
    <row r="808" spans="105:106" ht="18.75" customHeight="1" x14ac:dyDescent="0.25">
      <c r="DA808" s="349">
        <v>45637</v>
      </c>
      <c r="DB808" s="348">
        <v>2025</v>
      </c>
    </row>
    <row r="809" spans="105:106" ht="18.75" customHeight="1" x14ac:dyDescent="0.25">
      <c r="DA809" s="349">
        <v>45638</v>
      </c>
      <c r="DB809" s="348">
        <v>2025</v>
      </c>
    </row>
    <row r="810" spans="105:106" ht="18.75" customHeight="1" x14ac:dyDescent="0.25">
      <c r="DA810" s="349">
        <v>45639</v>
      </c>
      <c r="DB810" s="348">
        <v>2025</v>
      </c>
    </row>
    <row r="811" spans="105:106" ht="18.75" customHeight="1" x14ac:dyDescent="0.25">
      <c r="DA811" s="349">
        <v>45640</v>
      </c>
      <c r="DB811" s="348">
        <v>2025</v>
      </c>
    </row>
    <row r="812" spans="105:106" ht="18.75" customHeight="1" x14ac:dyDescent="0.25">
      <c r="DA812" s="349">
        <v>45641</v>
      </c>
      <c r="DB812" s="348">
        <v>2025</v>
      </c>
    </row>
    <row r="813" spans="105:106" ht="18.75" customHeight="1" x14ac:dyDescent="0.25">
      <c r="DA813" s="349">
        <v>45642</v>
      </c>
      <c r="DB813" s="348">
        <v>2025</v>
      </c>
    </row>
    <row r="814" spans="105:106" ht="18.75" customHeight="1" x14ac:dyDescent="0.25">
      <c r="DA814" s="349">
        <v>45643</v>
      </c>
      <c r="DB814" s="348">
        <v>2025</v>
      </c>
    </row>
    <row r="815" spans="105:106" ht="18.75" customHeight="1" x14ac:dyDescent="0.25">
      <c r="DA815" s="349">
        <v>45644</v>
      </c>
      <c r="DB815" s="348">
        <v>2025</v>
      </c>
    </row>
    <row r="816" spans="105:106" ht="18.75" customHeight="1" x14ac:dyDescent="0.25">
      <c r="DA816" s="349">
        <v>45645</v>
      </c>
      <c r="DB816" s="348">
        <v>2025</v>
      </c>
    </row>
    <row r="817" spans="105:106" ht="18.75" customHeight="1" x14ac:dyDescent="0.25">
      <c r="DA817" s="349">
        <v>45646</v>
      </c>
      <c r="DB817" s="348">
        <v>2025</v>
      </c>
    </row>
    <row r="818" spans="105:106" ht="18.75" customHeight="1" x14ac:dyDescent="0.25">
      <c r="DA818" s="349">
        <v>45647</v>
      </c>
      <c r="DB818" s="348">
        <v>2025</v>
      </c>
    </row>
    <row r="819" spans="105:106" ht="18.75" customHeight="1" x14ac:dyDescent="0.25">
      <c r="DA819" s="349">
        <v>45648</v>
      </c>
      <c r="DB819" s="348">
        <v>2025</v>
      </c>
    </row>
    <row r="820" spans="105:106" ht="18.75" customHeight="1" x14ac:dyDescent="0.25">
      <c r="DA820" s="349">
        <v>45649</v>
      </c>
      <c r="DB820" s="348">
        <v>2025</v>
      </c>
    </row>
    <row r="821" spans="105:106" ht="18.75" customHeight="1" x14ac:dyDescent="0.25">
      <c r="DA821" s="349">
        <v>45650</v>
      </c>
      <c r="DB821" s="348">
        <v>2025</v>
      </c>
    </row>
    <row r="822" spans="105:106" ht="18.75" customHeight="1" x14ac:dyDescent="0.25">
      <c r="DA822" s="349">
        <v>45651</v>
      </c>
      <c r="DB822" s="348">
        <v>2025</v>
      </c>
    </row>
    <row r="823" spans="105:106" ht="18.75" customHeight="1" x14ac:dyDescent="0.25">
      <c r="DA823" s="349">
        <v>45652</v>
      </c>
      <c r="DB823" s="348">
        <v>2025</v>
      </c>
    </row>
    <row r="824" spans="105:106" ht="18.75" customHeight="1" x14ac:dyDescent="0.25">
      <c r="DA824" s="349">
        <v>45653</v>
      </c>
      <c r="DB824" s="348">
        <v>2025</v>
      </c>
    </row>
    <row r="825" spans="105:106" ht="18.75" customHeight="1" x14ac:dyDescent="0.25">
      <c r="DA825" s="349">
        <v>45654</v>
      </c>
      <c r="DB825" s="348">
        <v>2025</v>
      </c>
    </row>
    <row r="826" spans="105:106" ht="18.75" customHeight="1" x14ac:dyDescent="0.25">
      <c r="DA826" s="349">
        <v>45655</v>
      </c>
      <c r="DB826" s="348">
        <v>2025</v>
      </c>
    </row>
    <row r="827" spans="105:106" ht="18.75" customHeight="1" x14ac:dyDescent="0.25">
      <c r="DA827" s="349">
        <v>45656</v>
      </c>
      <c r="DB827" s="348">
        <v>2025</v>
      </c>
    </row>
    <row r="828" spans="105:106" ht="18.75" customHeight="1" x14ac:dyDescent="0.25">
      <c r="DA828" s="349">
        <v>45657</v>
      </c>
      <c r="DB828" s="348">
        <v>2025</v>
      </c>
    </row>
    <row r="829" spans="105:106" ht="18.75" customHeight="1" x14ac:dyDescent="0.25">
      <c r="DA829" s="349">
        <v>45658</v>
      </c>
      <c r="DB829" s="348">
        <v>2025</v>
      </c>
    </row>
    <row r="830" spans="105:106" ht="18.75" customHeight="1" x14ac:dyDescent="0.25">
      <c r="DA830" s="349">
        <v>45659</v>
      </c>
      <c r="DB830" s="348">
        <v>2025</v>
      </c>
    </row>
    <row r="831" spans="105:106" ht="18.75" customHeight="1" x14ac:dyDescent="0.25">
      <c r="DA831" s="349">
        <v>45660</v>
      </c>
      <c r="DB831" s="348">
        <v>2025</v>
      </c>
    </row>
    <row r="832" spans="105:106" ht="18.75" customHeight="1" x14ac:dyDescent="0.25">
      <c r="DA832" s="349">
        <v>45661</v>
      </c>
      <c r="DB832" s="348">
        <v>2025</v>
      </c>
    </row>
    <row r="833" spans="105:106" ht="18.75" customHeight="1" x14ac:dyDescent="0.25">
      <c r="DA833" s="349">
        <v>45662</v>
      </c>
      <c r="DB833" s="348">
        <v>2025</v>
      </c>
    </row>
    <row r="834" spans="105:106" ht="18.75" customHeight="1" x14ac:dyDescent="0.25">
      <c r="DA834" s="349">
        <v>45663</v>
      </c>
      <c r="DB834" s="348">
        <v>2025</v>
      </c>
    </row>
    <row r="835" spans="105:106" ht="18.75" customHeight="1" x14ac:dyDescent="0.25">
      <c r="DA835" s="349">
        <v>45664</v>
      </c>
      <c r="DB835" s="348">
        <v>2025</v>
      </c>
    </row>
    <row r="836" spans="105:106" ht="18.75" customHeight="1" x14ac:dyDescent="0.25">
      <c r="DA836" s="349">
        <v>45665</v>
      </c>
      <c r="DB836" s="348">
        <v>2025</v>
      </c>
    </row>
    <row r="837" spans="105:106" ht="18.75" customHeight="1" x14ac:dyDescent="0.25">
      <c r="DA837" s="349">
        <v>45666</v>
      </c>
      <c r="DB837" s="348">
        <v>2025</v>
      </c>
    </row>
    <row r="838" spans="105:106" ht="18.75" customHeight="1" x14ac:dyDescent="0.25">
      <c r="DA838" s="349">
        <v>45667</v>
      </c>
      <c r="DB838" s="348">
        <v>2025</v>
      </c>
    </row>
    <row r="839" spans="105:106" ht="18.75" customHeight="1" x14ac:dyDescent="0.25">
      <c r="DA839" s="349">
        <v>45668</v>
      </c>
      <c r="DB839" s="348">
        <v>2025</v>
      </c>
    </row>
    <row r="840" spans="105:106" ht="18.75" customHeight="1" x14ac:dyDescent="0.25">
      <c r="DA840" s="349">
        <v>45669</v>
      </c>
      <c r="DB840" s="348">
        <v>2025</v>
      </c>
    </row>
    <row r="841" spans="105:106" ht="18.75" customHeight="1" x14ac:dyDescent="0.25">
      <c r="DA841" s="349">
        <v>45670</v>
      </c>
      <c r="DB841" s="348">
        <v>2025</v>
      </c>
    </row>
    <row r="842" spans="105:106" ht="18.75" customHeight="1" x14ac:dyDescent="0.25">
      <c r="DA842" s="349">
        <v>45671</v>
      </c>
      <c r="DB842" s="348">
        <v>2025</v>
      </c>
    </row>
    <row r="843" spans="105:106" ht="18.75" customHeight="1" x14ac:dyDescent="0.25">
      <c r="DA843" s="349">
        <v>45672</v>
      </c>
      <c r="DB843" s="348">
        <v>2025</v>
      </c>
    </row>
    <row r="844" spans="105:106" ht="18.75" customHeight="1" x14ac:dyDescent="0.25">
      <c r="DA844" s="349">
        <v>45673</v>
      </c>
      <c r="DB844" s="348">
        <v>2025</v>
      </c>
    </row>
    <row r="845" spans="105:106" ht="18.75" customHeight="1" x14ac:dyDescent="0.25">
      <c r="DA845" s="349">
        <v>45674</v>
      </c>
      <c r="DB845" s="348">
        <v>2025</v>
      </c>
    </row>
    <row r="846" spans="105:106" ht="18.75" customHeight="1" x14ac:dyDescent="0.25">
      <c r="DA846" s="349">
        <v>45675</v>
      </c>
      <c r="DB846" s="348">
        <v>2025</v>
      </c>
    </row>
    <row r="847" spans="105:106" ht="18.75" customHeight="1" x14ac:dyDescent="0.25">
      <c r="DA847" s="349">
        <v>45676</v>
      </c>
      <c r="DB847" s="348">
        <v>2025</v>
      </c>
    </row>
    <row r="848" spans="105:106" ht="18.75" customHeight="1" x14ac:dyDescent="0.25">
      <c r="DA848" s="349">
        <v>45677</v>
      </c>
      <c r="DB848" s="348">
        <v>2025</v>
      </c>
    </row>
    <row r="849" spans="105:106" ht="18.75" customHeight="1" x14ac:dyDescent="0.25">
      <c r="DA849" s="349">
        <v>45678</v>
      </c>
      <c r="DB849" s="348">
        <v>2025</v>
      </c>
    </row>
    <row r="850" spans="105:106" ht="18.75" customHeight="1" x14ac:dyDescent="0.25">
      <c r="DA850" s="349">
        <v>45679</v>
      </c>
      <c r="DB850" s="348">
        <v>2025</v>
      </c>
    </row>
    <row r="851" spans="105:106" ht="18.75" customHeight="1" x14ac:dyDescent="0.25">
      <c r="DA851" s="349">
        <v>45680</v>
      </c>
      <c r="DB851" s="348">
        <v>2025</v>
      </c>
    </row>
    <row r="852" spans="105:106" ht="18.75" customHeight="1" x14ac:dyDescent="0.25">
      <c r="DA852" s="349">
        <v>45681</v>
      </c>
      <c r="DB852" s="348">
        <v>2025</v>
      </c>
    </row>
    <row r="853" spans="105:106" ht="18.75" customHeight="1" x14ac:dyDescent="0.25">
      <c r="DA853" s="349">
        <v>45682</v>
      </c>
      <c r="DB853" s="348">
        <v>2025</v>
      </c>
    </row>
    <row r="854" spans="105:106" ht="18.75" customHeight="1" x14ac:dyDescent="0.25">
      <c r="DA854" s="349">
        <v>45683</v>
      </c>
      <c r="DB854" s="348">
        <v>2025</v>
      </c>
    </row>
    <row r="855" spans="105:106" ht="18.75" customHeight="1" x14ac:dyDescent="0.25">
      <c r="DA855" s="349">
        <v>45684</v>
      </c>
      <c r="DB855" s="348">
        <v>2025</v>
      </c>
    </row>
    <row r="856" spans="105:106" ht="18.75" customHeight="1" x14ac:dyDescent="0.25">
      <c r="DA856" s="349">
        <v>45685</v>
      </c>
      <c r="DB856" s="348">
        <v>2025</v>
      </c>
    </row>
    <row r="857" spans="105:106" ht="18.75" customHeight="1" x14ac:dyDescent="0.25">
      <c r="DA857" s="349">
        <v>45686</v>
      </c>
      <c r="DB857" s="348">
        <v>2025</v>
      </c>
    </row>
    <row r="858" spans="105:106" ht="18.75" customHeight="1" x14ac:dyDescent="0.25">
      <c r="DA858" s="349">
        <v>45687</v>
      </c>
      <c r="DB858" s="348">
        <v>2025</v>
      </c>
    </row>
    <row r="859" spans="105:106" ht="18.75" customHeight="1" x14ac:dyDescent="0.25">
      <c r="DA859" s="349">
        <v>45688</v>
      </c>
      <c r="DB859" s="348">
        <v>2025</v>
      </c>
    </row>
    <row r="860" spans="105:106" ht="18.75" customHeight="1" x14ac:dyDescent="0.25">
      <c r="DA860" s="349">
        <v>45689</v>
      </c>
      <c r="DB860" s="348">
        <v>2025</v>
      </c>
    </row>
    <row r="861" spans="105:106" ht="18.75" customHeight="1" x14ac:dyDescent="0.25">
      <c r="DA861" s="349">
        <v>45690</v>
      </c>
      <c r="DB861" s="348">
        <v>2025</v>
      </c>
    </row>
    <row r="862" spans="105:106" ht="18.75" customHeight="1" x14ac:dyDescent="0.25">
      <c r="DA862" s="349">
        <v>45691</v>
      </c>
      <c r="DB862" s="348">
        <v>2025</v>
      </c>
    </row>
    <row r="863" spans="105:106" ht="18.75" customHeight="1" x14ac:dyDescent="0.25">
      <c r="DA863" s="349">
        <v>45692</v>
      </c>
      <c r="DB863" s="348">
        <v>2025</v>
      </c>
    </row>
    <row r="864" spans="105:106" ht="18.75" customHeight="1" x14ac:dyDescent="0.25">
      <c r="DA864" s="349">
        <v>45693</v>
      </c>
      <c r="DB864" s="348">
        <v>2025</v>
      </c>
    </row>
    <row r="865" spans="105:106" ht="18.75" customHeight="1" x14ac:dyDescent="0.25">
      <c r="DA865" s="349">
        <v>45694</v>
      </c>
      <c r="DB865" s="348">
        <v>2025</v>
      </c>
    </row>
    <row r="866" spans="105:106" ht="18.75" customHeight="1" x14ac:dyDescent="0.25">
      <c r="DA866" s="349">
        <v>45695</v>
      </c>
      <c r="DB866" s="348">
        <v>2025</v>
      </c>
    </row>
    <row r="867" spans="105:106" ht="18.75" customHeight="1" x14ac:dyDescent="0.25">
      <c r="DA867" s="349">
        <v>45696</v>
      </c>
      <c r="DB867" s="348">
        <v>2025</v>
      </c>
    </row>
    <row r="868" spans="105:106" ht="18.75" customHeight="1" x14ac:dyDescent="0.25">
      <c r="DA868" s="349">
        <v>45697</v>
      </c>
      <c r="DB868" s="348">
        <v>2025</v>
      </c>
    </row>
    <row r="869" spans="105:106" ht="18.75" customHeight="1" x14ac:dyDescent="0.25">
      <c r="DA869" s="349">
        <v>45698</v>
      </c>
      <c r="DB869" s="348">
        <v>2025</v>
      </c>
    </row>
    <row r="870" spans="105:106" ht="18.75" customHeight="1" x14ac:dyDescent="0.25">
      <c r="DA870" s="349">
        <v>45699</v>
      </c>
      <c r="DB870" s="348">
        <v>2025</v>
      </c>
    </row>
    <row r="871" spans="105:106" ht="18.75" customHeight="1" x14ac:dyDescent="0.25">
      <c r="DA871" s="349">
        <v>45700</v>
      </c>
      <c r="DB871" s="348">
        <v>2025</v>
      </c>
    </row>
    <row r="872" spans="105:106" ht="18.75" customHeight="1" x14ac:dyDescent="0.25">
      <c r="DA872" s="349">
        <v>45701</v>
      </c>
      <c r="DB872" s="348">
        <v>2025</v>
      </c>
    </row>
    <row r="873" spans="105:106" ht="18.75" customHeight="1" x14ac:dyDescent="0.25">
      <c r="DA873" s="349">
        <v>45702</v>
      </c>
      <c r="DB873" s="348">
        <v>2025</v>
      </c>
    </row>
    <row r="874" spans="105:106" ht="18.75" customHeight="1" x14ac:dyDescent="0.25">
      <c r="DA874" s="349">
        <v>45703</v>
      </c>
      <c r="DB874" s="348">
        <v>2025</v>
      </c>
    </row>
    <row r="875" spans="105:106" ht="18.75" customHeight="1" x14ac:dyDescent="0.25">
      <c r="DA875" s="349">
        <v>45704</v>
      </c>
      <c r="DB875" s="348">
        <v>2025</v>
      </c>
    </row>
    <row r="876" spans="105:106" ht="18.75" customHeight="1" x14ac:dyDescent="0.25">
      <c r="DA876" s="349">
        <v>45705</v>
      </c>
      <c r="DB876" s="348">
        <v>2025</v>
      </c>
    </row>
    <row r="877" spans="105:106" ht="18.75" customHeight="1" x14ac:dyDescent="0.25">
      <c r="DA877" s="349">
        <v>45706</v>
      </c>
      <c r="DB877" s="348">
        <v>2025</v>
      </c>
    </row>
    <row r="878" spans="105:106" ht="18.75" customHeight="1" x14ac:dyDescent="0.25">
      <c r="DA878" s="349">
        <v>45707</v>
      </c>
      <c r="DB878" s="348">
        <v>2025</v>
      </c>
    </row>
    <row r="879" spans="105:106" ht="18.75" customHeight="1" x14ac:dyDescent="0.25">
      <c r="DA879" s="349">
        <v>45708</v>
      </c>
      <c r="DB879" s="348">
        <v>2025</v>
      </c>
    </row>
    <row r="880" spans="105:106" ht="18.75" customHeight="1" x14ac:dyDescent="0.25">
      <c r="DA880" s="349">
        <v>45709</v>
      </c>
      <c r="DB880" s="348">
        <v>2025</v>
      </c>
    </row>
    <row r="881" spans="105:106" ht="18.75" customHeight="1" x14ac:dyDescent="0.25">
      <c r="DA881" s="349">
        <v>45710</v>
      </c>
      <c r="DB881" s="348">
        <v>2025</v>
      </c>
    </row>
    <row r="882" spans="105:106" ht="18.75" customHeight="1" x14ac:dyDescent="0.25">
      <c r="DA882" s="349">
        <v>45711</v>
      </c>
      <c r="DB882" s="348">
        <v>2025</v>
      </c>
    </row>
    <row r="883" spans="105:106" ht="18.75" customHeight="1" x14ac:dyDescent="0.25">
      <c r="DA883" s="349">
        <v>45712</v>
      </c>
      <c r="DB883" s="348">
        <v>2025</v>
      </c>
    </row>
    <row r="884" spans="105:106" ht="18.75" customHeight="1" x14ac:dyDescent="0.25">
      <c r="DA884" s="349">
        <v>45713</v>
      </c>
      <c r="DB884" s="348">
        <v>2025</v>
      </c>
    </row>
    <row r="885" spans="105:106" ht="18.75" customHeight="1" x14ac:dyDescent="0.25">
      <c r="DA885" s="349">
        <v>45714</v>
      </c>
      <c r="DB885" s="348">
        <v>2025</v>
      </c>
    </row>
    <row r="886" spans="105:106" ht="18.75" customHeight="1" x14ac:dyDescent="0.25">
      <c r="DA886" s="349">
        <v>45715</v>
      </c>
      <c r="DB886" s="348">
        <v>2025</v>
      </c>
    </row>
    <row r="887" spans="105:106" ht="18.75" customHeight="1" x14ac:dyDescent="0.25">
      <c r="DA887" s="349">
        <v>45716</v>
      </c>
      <c r="DB887" s="348">
        <v>2025</v>
      </c>
    </row>
    <row r="888" spans="105:106" ht="18.75" customHeight="1" x14ac:dyDescent="0.25">
      <c r="DA888" s="349">
        <v>45717</v>
      </c>
      <c r="DB888" s="348">
        <v>2025</v>
      </c>
    </row>
    <row r="889" spans="105:106" ht="18.75" customHeight="1" x14ac:dyDescent="0.25">
      <c r="DA889" s="349">
        <v>45718</v>
      </c>
      <c r="DB889" s="348">
        <v>2025</v>
      </c>
    </row>
    <row r="890" spans="105:106" ht="18.75" customHeight="1" x14ac:dyDescent="0.25">
      <c r="DA890" s="349">
        <v>45719</v>
      </c>
      <c r="DB890" s="348">
        <v>2025</v>
      </c>
    </row>
    <row r="891" spans="105:106" ht="18.75" customHeight="1" x14ac:dyDescent="0.25">
      <c r="DA891" s="349">
        <v>45720</v>
      </c>
      <c r="DB891" s="348">
        <v>2025</v>
      </c>
    </row>
    <row r="892" spans="105:106" ht="18.75" customHeight="1" x14ac:dyDescent="0.25">
      <c r="DA892" s="349">
        <v>45721</v>
      </c>
      <c r="DB892" s="348">
        <v>2025</v>
      </c>
    </row>
    <row r="893" spans="105:106" ht="18.75" customHeight="1" x14ac:dyDescent="0.25">
      <c r="DA893" s="349">
        <v>45722</v>
      </c>
      <c r="DB893" s="348">
        <v>2025</v>
      </c>
    </row>
    <row r="894" spans="105:106" ht="18.75" customHeight="1" x14ac:dyDescent="0.25">
      <c r="DA894" s="349">
        <v>45723</v>
      </c>
      <c r="DB894" s="348">
        <v>2025</v>
      </c>
    </row>
    <row r="895" spans="105:106" ht="18.75" customHeight="1" x14ac:dyDescent="0.25">
      <c r="DA895" s="349">
        <v>45724</v>
      </c>
      <c r="DB895" s="348">
        <v>2025</v>
      </c>
    </row>
    <row r="896" spans="105:106" ht="18.75" customHeight="1" x14ac:dyDescent="0.25">
      <c r="DA896" s="349">
        <v>45725</v>
      </c>
      <c r="DB896" s="348">
        <v>2025</v>
      </c>
    </row>
    <row r="897" spans="105:106" ht="18.75" customHeight="1" x14ac:dyDescent="0.25">
      <c r="DA897" s="349">
        <v>45726</v>
      </c>
      <c r="DB897" s="348">
        <v>2025</v>
      </c>
    </row>
    <row r="898" spans="105:106" ht="18.75" customHeight="1" x14ac:dyDescent="0.25">
      <c r="DA898" s="349">
        <v>45727</v>
      </c>
      <c r="DB898" s="348">
        <v>2025</v>
      </c>
    </row>
    <row r="899" spans="105:106" ht="18.75" customHeight="1" x14ac:dyDescent="0.25">
      <c r="DA899" s="349">
        <v>45728</v>
      </c>
      <c r="DB899" s="348">
        <v>2025</v>
      </c>
    </row>
    <row r="900" spans="105:106" ht="18.75" customHeight="1" x14ac:dyDescent="0.25">
      <c r="DA900" s="349">
        <v>45729</v>
      </c>
      <c r="DB900" s="348">
        <v>2025</v>
      </c>
    </row>
    <row r="901" spans="105:106" ht="18.75" customHeight="1" x14ac:dyDescent="0.25">
      <c r="DA901" s="349">
        <v>45730</v>
      </c>
      <c r="DB901" s="348">
        <v>2025</v>
      </c>
    </row>
    <row r="902" spans="105:106" ht="18.75" customHeight="1" x14ac:dyDescent="0.25">
      <c r="DA902" s="349">
        <v>45731</v>
      </c>
      <c r="DB902" s="348">
        <v>2025</v>
      </c>
    </row>
    <row r="903" spans="105:106" ht="18.75" customHeight="1" x14ac:dyDescent="0.25">
      <c r="DA903" s="349">
        <v>45732</v>
      </c>
      <c r="DB903" s="348">
        <v>2025</v>
      </c>
    </row>
    <row r="904" spans="105:106" ht="18.75" customHeight="1" x14ac:dyDescent="0.25">
      <c r="DA904" s="349">
        <v>45733</v>
      </c>
      <c r="DB904" s="348">
        <v>2025</v>
      </c>
    </row>
    <row r="905" spans="105:106" ht="18.75" customHeight="1" x14ac:dyDescent="0.25">
      <c r="DA905" s="349">
        <v>45734</v>
      </c>
      <c r="DB905" s="348">
        <v>2025</v>
      </c>
    </row>
    <row r="906" spans="105:106" ht="18.75" customHeight="1" x14ac:dyDescent="0.25">
      <c r="DA906" s="349">
        <v>45735</v>
      </c>
      <c r="DB906" s="348">
        <v>2025</v>
      </c>
    </row>
    <row r="907" spans="105:106" ht="18.75" customHeight="1" x14ac:dyDescent="0.25">
      <c r="DA907" s="349">
        <v>45736</v>
      </c>
      <c r="DB907" s="348">
        <v>2025</v>
      </c>
    </row>
    <row r="908" spans="105:106" ht="18.75" customHeight="1" x14ac:dyDescent="0.25">
      <c r="DA908" s="349">
        <v>45737</v>
      </c>
      <c r="DB908" s="348">
        <v>2025</v>
      </c>
    </row>
    <row r="909" spans="105:106" ht="18.75" customHeight="1" x14ac:dyDescent="0.25">
      <c r="DA909" s="349">
        <v>45738</v>
      </c>
      <c r="DB909" s="348">
        <v>2025</v>
      </c>
    </row>
    <row r="910" spans="105:106" ht="18.75" customHeight="1" x14ac:dyDescent="0.25">
      <c r="DA910" s="349">
        <v>45739</v>
      </c>
      <c r="DB910" s="348">
        <v>2025</v>
      </c>
    </row>
    <row r="911" spans="105:106" ht="18.75" customHeight="1" x14ac:dyDescent="0.25">
      <c r="DA911" s="349">
        <v>45740</v>
      </c>
      <c r="DB911" s="348">
        <v>2025</v>
      </c>
    </row>
    <row r="912" spans="105:106" ht="18.75" customHeight="1" x14ac:dyDescent="0.25">
      <c r="DA912" s="349">
        <v>45741</v>
      </c>
      <c r="DB912" s="348">
        <v>2025</v>
      </c>
    </row>
    <row r="913" spans="105:106" ht="18.75" customHeight="1" x14ac:dyDescent="0.25">
      <c r="DA913" s="349">
        <v>45742</v>
      </c>
      <c r="DB913" s="348">
        <v>2025</v>
      </c>
    </row>
    <row r="914" spans="105:106" ht="18.75" customHeight="1" x14ac:dyDescent="0.25">
      <c r="DA914" s="349">
        <v>45743</v>
      </c>
      <c r="DB914" s="348">
        <v>2025</v>
      </c>
    </row>
    <row r="915" spans="105:106" ht="18.75" customHeight="1" x14ac:dyDescent="0.25">
      <c r="DA915" s="349">
        <v>45744</v>
      </c>
      <c r="DB915" s="348">
        <v>2025</v>
      </c>
    </row>
    <row r="916" spans="105:106" ht="18.75" customHeight="1" x14ac:dyDescent="0.25">
      <c r="DA916" s="349">
        <v>45745</v>
      </c>
      <c r="DB916" s="348">
        <v>2025</v>
      </c>
    </row>
    <row r="917" spans="105:106" ht="18.75" customHeight="1" x14ac:dyDescent="0.25">
      <c r="DA917" s="349">
        <v>45746</v>
      </c>
      <c r="DB917" s="348">
        <v>2025</v>
      </c>
    </row>
    <row r="918" spans="105:106" ht="18.75" customHeight="1" x14ac:dyDescent="0.25">
      <c r="DA918" s="349">
        <v>45747</v>
      </c>
      <c r="DB918" s="348">
        <v>2025</v>
      </c>
    </row>
    <row r="919" spans="105:106" ht="18.75" customHeight="1" x14ac:dyDescent="0.25">
      <c r="DA919" s="349">
        <v>45748</v>
      </c>
      <c r="DB919" s="348">
        <v>2025</v>
      </c>
    </row>
    <row r="920" spans="105:106" ht="18.75" customHeight="1" x14ac:dyDescent="0.25">
      <c r="DA920" s="349">
        <v>45749</v>
      </c>
      <c r="DB920" s="348">
        <v>2025</v>
      </c>
    </row>
    <row r="921" spans="105:106" ht="18.75" customHeight="1" x14ac:dyDescent="0.25">
      <c r="DA921" s="349">
        <v>45750</v>
      </c>
      <c r="DB921" s="348">
        <v>2025</v>
      </c>
    </row>
    <row r="922" spans="105:106" ht="18.75" customHeight="1" x14ac:dyDescent="0.25">
      <c r="DA922" s="349">
        <v>45751</v>
      </c>
      <c r="DB922" s="348">
        <v>2025</v>
      </c>
    </row>
    <row r="923" spans="105:106" ht="18.75" customHeight="1" x14ac:dyDescent="0.25">
      <c r="DA923" s="349">
        <v>45752</v>
      </c>
      <c r="DB923" s="348">
        <v>2025</v>
      </c>
    </row>
    <row r="924" spans="105:106" ht="18.75" customHeight="1" x14ac:dyDescent="0.25">
      <c r="DA924" s="349">
        <v>45753</v>
      </c>
      <c r="DB924" s="348">
        <v>2025</v>
      </c>
    </row>
    <row r="925" spans="105:106" ht="18.75" customHeight="1" x14ac:dyDescent="0.25">
      <c r="DA925" s="349">
        <v>45754</v>
      </c>
      <c r="DB925" s="348">
        <v>2025</v>
      </c>
    </row>
    <row r="926" spans="105:106" ht="18.75" customHeight="1" x14ac:dyDescent="0.25">
      <c r="DA926" s="349">
        <v>45755</v>
      </c>
      <c r="DB926" s="348">
        <v>2025</v>
      </c>
    </row>
    <row r="927" spans="105:106" ht="18.75" customHeight="1" x14ac:dyDescent="0.25">
      <c r="DA927" s="349">
        <v>45756</v>
      </c>
      <c r="DB927" s="348">
        <v>2025</v>
      </c>
    </row>
    <row r="928" spans="105:106" ht="18.75" customHeight="1" x14ac:dyDescent="0.25">
      <c r="DA928" s="349">
        <v>45757</v>
      </c>
      <c r="DB928" s="348">
        <v>2025</v>
      </c>
    </row>
    <row r="929" spans="105:106" ht="18.75" customHeight="1" x14ac:dyDescent="0.25">
      <c r="DA929" s="349">
        <v>45758</v>
      </c>
      <c r="DB929" s="348">
        <v>2025</v>
      </c>
    </row>
    <row r="930" spans="105:106" ht="18.75" customHeight="1" x14ac:dyDescent="0.25">
      <c r="DA930" s="349">
        <v>45759</v>
      </c>
      <c r="DB930" s="348">
        <v>2025</v>
      </c>
    </row>
    <row r="931" spans="105:106" ht="18.75" customHeight="1" x14ac:dyDescent="0.25">
      <c r="DA931" s="349">
        <v>45760</v>
      </c>
      <c r="DB931" s="348">
        <v>2025</v>
      </c>
    </row>
    <row r="932" spans="105:106" ht="18.75" customHeight="1" x14ac:dyDescent="0.25">
      <c r="DA932" s="349">
        <v>45761</v>
      </c>
      <c r="DB932" s="348">
        <v>2025</v>
      </c>
    </row>
    <row r="933" spans="105:106" ht="18.75" customHeight="1" x14ac:dyDescent="0.25">
      <c r="DA933" s="349">
        <v>45762</v>
      </c>
      <c r="DB933" s="348">
        <v>2025</v>
      </c>
    </row>
    <row r="934" spans="105:106" ht="18.75" customHeight="1" x14ac:dyDescent="0.25">
      <c r="DA934" s="349">
        <v>45763</v>
      </c>
      <c r="DB934" s="348">
        <v>2025</v>
      </c>
    </row>
    <row r="935" spans="105:106" ht="18.75" customHeight="1" x14ac:dyDescent="0.25">
      <c r="DA935" s="349">
        <v>45764</v>
      </c>
      <c r="DB935" s="348">
        <v>2025</v>
      </c>
    </row>
    <row r="936" spans="105:106" ht="18.75" customHeight="1" x14ac:dyDescent="0.25">
      <c r="DA936" s="349">
        <v>45765</v>
      </c>
      <c r="DB936" s="348">
        <v>2025</v>
      </c>
    </row>
    <row r="937" spans="105:106" ht="18.75" customHeight="1" x14ac:dyDescent="0.25">
      <c r="DA937" s="349">
        <v>45766</v>
      </c>
      <c r="DB937" s="348">
        <v>2025</v>
      </c>
    </row>
    <row r="938" spans="105:106" ht="18.75" customHeight="1" x14ac:dyDescent="0.25">
      <c r="DA938" s="349">
        <v>45767</v>
      </c>
      <c r="DB938" s="348">
        <v>2025</v>
      </c>
    </row>
    <row r="939" spans="105:106" ht="18.75" customHeight="1" x14ac:dyDescent="0.25">
      <c r="DA939" s="349">
        <v>45768</v>
      </c>
      <c r="DB939" s="348">
        <v>2025</v>
      </c>
    </row>
    <row r="940" spans="105:106" ht="18.75" customHeight="1" x14ac:dyDescent="0.25">
      <c r="DA940" s="349">
        <v>45769</v>
      </c>
      <c r="DB940" s="348">
        <v>2025</v>
      </c>
    </row>
    <row r="941" spans="105:106" ht="18.75" customHeight="1" x14ac:dyDescent="0.25">
      <c r="DA941" s="349">
        <v>45770</v>
      </c>
      <c r="DB941" s="348">
        <v>2025</v>
      </c>
    </row>
    <row r="942" spans="105:106" ht="18.75" customHeight="1" x14ac:dyDescent="0.25">
      <c r="DA942" s="349">
        <v>45771</v>
      </c>
      <c r="DB942" s="348">
        <v>2025</v>
      </c>
    </row>
    <row r="943" spans="105:106" ht="18.75" customHeight="1" x14ac:dyDescent="0.25">
      <c r="DA943" s="349">
        <v>45772</v>
      </c>
      <c r="DB943" s="348">
        <v>2025</v>
      </c>
    </row>
    <row r="944" spans="105:106" ht="18.75" customHeight="1" x14ac:dyDescent="0.25">
      <c r="DA944" s="349">
        <v>45773</v>
      </c>
      <c r="DB944" s="348">
        <v>2025</v>
      </c>
    </row>
    <row r="945" spans="105:106" ht="18.75" customHeight="1" x14ac:dyDescent="0.25">
      <c r="DA945" s="349">
        <v>45774</v>
      </c>
      <c r="DB945" s="348">
        <v>2025</v>
      </c>
    </row>
    <row r="946" spans="105:106" ht="18.75" customHeight="1" x14ac:dyDescent="0.25">
      <c r="DA946" s="349">
        <v>45775</v>
      </c>
      <c r="DB946" s="348">
        <v>2025</v>
      </c>
    </row>
    <row r="947" spans="105:106" ht="18.75" customHeight="1" x14ac:dyDescent="0.25">
      <c r="DA947" s="349">
        <v>45776</v>
      </c>
      <c r="DB947" s="348">
        <v>2025</v>
      </c>
    </row>
    <row r="948" spans="105:106" ht="18.75" customHeight="1" x14ac:dyDescent="0.25">
      <c r="DA948" s="349">
        <v>45777</v>
      </c>
      <c r="DB948" s="348">
        <v>2025</v>
      </c>
    </row>
    <row r="949" spans="105:106" ht="18.75" customHeight="1" x14ac:dyDescent="0.25">
      <c r="DA949" s="349">
        <v>45778</v>
      </c>
      <c r="DB949" s="348">
        <v>2025</v>
      </c>
    </row>
    <row r="950" spans="105:106" ht="18.75" customHeight="1" x14ac:dyDescent="0.25">
      <c r="DA950" s="349">
        <v>45779</v>
      </c>
      <c r="DB950" s="348">
        <v>2025</v>
      </c>
    </row>
    <row r="951" spans="105:106" ht="18.75" customHeight="1" x14ac:dyDescent="0.25">
      <c r="DA951" s="349">
        <v>45780</v>
      </c>
      <c r="DB951" s="348">
        <v>2025</v>
      </c>
    </row>
    <row r="952" spans="105:106" ht="18.75" customHeight="1" x14ac:dyDescent="0.25">
      <c r="DA952" s="349">
        <v>45781</v>
      </c>
      <c r="DB952" s="348">
        <v>2025</v>
      </c>
    </row>
    <row r="953" spans="105:106" ht="18.75" customHeight="1" x14ac:dyDescent="0.25">
      <c r="DA953" s="349">
        <v>45782</v>
      </c>
      <c r="DB953" s="348">
        <v>2025</v>
      </c>
    </row>
    <row r="954" spans="105:106" ht="18.75" customHeight="1" x14ac:dyDescent="0.25">
      <c r="DA954" s="349">
        <v>45783</v>
      </c>
      <c r="DB954" s="348">
        <v>2025</v>
      </c>
    </row>
    <row r="955" spans="105:106" ht="18.75" customHeight="1" x14ac:dyDescent="0.25">
      <c r="DA955" s="349">
        <v>45784</v>
      </c>
      <c r="DB955" s="348">
        <v>2025</v>
      </c>
    </row>
    <row r="956" spans="105:106" ht="18.75" customHeight="1" x14ac:dyDescent="0.25">
      <c r="DA956" s="349">
        <v>45785</v>
      </c>
      <c r="DB956" s="348">
        <v>2025</v>
      </c>
    </row>
    <row r="957" spans="105:106" ht="18.75" customHeight="1" x14ac:dyDescent="0.25">
      <c r="DA957" s="349">
        <v>45786</v>
      </c>
      <c r="DB957" s="348">
        <v>2025</v>
      </c>
    </row>
    <row r="958" spans="105:106" ht="18.75" customHeight="1" x14ac:dyDescent="0.25">
      <c r="DA958" s="349">
        <v>45787</v>
      </c>
      <c r="DB958" s="348">
        <v>2025</v>
      </c>
    </row>
    <row r="959" spans="105:106" ht="18.75" customHeight="1" x14ac:dyDescent="0.25">
      <c r="DA959" s="349">
        <v>45788</v>
      </c>
      <c r="DB959" s="348">
        <v>2025</v>
      </c>
    </row>
    <row r="960" spans="105:106" ht="18.75" customHeight="1" x14ac:dyDescent="0.25">
      <c r="DA960" s="349">
        <v>45789</v>
      </c>
      <c r="DB960" s="348">
        <v>2025</v>
      </c>
    </row>
    <row r="961" spans="105:106" ht="18.75" customHeight="1" x14ac:dyDescent="0.25">
      <c r="DA961" s="349">
        <v>45790</v>
      </c>
      <c r="DB961" s="348">
        <v>2025</v>
      </c>
    </row>
    <row r="962" spans="105:106" ht="18.75" customHeight="1" x14ac:dyDescent="0.25">
      <c r="DA962" s="349">
        <v>45791</v>
      </c>
      <c r="DB962" s="348">
        <v>2025</v>
      </c>
    </row>
    <row r="963" spans="105:106" ht="18.75" customHeight="1" x14ac:dyDescent="0.25">
      <c r="DA963" s="349">
        <v>45792</v>
      </c>
      <c r="DB963" s="348">
        <v>2025</v>
      </c>
    </row>
    <row r="964" spans="105:106" ht="18.75" customHeight="1" x14ac:dyDescent="0.25">
      <c r="DA964" s="349">
        <v>45793</v>
      </c>
      <c r="DB964" s="348">
        <v>2025</v>
      </c>
    </row>
    <row r="965" spans="105:106" ht="18.75" customHeight="1" x14ac:dyDescent="0.25">
      <c r="DA965" s="349">
        <v>45794</v>
      </c>
      <c r="DB965" s="348">
        <v>2025</v>
      </c>
    </row>
    <row r="966" spans="105:106" ht="18.75" customHeight="1" x14ac:dyDescent="0.25">
      <c r="DA966" s="349">
        <v>45795</v>
      </c>
      <c r="DB966" s="348">
        <v>2025</v>
      </c>
    </row>
    <row r="967" spans="105:106" ht="18.75" customHeight="1" x14ac:dyDescent="0.25">
      <c r="DA967" s="349">
        <v>45796</v>
      </c>
      <c r="DB967" s="348">
        <v>2025</v>
      </c>
    </row>
    <row r="968" spans="105:106" ht="18.75" customHeight="1" x14ac:dyDescent="0.25">
      <c r="DA968" s="349">
        <v>45797</v>
      </c>
      <c r="DB968" s="348">
        <v>2025</v>
      </c>
    </row>
    <row r="969" spans="105:106" ht="18.75" customHeight="1" x14ac:dyDescent="0.25">
      <c r="DA969" s="349">
        <v>45798</v>
      </c>
      <c r="DB969" s="348">
        <v>2025</v>
      </c>
    </row>
    <row r="970" spans="105:106" ht="18.75" customHeight="1" x14ac:dyDescent="0.25">
      <c r="DA970" s="349">
        <v>45799</v>
      </c>
      <c r="DB970" s="348">
        <v>2025</v>
      </c>
    </row>
    <row r="971" spans="105:106" ht="18.75" customHeight="1" x14ac:dyDescent="0.25">
      <c r="DA971" s="349">
        <v>45800</v>
      </c>
      <c r="DB971" s="348">
        <v>2025</v>
      </c>
    </row>
    <row r="972" spans="105:106" ht="18.75" customHeight="1" x14ac:dyDescent="0.25">
      <c r="DA972" s="349">
        <v>45801</v>
      </c>
      <c r="DB972" s="348">
        <v>2025</v>
      </c>
    </row>
    <row r="973" spans="105:106" ht="18.75" customHeight="1" x14ac:dyDescent="0.25">
      <c r="DA973" s="349">
        <v>45802</v>
      </c>
      <c r="DB973" s="348">
        <v>2025</v>
      </c>
    </row>
    <row r="974" spans="105:106" ht="18.75" customHeight="1" x14ac:dyDescent="0.25">
      <c r="DA974" s="349">
        <v>45803</v>
      </c>
      <c r="DB974" s="348">
        <v>2025</v>
      </c>
    </row>
    <row r="975" spans="105:106" ht="18.75" customHeight="1" x14ac:dyDescent="0.25">
      <c r="DA975" s="349">
        <v>45804</v>
      </c>
      <c r="DB975" s="348">
        <v>2025</v>
      </c>
    </row>
    <row r="976" spans="105:106" ht="18.75" customHeight="1" x14ac:dyDescent="0.25">
      <c r="DA976" s="349">
        <v>45805</v>
      </c>
      <c r="DB976" s="348">
        <v>2025</v>
      </c>
    </row>
    <row r="977" spans="105:106" ht="18.75" customHeight="1" x14ac:dyDescent="0.25">
      <c r="DA977" s="349">
        <v>45806</v>
      </c>
      <c r="DB977" s="348">
        <v>2025</v>
      </c>
    </row>
    <row r="978" spans="105:106" ht="18.75" customHeight="1" x14ac:dyDescent="0.25">
      <c r="DA978" s="349">
        <v>45807</v>
      </c>
      <c r="DB978" s="348">
        <v>2025</v>
      </c>
    </row>
    <row r="979" spans="105:106" ht="18.75" customHeight="1" x14ac:dyDescent="0.25">
      <c r="DA979" s="349">
        <v>45808</v>
      </c>
      <c r="DB979" s="348">
        <v>2025</v>
      </c>
    </row>
    <row r="980" spans="105:106" ht="18.75" customHeight="1" x14ac:dyDescent="0.25">
      <c r="DA980" s="349">
        <v>45809</v>
      </c>
      <c r="DB980" s="348">
        <v>2025</v>
      </c>
    </row>
    <row r="981" spans="105:106" ht="18.75" customHeight="1" x14ac:dyDescent="0.25">
      <c r="DA981" s="349">
        <v>45810</v>
      </c>
      <c r="DB981" s="348">
        <v>2025</v>
      </c>
    </row>
    <row r="982" spans="105:106" ht="18.75" customHeight="1" x14ac:dyDescent="0.25">
      <c r="DA982" s="349">
        <v>45811</v>
      </c>
      <c r="DB982" s="348">
        <v>2025</v>
      </c>
    </row>
    <row r="983" spans="105:106" ht="18.75" customHeight="1" x14ac:dyDescent="0.25">
      <c r="DA983" s="349">
        <v>45812</v>
      </c>
      <c r="DB983" s="348">
        <v>2025</v>
      </c>
    </row>
    <row r="984" spans="105:106" ht="18.75" customHeight="1" x14ac:dyDescent="0.25">
      <c r="DA984" s="349">
        <v>45813</v>
      </c>
      <c r="DB984" s="348">
        <v>2025</v>
      </c>
    </row>
    <row r="985" spans="105:106" ht="18.75" customHeight="1" x14ac:dyDescent="0.25">
      <c r="DA985" s="349">
        <v>45814</v>
      </c>
      <c r="DB985" s="348">
        <v>2025</v>
      </c>
    </row>
    <row r="986" spans="105:106" ht="18.75" customHeight="1" x14ac:dyDescent="0.25">
      <c r="DA986" s="349">
        <v>45815</v>
      </c>
      <c r="DB986" s="348">
        <v>2025</v>
      </c>
    </row>
    <row r="987" spans="105:106" ht="18.75" customHeight="1" x14ac:dyDescent="0.25">
      <c r="DA987" s="349">
        <v>45816</v>
      </c>
      <c r="DB987" s="348">
        <v>2025</v>
      </c>
    </row>
    <row r="988" spans="105:106" ht="18.75" customHeight="1" x14ac:dyDescent="0.25">
      <c r="DA988" s="349">
        <v>45817</v>
      </c>
      <c r="DB988" s="348">
        <v>2025</v>
      </c>
    </row>
    <row r="989" spans="105:106" ht="18.75" customHeight="1" x14ac:dyDescent="0.25">
      <c r="DA989" s="349">
        <v>45818</v>
      </c>
      <c r="DB989" s="348">
        <v>2025</v>
      </c>
    </row>
    <row r="990" spans="105:106" ht="18.75" customHeight="1" x14ac:dyDescent="0.25">
      <c r="DA990" s="349">
        <v>45819</v>
      </c>
      <c r="DB990" s="348">
        <v>2025</v>
      </c>
    </row>
    <row r="991" spans="105:106" ht="18.75" customHeight="1" x14ac:dyDescent="0.25">
      <c r="DA991" s="349">
        <v>45820</v>
      </c>
      <c r="DB991" s="348">
        <v>2025</v>
      </c>
    </row>
    <row r="992" spans="105:106" ht="18.75" customHeight="1" x14ac:dyDescent="0.25">
      <c r="DA992" s="349">
        <v>45821</v>
      </c>
      <c r="DB992" s="348">
        <v>2025</v>
      </c>
    </row>
    <row r="993" spans="105:106" ht="18.75" customHeight="1" x14ac:dyDescent="0.25">
      <c r="DA993" s="349">
        <v>45822</v>
      </c>
      <c r="DB993" s="348">
        <v>2025</v>
      </c>
    </row>
    <row r="994" spans="105:106" ht="18.75" customHeight="1" x14ac:dyDescent="0.25">
      <c r="DA994" s="349">
        <v>45823</v>
      </c>
      <c r="DB994" s="348">
        <v>2025</v>
      </c>
    </row>
    <row r="995" spans="105:106" ht="18.75" customHeight="1" x14ac:dyDescent="0.25">
      <c r="DA995" s="349">
        <v>45824</v>
      </c>
      <c r="DB995" s="348">
        <v>2025</v>
      </c>
    </row>
    <row r="996" spans="105:106" ht="18.75" customHeight="1" x14ac:dyDescent="0.25">
      <c r="DA996" s="349">
        <v>45825</v>
      </c>
      <c r="DB996" s="348">
        <v>2025</v>
      </c>
    </row>
    <row r="997" spans="105:106" ht="18.75" customHeight="1" x14ac:dyDescent="0.25">
      <c r="DA997" s="349">
        <v>45826</v>
      </c>
      <c r="DB997" s="348">
        <v>2025</v>
      </c>
    </row>
    <row r="998" spans="105:106" ht="18.75" customHeight="1" x14ac:dyDescent="0.25">
      <c r="DA998" s="349">
        <v>45827</v>
      </c>
      <c r="DB998" s="348">
        <v>2025</v>
      </c>
    </row>
    <row r="999" spans="105:106" ht="18.75" customHeight="1" x14ac:dyDescent="0.25">
      <c r="DA999" s="349">
        <v>45828</v>
      </c>
      <c r="DB999" s="348">
        <v>2025</v>
      </c>
    </row>
    <row r="1000" spans="105:106" ht="18.75" customHeight="1" x14ac:dyDescent="0.25">
      <c r="DA1000" s="349">
        <v>45829</v>
      </c>
      <c r="DB1000" s="348">
        <v>2025</v>
      </c>
    </row>
    <row r="1001" spans="105:106" ht="18.75" customHeight="1" x14ac:dyDescent="0.25">
      <c r="DA1001" s="349">
        <v>45830</v>
      </c>
      <c r="DB1001" s="348">
        <v>2025</v>
      </c>
    </row>
    <row r="1002" spans="105:106" ht="18.75" customHeight="1" x14ac:dyDescent="0.25">
      <c r="DA1002" s="349">
        <v>45831</v>
      </c>
      <c r="DB1002" s="348">
        <v>2025</v>
      </c>
    </row>
    <row r="1003" spans="105:106" ht="18.75" customHeight="1" x14ac:dyDescent="0.25">
      <c r="DA1003" s="349">
        <v>45832</v>
      </c>
      <c r="DB1003" s="348">
        <v>2025</v>
      </c>
    </row>
    <row r="1004" spans="105:106" ht="18.75" customHeight="1" x14ac:dyDescent="0.25">
      <c r="DA1004" s="349">
        <v>45833</v>
      </c>
      <c r="DB1004" s="348">
        <v>2025</v>
      </c>
    </row>
    <row r="1005" spans="105:106" ht="18.75" customHeight="1" x14ac:dyDescent="0.25">
      <c r="DA1005" s="349">
        <v>45834</v>
      </c>
      <c r="DB1005" s="348">
        <v>2025</v>
      </c>
    </row>
    <row r="1006" spans="105:106" ht="18.75" customHeight="1" x14ac:dyDescent="0.25">
      <c r="DA1006" s="349">
        <v>45835</v>
      </c>
      <c r="DB1006" s="348">
        <v>2025</v>
      </c>
    </row>
    <row r="1007" spans="105:106" ht="18.75" customHeight="1" x14ac:dyDescent="0.25">
      <c r="DA1007" s="349">
        <v>45836</v>
      </c>
      <c r="DB1007" s="348">
        <v>2025</v>
      </c>
    </row>
    <row r="1008" spans="105:106" ht="18.75" customHeight="1" x14ac:dyDescent="0.25">
      <c r="DA1008" s="349">
        <v>45837</v>
      </c>
      <c r="DB1008" s="348">
        <v>2025</v>
      </c>
    </row>
    <row r="1009" spans="105:106" ht="18.75" customHeight="1" x14ac:dyDescent="0.25">
      <c r="DA1009" s="349">
        <v>45838</v>
      </c>
      <c r="DB1009" s="348">
        <v>2025</v>
      </c>
    </row>
    <row r="1010" spans="105:106" ht="18.75" customHeight="1" x14ac:dyDescent="0.25">
      <c r="DA1010" s="349">
        <v>45839</v>
      </c>
      <c r="DB1010" s="348">
        <v>2025</v>
      </c>
    </row>
    <row r="1011" spans="105:106" ht="18.75" customHeight="1" x14ac:dyDescent="0.25">
      <c r="DA1011" s="349">
        <v>45840</v>
      </c>
      <c r="DB1011" s="348">
        <v>2025</v>
      </c>
    </row>
    <row r="1012" spans="105:106" ht="18.75" customHeight="1" x14ac:dyDescent="0.25">
      <c r="DA1012" s="349">
        <v>45841</v>
      </c>
      <c r="DB1012" s="348">
        <v>2025</v>
      </c>
    </row>
    <row r="1013" spans="105:106" ht="18.75" customHeight="1" x14ac:dyDescent="0.25">
      <c r="DA1013" s="349">
        <v>45842</v>
      </c>
      <c r="DB1013" s="348">
        <v>2025</v>
      </c>
    </row>
    <row r="1014" spans="105:106" ht="18.75" customHeight="1" x14ac:dyDescent="0.25">
      <c r="DA1014" s="349">
        <v>45843</v>
      </c>
      <c r="DB1014" s="348">
        <v>2025</v>
      </c>
    </row>
    <row r="1015" spans="105:106" ht="18.75" customHeight="1" x14ac:dyDescent="0.25">
      <c r="DA1015" s="349">
        <v>45844</v>
      </c>
      <c r="DB1015" s="348">
        <v>2025</v>
      </c>
    </row>
    <row r="1016" spans="105:106" ht="18.75" customHeight="1" x14ac:dyDescent="0.25">
      <c r="DA1016" s="349">
        <v>45845</v>
      </c>
      <c r="DB1016" s="348">
        <v>2025</v>
      </c>
    </row>
    <row r="1017" spans="105:106" ht="18.75" customHeight="1" x14ac:dyDescent="0.25">
      <c r="DA1017" s="349">
        <v>45846</v>
      </c>
      <c r="DB1017" s="348">
        <v>2025</v>
      </c>
    </row>
    <row r="1018" spans="105:106" ht="18.75" customHeight="1" x14ac:dyDescent="0.25">
      <c r="DA1018" s="349">
        <v>45847</v>
      </c>
      <c r="DB1018" s="348">
        <v>2025</v>
      </c>
    </row>
    <row r="1019" spans="105:106" ht="18.75" customHeight="1" x14ac:dyDescent="0.25">
      <c r="DA1019" s="349">
        <v>45848</v>
      </c>
      <c r="DB1019" s="348">
        <v>2025</v>
      </c>
    </row>
    <row r="1020" spans="105:106" ht="18.75" customHeight="1" x14ac:dyDescent="0.25">
      <c r="DA1020" s="349">
        <v>45849</v>
      </c>
      <c r="DB1020" s="348">
        <v>2025</v>
      </c>
    </row>
    <row r="1021" spans="105:106" ht="18.75" customHeight="1" x14ac:dyDescent="0.25">
      <c r="DA1021" s="349">
        <v>45850</v>
      </c>
      <c r="DB1021" s="348">
        <v>2025</v>
      </c>
    </row>
    <row r="1022" spans="105:106" ht="18.75" customHeight="1" x14ac:dyDescent="0.25">
      <c r="DA1022" s="349">
        <v>45851</v>
      </c>
      <c r="DB1022" s="348">
        <v>2025</v>
      </c>
    </row>
    <row r="1023" spans="105:106" ht="18.75" customHeight="1" x14ac:dyDescent="0.25">
      <c r="DA1023" s="349">
        <v>45852</v>
      </c>
      <c r="DB1023" s="348">
        <v>2025</v>
      </c>
    </row>
    <row r="1024" spans="105:106" ht="18.75" customHeight="1" x14ac:dyDescent="0.25">
      <c r="DA1024" s="349">
        <v>45853</v>
      </c>
      <c r="DB1024" s="348">
        <v>2025</v>
      </c>
    </row>
    <row r="1025" spans="105:106" ht="18.75" customHeight="1" x14ac:dyDescent="0.25">
      <c r="DA1025" s="349">
        <v>45854</v>
      </c>
      <c r="DB1025" s="348">
        <v>2025</v>
      </c>
    </row>
    <row r="1026" spans="105:106" ht="18.75" customHeight="1" x14ac:dyDescent="0.25">
      <c r="DA1026" s="349">
        <v>45855</v>
      </c>
      <c r="DB1026" s="348">
        <v>2025</v>
      </c>
    </row>
    <row r="1027" spans="105:106" ht="18.75" customHeight="1" x14ac:dyDescent="0.25">
      <c r="DA1027" s="349">
        <v>45856</v>
      </c>
      <c r="DB1027" s="348">
        <v>2025</v>
      </c>
    </row>
    <row r="1028" spans="105:106" ht="18.75" customHeight="1" x14ac:dyDescent="0.25">
      <c r="DA1028" s="349">
        <v>45857</v>
      </c>
      <c r="DB1028" s="348">
        <v>2025</v>
      </c>
    </row>
    <row r="1029" spans="105:106" ht="18.75" customHeight="1" x14ac:dyDescent="0.25">
      <c r="DA1029" s="349">
        <v>45858</v>
      </c>
      <c r="DB1029" s="348">
        <v>2025</v>
      </c>
    </row>
    <row r="1030" spans="105:106" ht="18.75" customHeight="1" x14ac:dyDescent="0.25">
      <c r="DA1030" s="349">
        <v>45859</v>
      </c>
      <c r="DB1030" s="348">
        <v>2025</v>
      </c>
    </row>
    <row r="1031" spans="105:106" ht="18.75" customHeight="1" x14ac:dyDescent="0.25">
      <c r="DA1031" s="349">
        <v>45860</v>
      </c>
      <c r="DB1031" s="348">
        <v>2025</v>
      </c>
    </row>
    <row r="1032" spans="105:106" ht="18.75" customHeight="1" x14ac:dyDescent="0.25">
      <c r="DA1032" s="349">
        <v>45861</v>
      </c>
      <c r="DB1032" s="348">
        <v>2025</v>
      </c>
    </row>
    <row r="1033" spans="105:106" ht="18.75" customHeight="1" x14ac:dyDescent="0.25">
      <c r="DA1033" s="349">
        <v>45862</v>
      </c>
      <c r="DB1033" s="348">
        <v>2025</v>
      </c>
    </row>
    <row r="1034" spans="105:106" ht="18.75" customHeight="1" x14ac:dyDescent="0.25">
      <c r="DA1034" s="349">
        <v>45863</v>
      </c>
      <c r="DB1034" s="348">
        <v>2025</v>
      </c>
    </row>
    <row r="1035" spans="105:106" ht="18.75" customHeight="1" x14ac:dyDescent="0.25">
      <c r="DA1035" s="349">
        <v>45864</v>
      </c>
      <c r="DB1035" s="348">
        <v>2025</v>
      </c>
    </row>
    <row r="1036" spans="105:106" ht="18.75" customHeight="1" x14ac:dyDescent="0.25">
      <c r="DA1036" s="349">
        <v>45865</v>
      </c>
      <c r="DB1036" s="348">
        <v>2025</v>
      </c>
    </row>
    <row r="1037" spans="105:106" ht="18.75" customHeight="1" x14ac:dyDescent="0.25">
      <c r="DA1037" s="349">
        <v>45866</v>
      </c>
      <c r="DB1037" s="348">
        <v>2025</v>
      </c>
    </row>
    <row r="1038" spans="105:106" ht="18.75" customHeight="1" x14ac:dyDescent="0.25">
      <c r="DA1038" s="349">
        <v>45867</v>
      </c>
      <c r="DB1038" s="348">
        <v>2025</v>
      </c>
    </row>
    <row r="1039" spans="105:106" ht="18.75" customHeight="1" x14ac:dyDescent="0.25">
      <c r="DA1039" s="349">
        <v>45868</v>
      </c>
      <c r="DB1039" s="348">
        <v>2025</v>
      </c>
    </row>
    <row r="1040" spans="105:106" ht="18.75" customHeight="1" x14ac:dyDescent="0.25">
      <c r="DA1040" s="349">
        <v>45869</v>
      </c>
      <c r="DB1040" s="348">
        <v>2025</v>
      </c>
    </row>
    <row r="1041" spans="105:106" ht="18.75" customHeight="1" x14ac:dyDescent="0.25">
      <c r="DA1041" s="349">
        <v>45870</v>
      </c>
      <c r="DB1041" s="348">
        <v>2025</v>
      </c>
    </row>
    <row r="1042" spans="105:106" ht="18.75" customHeight="1" x14ac:dyDescent="0.25">
      <c r="DA1042" s="349">
        <v>45871</v>
      </c>
      <c r="DB1042" s="348">
        <v>2025</v>
      </c>
    </row>
    <row r="1043" spans="105:106" ht="18.75" customHeight="1" x14ac:dyDescent="0.25">
      <c r="DA1043" s="349">
        <v>45872</v>
      </c>
      <c r="DB1043" s="348">
        <v>2025</v>
      </c>
    </row>
    <row r="1044" spans="105:106" ht="18.75" customHeight="1" x14ac:dyDescent="0.25">
      <c r="DA1044" s="349">
        <v>45873</v>
      </c>
      <c r="DB1044" s="348">
        <v>2025</v>
      </c>
    </row>
    <row r="1045" spans="105:106" ht="18.75" customHeight="1" x14ac:dyDescent="0.25">
      <c r="DA1045" s="349">
        <v>45874</v>
      </c>
      <c r="DB1045" s="348">
        <v>2025</v>
      </c>
    </row>
    <row r="1046" spans="105:106" ht="18.75" customHeight="1" x14ac:dyDescent="0.25">
      <c r="DA1046" s="349">
        <v>45875</v>
      </c>
      <c r="DB1046" s="348">
        <v>2025</v>
      </c>
    </row>
    <row r="1047" spans="105:106" ht="18.75" customHeight="1" x14ac:dyDescent="0.25">
      <c r="DA1047" s="349">
        <v>45876</v>
      </c>
      <c r="DB1047" s="348">
        <v>2025</v>
      </c>
    </row>
    <row r="1048" spans="105:106" ht="18.75" customHeight="1" x14ac:dyDescent="0.25">
      <c r="DA1048" s="349">
        <v>45877</v>
      </c>
      <c r="DB1048" s="348">
        <v>2025</v>
      </c>
    </row>
    <row r="1049" spans="105:106" ht="18.75" customHeight="1" x14ac:dyDescent="0.25">
      <c r="DA1049" s="349">
        <v>45878</v>
      </c>
      <c r="DB1049" s="348">
        <v>2025</v>
      </c>
    </row>
    <row r="1050" spans="105:106" ht="18.75" customHeight="1" x14ac:dyDescent="0.25">
      <c r="DA1050" s="349">
        <v>45879</v>
      </c>
      <c r="DB1050" s="348">
        <v>2025</v>
      </c>
    </row>
    <row r="1051" spans="105:106" ht="18.75" customHeight="1" x14ac:dyDescent="0.25">
      <c r="DA1051" s="349">
        <v>45880</v>
      </c>
      <c r="DB1051" s="348">
        <v>2025</v>
      </c>
    </row>
    <row r="1052" spans="105:106" ht="18.75" customHeight="1" x14ac:dyDescent="0.25">
      <c r="DA1052" s="349">
        <v>45881</v>
      </c>
      <c r="DB1052" s="348">
        <v>2025</v>
      </c>
    </row>
    <row r="1053" spans="105:106" ht="18.75" customHeight="1" x14ac:dyDescent="0.25">
      <c r="DA1053" s="349">
        <v>45882</v>
      </c>
      <c r="DB1053" s="348">
        <v>2025</v>
      </c>
    </row>
    <row r="1054" spans="105:106" ht="18.75" customHeight="1" x14ac:dyDescent="0.25">
      <c r="DA1054" s="349">
        <v>45883</v>
      </c>
      <c r="DB1054" s="348">
        <v>2025</v>
      </c>
    </row>
    <row r="1055" spans="105:106" ht="18.75" customHeight="1" x14ac:dyDescent="0.25">
      <c r="DA1055" s="349">
        <v>45884</v>
      </c>
      <c r="DB1055" s="348">
        <v>2025</v>
      </c>
    </row>
    <row r="1056" spans="105:106" ht="18.75" customHeight="1" x14ac:dyDescent="0.25">
      <c r="DA1056" s="349">
        <v>45885</v>
      </c>
      <c r="DB1056" s="348">
        <v>2025</v>
      </c>
    </row>
    <row r="1057" spans="105:106" ht="18.75" customHeight="1" x14ac:dyDescent="0.25">
      <c r="DA1057" s="349">
        <v>45886</v>
      </c>
      <c r="DB1057" s="348">
        <v>2025</v>
      </c>
    </row>
    <row r="1058" spans="105:106" ht="18.75" customHeight="1" x14ac:dyDescent="0.25">
      <c r="DA1058" s="349">
        <v>45887</v>
      </c>
      <c r="DB1058" s="348">
        <v>2025</v>
      </c>
    </row>
    <row r="1059" spans="105:106" ht="18.75" customHeight="1" x14ac:dyDescent="0.25">
      <c r="DA1059" s="349">
        <v>45888</v>
      </c>
      <c r="DB1059" s="348">
        <v>2025</v>
      </c>
    </row>
    <row r="1060" spans="105:106" ht="18.75" customHeight="1" x14ac:dyDescent="0.25">
      <c r="DA1060" s="349">
        <v>45889</v>
      </c>
      <c r="DB1060" s="348">
        <v>2025</v>
      </c>
    </row>
    <row r="1061" spans="105:106" ht="18.75" customHeight="1" x14ac:dyDescent="0.25">
      <c r="DA1061" s="349">
        <v>45890</v>
      </c>
      <c r="DB1061" s="348">
        <v>2025</v>
      </c>
    </row>
    <row r="1062" spans="105:106" ht="18.75" customHeight="1" x14ac:dyDescent="0.25">
      <c r="DA1062" s="349">
        <v>45891</v>
      </c>
      <c r="DB1062" s="348">
        <v>2025</v>
      </c>
    </row>
    <row r="1063" spans="105:106" ht="18.75" customHeight="1" x14ac:dyDescent="0.25">
      <c r="DA1063" s="349">
        <v>45892</v>
      </c>
      <c r="DB1063" s="348">
        <v>2025</v>
      </c>
    </row>
    <row r="1064" spans="105:106" ht="18.75" customHeight="1" x14ac:dyDescent="0.25">
      <c r="DA1064" s="349">
        <v>45893</v>
      </c>
      <c r="DB1064" s="348">
        <v>2025</v>
      </c>
    </row>
    <row r="1065" spans="105:106" ht="18.75" customHeight="1" x14ac:dyDescent="0.25">
      <c r="DA1065" s="349">
        <v>45894</v>
      </c>
      <c r="DB1065" s="348">
        <v>2025</v>
      </c>
    </row>
    <row r="1066" spans="105:106" ht="18.75" customHeight="1" x14ac:dyDescent="0.25">
      <c r="DA1066" s="349">
        <v>45895</v>
      </c>
      <c r="DB1066" s="348">
        <v>2025</v>
      </c>
    </row>
    <row r="1067" spans="105:106" ht="18.75" customHeight="1" x14ac:dyDescent="0.25">
      <c r="DA1067" s="349">
        <v>45896</v>
      </c>
      <c r="DB1067" s="348">
        <v>2025</v>
      </c>
    </row>
    <row r="1068" spans="105:106" ht="18.75" customHeight="1" x14ac:dyDescent="0.25">
      <c r="DA1068" s="349">
        <v>45897</v>
      </c>
      <c r="DB1068" s="348">
        <v>2025</v>
      </c>
    </row>
    <row r="1069" spans="105:106" ht="18.75" customHeight="1" x14ac:dyDescent="0.25">
      <c r="DA1069" s="349">
        <v>45898</v>
      </c>
      <c r="DB1069" s="348">
        <v>2025</v>
      </c>
    </row>
    <row r="1070" spans="105:106" ht="18.75" customHeight="1" x14ac:dyDescent="0.25">
      <c r="DA1070" s="349">
        <v>45899</v>
      </c>
      <c r="DB1070" s="348">
        <v>2025</v>
      </c>
    </row>
    <row r="1071" spans="105:106" ht="18.75" customHeight="1" x14ac:dyDescent="0.25">
      <c r="DA1071" s="349">
        <v>45900</v>
      </c>
      <c r="DB1071" s="348">
        <v>2025</v>
      </c>
    </row>
    <row r="1072" spans="105:106" ht="18.75" customHeight="1" x14ac:dyDescent="0.25">
      <c r="DA1072" s="349">
        <v>45901</v>
      </c>
      <c r="DB1072" s="348">
        <v>2025</v>
      </c>
    </row>
    <row r="1073" spans="105:106" ht="18.75" customHeight="1" x14ac:dyDescent="0.25">
      <c r="DA1073" s="349">
        <v>45902</v>
      </c>
      <c r="DB1073" s="348">
        <v>2025</v>
      </c>
    </row>
    <row r="1074" spans="105:106" ht="18.75" customHeight="1" x14ac:dyDescent="0.25">
      <c r="DA1074" s="349">
        <v>45903</v>
      </c>
      <c r="DB1074" s="348">
        <v>2025</v>
      </c>
    </row>
    <row r="1075" spans="105:106" ht="18.75" customHeight="1" x14ac:dyDescent="0.25">
      <c r="DA1075" s="349">
        <v>45904</v>
      </c>
      <c r="DB1075" s="348">
        <v>2025</v>
      </c>
    </row>
    <row r="1076" spans="105:106" ht="18.75" customHeight="1" x14ac:dyDescent="0.25">
      <c r="DA1076" s="349">
        <v>45905</v>
      </c>
      <c r="DB1076" s="348">
        <v>2025</v>
      </c>
    </row>
    <row r="1077" spans="105:106" ht="18.75" customHeight="1" x14ac:dyDescent="0.25">
      <c r="DA1077" s="349">
        <v>45906</v>
      </c>
      <c r="DB1077" s="348">
        <v>2025</v>
      </c>
    </row>
    <row r="1078" spans="105:106" ht="18.75" customHeight="1" x14ac:dyDescent="0.25">
      <c r="DA1078" s="349">
        <v>45907</v>
      </c>
      <c r="DB1078" s="348">
        <v>2025</v>
      </c>
    </row>
    <row r="1079" spans="105:106" ht="18.75" customHeight="1" x14ac:dyDescent="0.25">
      <c r="DA1079" s="349">
        <v>45908</v>
      </c>
      <c r="DB1079" s="348">
        <v>2025</v>
      </c>
    </row>
    <row r="1080" spans="105:106" ht="18.75" customHeight="1" x14ac:dyDescent="0.25">
      <c r="DA1080" s="349">
        <v>45909</v>
      </c>
      <c r="DB1080" s="348">
        <v>2025</v>
      </c>
    </row>
    <row r="1081" spans="105:106" ht="18.75" customHeight="1" x14ac:dyDescent="0.25">
      <c r="DA1081" s="349">
        <v>45910</v>
      </c>
      <c r="DB1081" s="348">
        <v>2025</v>
      </c>
    </row>
    <row r="1082" spans="105:106" ht="18.75" customHeight="1" x14ac:dyDescent="0.25">
      <c r="DA1082" s="349">
        <v>45911</v>
      </c>
      <c r="DB1082" s="348">
        <v>2025</v>
      </c>
    </row>
    <row r="1083" spans="105:106" ht="18.75" customHeight="1" x14ac:dyDescent="0.25">
      <c r="DA1083" s="349">
        <v>45912</v>
      </c>
      <c r="DB1083" s="348">
        <v>2025</v>
      </c>
    </row>
    <row r="1084" spans="105:106" ht="18.75" customHeight="1" x14ac:dyDescent="0.25">
      <c r="DA1084" s="349">
        <v>45913</v>
      </c>
      <c r="DB1084" s="348">
        <v>2025</v>
      </c>
    </row>
    <row r="1085" spans="105:106" ht="18.75" customHeight="1" x14ac:dyDescent="0.25">
      <c r="DA1085" s="349">
        <v>45914</v>
      </c>
      <c r="DB1085" s="348">
        <v>2025</v>
      </c>
    </row>
    <row r="1086" spans="105:106" ht="18.75" customHeight="1" x14ac:dyDescent="0.25">
      <c r="DA1086" s="349">
        <v>45915</v>
      </c>
      <c r="DB1086" s="348">
        <v>2025</v>
      </c>
    </row>
    <row r="1087" spans="105:106" ht="18.75" customHeight="1" x14ac:dyDescent="0.25">
      <c r="DA1087" s="349">
        <v>45916</v>
      </c>
      <c r="DB1087" s="348">
        <v>2025</v>
      </c>
    </row>
    <row r="1088" spans="105:106" ht="18.75" customHeight="1" x14ac:dyDescent="0.25">
      <c r="DA1088" s="349">
        <v>45917</v>
      </c>
      <c r="DB1088" s="348">
        <v>2025</v>
      </c>
    </row>
    <row r="1089" spans="105:106" ht="18.75" customHeight="1" x14ac:dyDescent="0.25">
      <c r="DA1089" s="349">
        <v>45918</v>
      </c>
      <c r="DB1089" s="348">
        <v>2025</v>
      </c>
    </row>
    <row r="1090" spans="105:106" ht="18.75" customHeight="1" x14ac:dyDescent="0.25">
      <c r="DA1090" s="349">
        <v>45919</v>
      </c>
      <c r="DB1090" s="348">
        <v>2025</v>
      </c>
    </row>
    <row r="1091" spans="105:106" ht="18.75" customHeight="1" x14ac:dyDescent="0.25">
      <c r="DA1091" s="349">
        <v>45920</v>
      </c>
      <c r="DB1091" s="348">
        <v>2025</v>
      </c>
    </row>
    <row r="1092" spans="105:106" ht="18.75" customHeight="1" x14ac:dyDescent="0.25">
      <c r="DA1092" s="349">
        <v>45921</v>
      </c>
      <c r="DB1092" s="348">
        <v>2025</v>
      </c>
    </row>
    <row r="1093" spans="105:106" ht="18.75" customHeight="1" x14ac:dyDescent="0.25">
      <c r="DA1093" s="349">
        <v>45922</v>
      </c>
      <c r="DB1093" s="348">
        <v>2025</v>
      </c>
    </row>
    <row r="1094" spans="105:106" ht="18.75" customHeight="1" x14ac:dyDescent="0.25">
      <c r="DA1094" s="349">
        <v>45923</v>
      </c>
      <c r="DB1094" s="348">
        <v>2025</v>
      </c>
    </row>
    <row r="1095" spans="105:106" ht="18.75" customHeight="1" x14ac:dyDescent="0.25">
      <c r="DA1095" s="349">
        <v>45924</v>
      </c>
      <c r="DB1095" s="348">
        <v>2025</v>
      </c>
    </row>
    <row r="1096" spans="105:106" ht="18.75" customHeight="1" x14ac:dyDescent="0.25">
      <c r="DA1096" s="349">
        <v>45925</v>
      </c>
      <c r="DB1096" s="348">
        <v>2025</v>
      </c>
    </row>
    <row r="1097" spans="105:106" ht="18.75" customHeight="1" x14ac:dyDescent="0.25">
      <c r="DA1097" s="349">
        <v>45926</v>
      </c>
      <c r="DB1097" s="348">
        <v>2025</v>
      </c>
    </row>
    <row r="1098" spans="105:106" ht="18.75" customHeight="1" x14ac:dyDescent="0.25">
      <c r="DA1098" s="349">
        <v>45927</v>
      </c>
      <c r="DB1098" s="348">
        <v>2025</v>
      </c>
    </row>
    <row r="1099" spans="105:106" ht="18.75" customHeight="1" x14ac:dyDescent="0.25">
      <c r="DA1099" s="349">
        <v>45928</v>
      </c>
      <c r="DB1099" s="348">
        <v>2025</v>
      </c>
    </row>
    <row r="1100" spans="105:106" ht="18.75" customHeight="1" x14ac:dyDescent="0.25">
      <c r="DA1100" s="349">
        <v>45929</v>
      </c>
      <c r="DB1100" s="348">
        <v>2025</v>
      </c>
    </row>
    <row r="1101" spans="105:106" ht="18.75" customHeight="1" x14ac:dyDescent="0.25">
      <c r="DA1101" s="349">
        <v>45930</v>
      </c>
      <c r="DB1101" s="348">
        <v>2025</v>
      </c>
    </row>
    <row r="1102" spans="105:106" ht="18.75" customHeight="1" x14ac:dyDescent="0.25">
      <c r="DA1102" s="349">
        <v>45931</v>
      </c>
      <c r="DB1102" s="348">
        <v>2026</v>
      </c>
    </row>
    <row r="1103" spans="105:106" ht="18.75" customHeight="1" x14ac:dyDescent="0.25">
      <c r="DA1103" s="349">
        <v>45932</v>
      </c>
      <c r="DB1103" s="348">
        <v>2026</v>
      </c>
    </row>
    <row r="1104" spans="105:106" ht="18.75" customHeight="1" x14ac:dyDescent="0.25">
      <c r="DA1104" s="349">
        <v>45933</v>
      </c>
      <c r="DB1104" s="348">
        <v>2026</v>
      </c>
    </row>
    <row r="1105" spans="105:106" ht="18.75" customHeight="1" x14ac:dyDescent="0.25">
      <c r="DA1105" s="349">
        <v>45934</v>
      </c>
      <c r="DB1105" s="348">
        <v>2026</v>
      </c>
    </row>
    <row r="1106" spans="105:106" ht="18.75" customHeight="1" x14ac:dyDescent="0.25">
      <c r="DA1106" s="349">
        <v>45935</v>
      </c>
      <c r="DB1106" s="348">
        <v>2026</v>
      </c>
    </row>
    <row r="1107" spans="105:106" ht="18.75" customHeight="1" x14ac:dyDescent="0.25">
      <c r="DA1107" s="349">
        <v>45936</v>
      </c>
      <c r="DB1107" s="348">
        <v>2026</v>
      </c>
    </row>
    <row r="1108" spans="105:106" ht="18.75" customHeight="1" x14ac:dyDescent="0.25">
      <c r="DA1108" s="349">
        <v>45937</v>
      </c>
      <c r="DB1108" s="348">
        <v>2026</v>
      </c>
    </row>
    <row r="1109" spans="105:106" ht="18.75" customHeight="1" x14ac:dyDescent="0.25">
      <c r="DA1109" s="349">
        <v>45938</v>
      </c>
      <c r="DB1109" s="348">
        <v>2026</v>
      </c>
    </row>
    <row r="1110" spans="105:106" ht="18.75" customHeight="1" x14ac:dyDescent="0.25">
      <c r="DA1110" s="349">
        <v>45939</v>
      </c>
      <c r="DB1110" s="348">
        <v>2026</v>
      </c>
    </row>
    <row r="1111" spans="105:106" ht="18.75" customHeight="1" x14ac:dyDescent="0.25">
      <c r="DA1111" s="349">
        <v>45940</v>
      </c>
      <c r="DB1111" s="348">
        <v>2026</v>
      </c>
    </row>
    <row r="1112" spans="105:106" ht="18.75" customHeight="1" x14ac:dyDescent="0.25">
      <c r="DA1112" s="349">
        <v>45941</v>
      </c>
      <c r="DB1112" s="348">
        <v>2026</v>
      </c>
    </row>
    <row r="1113" spans="105:106" ht="18.75" customHeight="1" x14ac:dyDescent="0.25">
      <c r="DA1113" s="349">
        <v>45942</v>
      </c>
      <c r="DB1113" s="348">
        <v>2026</v>
      </c>
    </row>
    <row r="1114" spans="105:106" ht="18.75" customHeight="1" x14ac:dyDescent="0.25">
      <c r="DA1114" s="349">
        <v>45943</v>
      </c>
      <c r="DB1114" s="348">
        <v>2026</v>
      </c>
    </row>
    <row r="1115" spans="105:106" ht="18.75" customHeight="1" x14ac:dyDescent="0.25">
      <c r="DA1115" s="349">
        <v>45944</v>
      </c>
      <c r="DB1115" s="348">
        <v>2026</v>
      </c>
    </row>
    <row r="1116" spans="105:106" ht="18.75" customHeight="1" x14ac:dyDescent="0.25">
      <c r="DA1116" s="349">
        <v>45945</v>
      </c>
      <c r="DB1116" s="348">
        <v>2026</v>
      </c>
    </row>
    <row r="1117" spans="105:106" ht="18.75" customHeight="1" x14ac:dyDescent="0.25">
      <c r="DA1117" s="349">
        <v>45946</v>
      </c>
      <c r="DB1117" s="348">
        <v>2026</v>
      </c>
    </row>
    <row r="1118" spans="105:106" ht="18.75" customHeight="1" x14ac:dyDescent="0.25">
      <c r="DA1118" s="349">
        <v>45947</v>
      </c>
      <c r="DB1118" s="348">
        <v>2026</v>
      </c>
    </row>
    <row r="1119" spans="105:106" ht="18.75" customHeight="1" x14ac:dyDescent="0.25">
      <c r="DA1119" s="349">
        <v>45948</v>
      </c>
      <c r="DB1119" s="348">
        <v>2026</v>
      </c>
    </row>
    <row r="1120" spans="105:106" ht="18.75" customHeight="1" x14ac:dyDescent="0.25">
      <c r="DA1120" s="349">
        <v>45949</v>
      </c>
      <c r="DB1120" s="348">
        <v>2026</v>
      </c>
    </row>
    <row r="1121" spans="105:106" ht="18.75" customHeight="1" x14ac:dyDescent="0.25">
      <c r="DA1121" s="349">
        <v>45950</v>
      </c>
      <c r="DB1121" s="348">
        <v>2026</v>
      </c>
    </row>
    <row r="1122" spans="105:106" ht="18.75" customHeight="1" x14ac:dyDescent="0.25">
      <c r="DA1122" s="349">
        <v>45951</v>
      </c>
      <c r="DB1122" s="348">
        <v>2026</v>
      </c>
    </row>
    <row r="1123" spans="105:106" ht="18.75" customHeight="1" x14ac:dyDescent="0.25">
      <c r="DA1123" s="349">
        <v>45952</v>
      </c>
      <c r="DB1123" s="348">
        <v>2026</v>
      </c>
    </row>
    <row r="1124" spans="105:106" ht="18.75" customHeight="1" x14ac:dyDescent="0.25">
      <c r="DA1124" s="349">
        <v>45953</v>
      </c>
      <c r="DB1124" s="348">
        <v>2026</v>
      </c>
    </row>
    <row r="1125" spans="105:106" ht="18.75" customHeight="1" x14ac:dyDescent="0.25">
      <c r="DA1125" s="349">
        <v>45954</v>
      </c>
      <c r="DB1125" s="348">
        <v>2026</v>
      </c>
    </row>
    <row r="1126" spans="105:106" ht="18.75" customHeight="1" x14ac:dyDescent="0.25">
      <c r="DA1126" s="349">
        <v>45955</v>
      </c>
      <c r="DB1126" s="348">
        <v>2026</v>
      </c>
    </row>
    <row r="1127" spans="105:106" ht="18.75" customHeight="1" x14ac:dyDescent="0.25">
      <c r="DA1127" s="349">
        <v>45956</v>
      </c>
      <c r="DB1127" s="348">
        <v>2026</v>
      </c>
    </row>
    <row r="1128" spans="105:106" ht="18.75" customHeight="1" x14ac:dyDescent="0.25">
      <c r="DA1128" s="349">
        <v>45957</v>
      </c>
      <c r="DB1128" s="348">
        <v>2026</v>
      </c>
    </row>
    <row r="1129" spans="105:106" ht="18.75" customHeight="1" x14ac:dyDescent="0.25">
      <c r="DA1129" s="349">
        <v>45958</v>
      </c>
      <c r="DB1129" s="348">
        <v>2026</v>
      </c>
    </row>
    <row r="1130" spans="105:106" ht="18.75" customHeight="1" x14ac:dyDescent="0.25">
      <c r="DA1130" s="349">
        <v>45959</v>
      </c>
      <c r="DB1130" s="348">
        <v>2026</v>
      </c>
    </row>
    <row r="1131" spans="105:106" ht="18.75" customHeight="1" x14ac:dyDescent="0.25">
      <c r="DA1131" s="349">
        <v>45960</v>
      </c>
      <c r="DB1131" s="348">
        <v>2026</v>
      </c>
    </row>
    <row r="1132" spans="105:106" ht="18.75" customHeight="1" x14ac:dyDescent="0.25">
      <c r="DA1132" s="349">
        <v>45961</v>
      </c>
      <c r="DB1132" s="348">
        <v>2026</v>
      </c>
    </row>
    <row r="1133" spans="105:106" ht="18.75" customHeight="1" x14ac:dyDescent="0.25">
      <c r="DA1133" s="349">
        <v>45962</v>
      </c>
      <c r="DB1133" s="348">
        <v>2026</v>
      </c>
    </row>
    <row r="1134" spans="105:106" ht="18.75" customHeight="1" x14ac:dyDescent="0.25">
      <c r="DA1134" s="349">
        <v>45963</v>
      </c>
      <c r="DB1134" s="348">
        <v>2026</v>
      </c>
    </row>
    <row r="1135" spans="105:106" ht="18.75" customHeight="1" x14ac:dyDescent="0.25">
      <c r="DA1135" s="349">
        <v>45964</v>
      </c>
      <c r="DB1135" s="348">
        <v>2026</v>
      </c>
    </row>
    <row r="1136" spans="105:106" ht="18.75" customHeight="1" x14ac:dyDescent="0.25">
      <c r="DA1136" s="349">
        <v>45965</v>
      </c>
      <c r="DB1136" s="348">
        <v>2026</v>
      </c>
    </row>
    <row r="1137" spans="105:106" ht="18.75" customHeight="1" x14ac:dyDescent="0.25">
      <c r="DA1137" s="349">
        <v>45966</v>
      </c>
      <c r="DB1137" s="348">
        <v>2026</v>
      </c>
    </row>
    <row r="1138" spans="105:106" ht="18.75" customHeight="1" x14ac:dyDescent="0.25">
      <c r="DA1138" s="349">
        <v>45967</v>
      </c>
      <c r="DB1138" s="348">
        <v>2026</v>
      </c>
    </row>
    <row r="1139" spans="105:106" ht="18.75" customHeight="1" x14ac:dyDescent="0.25">
      <c r="DA1139" s="349">
        <v>45968</v>
      </c>
      <c r="DB1139" s="348">
        <v>2026</v>
      </c>
    </row>
    <row r="1140" spans="105:106" ht="18.75" customHeight="1" x14ac:dyDescent="0.25">
      <c r="DA1140" s="349">
        <v>45969</v>
      </c>
      <c r="DB1140" s="348">
        <v>2026</v>
      </c>
    </row>
    <row r="1141" spans="105:106" ht="18.75" customHeight="1" x14ac:dyDescent="0.25">
      <c r="DA1141" s="349">
        <v>45970</v>
      </c>
      <c r="DB1141" s="348">
        <v>2026</v>
      </c>
    </row>
    <row r="1142" spans="105:106" ht="18.75" customHeight="1" x14ac:dyDescent="0.25">
      <c r="DA1142" s="349">
        <v>45971</v>
      </c>
      <c r="DB1142" s="348">
        <v>2026</v>
      </c>
    </row>
    <row r="1143" spans="105:106" ht="18.75" customHeight="1" x14ac:dyDescent="0.25">
      <c r="DA1143" s="349">
        <v>45972</v>
      </c>
      <c r="DB1143" s="348">
        <v>2026</v>
      </c>
    </row>
    <row r="1144" spans="105:106" ht="18.75" customHeight="1" x14ac:dyDescent="0.25">
      <c r="DA1144" s="349">
        <v>45973</v>
      </c>
      <c r="DB1144" s="348">
        <v>2026</v>
      </c>
    </row>
    <row r="1145" spans="105:106" ht="18.75" customHeight="1" x14ac:dyDescent="0.25">
      <c r="DA1145" s="349">
        <v>45974</v>
      </c>
      <c r="DB1145" s="348">
        <v>2026</v>
      </c>
    </row>
    <row r="1146" spans="105:106" ht="18.75" customHeight="1" x14ac:dyDescent="0.25">
      <c r="DA1146" s="349">
        <v>45975</v>
      </c>
      <c r="DB1146" s="348">
        <v>2026</v>
      </c>
    </row>
    <row r="1147" spans="105:106" ht="18.75" customHeight="1" x14ac:dyDescent="0.25">
      <c r="DA1147" s="349">
        <v>45976</v>
      </c>
      <c r="DB1147" s="348">
        <v>2026</v>
      </c>
    </row>
    <row r="1148" spans="105:106" ht="18.75" customHeight="1" x14ac:dyDescent="0.25">
      <c r="DA1148" s="349">
        <v>45977</v>
      </c>
      <c r="DB1148" s="348">
        <v>2026</v>
      </c>
    </row>
    <row r="1149" spans="105:106" ht="18.75" customHeight="1" x14ac:dyDescent="0.25">
      <c r="DA1149" s="349">
        <v>45978</v>
      </c>
      <c r="DB1149" s="348">
        <v>2026</v>
      </c>
    </row>
    <row r="1150" spans="105:106" ht="18.75" customHeight="1" x14ac:dyDescent="0.25">
      <c r="DA1150" s="349">
        <v>45979</v>
      </c>
      <c r="DB1150" s="348">
        <v>2026</v>
      </c>
    </row>
    <row r="1151" spans="105:106" ht="18.75" customHeight="1" x14ac:dyDescent="0.25">
      <c r="DA1151" s="349">
        <v>45980</v>
      </c>
      <c r="DB1151" s="348">
        <v>2026</v>
      </c>
    </row>
    <row r="1152" spans="105:106" ht="18.75" customHeight="1" x14ac:dyDescent="0.25">
      <c r="DA1152" s="349">
        <v>45981</v>
      </c>
      <c r="DB1152" s="348">
        <v>2026</v>
      </c>
    </row>
    <row r="1153" spans="105:106" ht="18.75" customHeight="1" x14ac:dyDescent="0.25">
      <c r="DA1153" s="349">
        <v>45982</v>
      </c>
      <c r="DB1153" s="348">
        <v>2026</v>
      </c>
    </row>
    <row r="1154" spans="105:106" ht="18.75" customHeight="1" x14ac:dyDescent="0.25">
      <c r="DA1154" s="349">
        <v>45983</v>
      </c>
      <c r="DB1154" s="348">
        <v>2026</v>
      </c>
    </row>
    <row r="1155" spans="105:106" ht="18.75" customHeight="1" x14ac:dyDescent="0.25">
      <c r="DA1155" s="349">
        <v>45984</v>
      </c>
      <c r="DB1155" s="348">
        <v>2026</v>
      </c>
    </row>
    <row r="1156" spans="105:106" ht="18.75" customHeight="1" x14ac:dyDescent="0.25">
      <c r="DA1156" s="349">
        <v>45985</v>
      </c>
      <c r="DB1156" s="348">
        <v>2026</v>
      </c>
    </row>
    <row r="1157" spans="105:106" ht="18.75" customHeight="1" x14ac:dyDescent="0.25">
      <c r="DA1157" s="349">
        <v>45986</v>
      </c>
      <c r="DB1157" s="348">
        <v>2026</v>
      </c>
    </row>
    <row r="1158" spans="105:106" ht="18.75" customHeight="1" x14ac:dyDescent="0.25">
      <c r="DA1158" s="349">
        <v>45987</v>
      </c>
      <c r="DB1158" s="348">
        <v>2026</v>
      </c>
    </row>
    <row r="1159" spans="105:106" ht="18.75" customHeight="1" x14ac:dyDescent="0.25">
      <c r="DA1159" s="349">
        <v>45988</v>
      </c>
      <c r="DB1159" s="348">
        <v>2026</v>
      </c>
    </row>
    <row r="1160" spans="105:106" ht="18.75" customHeight="1" x14ac:dyDescent="0.25">
      <c r="DA1160" s="349">
        <v>45989</v>
      </c>
      <c r="DB1160" s="348">
        <v>2026</v>
      </c>
    </row>
    <row r="1161" spans="105:106" ht="18.75" customHeight="1" x14ac:dyDescent="0.25">
      <c r="DA1161" s="349">
        <v>45990</v>
      </c>
      <c r="DB1161" s="348">
        <v>2026</v>
      </c>
    </row>
    <row r="1162" spans="105:106" ht="18.75" customHeight="1" x14ac:dyDescent="0.25">
      <c r="DA1162" s="349">
        <v>45991</v>
      </c>
      <c r="DB1162" s="348">
        <v>2026</v>
      </c>
    </row>
    <row r="1163" spans="105:106" ht="18.75" customHeight="1" x14ac:dyDescent="0.25">
      <c r="DA1163" s="349">
        <v>45992</v>
      </c>
      <c r="DB1163" s="348">
        <v>2026</v>
      </c>
    </row>
    <row r="1164" spans="105:106" ht="18.75" customHeight="1" x14ac:dyDescent="0.25">
      <c r="DA1164" s="349">
        <v>45993</v>
      </c>
      <c r="DB1164" s="348">
        <v>2026</v>
      </c>
    </row>
    <row r="1165" spans="105:106" ht="18.75" customHeight="1" x14ac:dyDescent="0.25">
      <c r="DA1165" s="349">
        <v>45994</v>
      </c>
      <c r="DB1165" s="348">
        <v>2026</v>
      </c>
    </row>
    <row r="1166" spans="105:106" ht="18.75" customHeight="1" x14ac:dyDescent="0.25">
      <c r="DA1166" s="349">
        <v>45995</v>
      </c>
      <c r="DB1166" s="348">
        <v>2026</v>
      </c>
    </row>
    <row r="1167" spans="105:106" ht="18.75" customHeight="1" x14ac:dyDescent="0.25">
      <c r="DA1167" s="349">
        <v>45996</v>
      </c>
      <c r="DB1167" s="348">
        <v>2026</v>
      </c>
    </row>
    <row r="1168" spans="105:106" ht="18.75" customHeight="1" x14ac:dyDescent="0.25">
      <c r="DA1168" s="349">
        <v>45997</v>
      </c>
      <c r="DB1168" s="348">
        <v>2026</v>
      </c>
    </row>
    <row r="1169" spans="105:106" ht="18.75" customHeight="1" x14ac:dyDescent="0.25">
      <c r="DA1169" s="349">
        <v>45998</v>
      </c>
      <c r="DB1169" s="348">
        <v>2026</v>
      </c>
    </row>
    <row r="1170" spans="105:106" ht="18.75" customHeight="1" x14ac:dyDescent="0.25">
      <c r="DA1170" s="349">
        <v>45999</v>
      </c>
      <c r="DB1170" s="348">
        <v>2026</v>
      </c>
    </row>
    <row r="1171" spans="105:106" ht="18.75" customHeight="1" x14ac:dyDescent="0.25">
      <c r="DA1171" s="349">
        <v>46000</v>
      </c>
      <c r="DB1171" s="348">
        <v>2026</v>
      </c>
    </row>
    <row r="1172" spans="105:106" ht="18.75" customHeight="1" x14ac:dyDescent="0.25">
      <c r="DA1172" s="349">
        <v>46001</v>
      </c>
      <c r="DB1172" s="348">
        <v>2026</v>
      </c>
    </row>
    <row r="1173" spans="105:106" ht="18.75" customHeight="1" x14ac:dyDescent="0.25">
      <c r="DA1173" s="349">
        <v>46002</v>
      </c>
      <c r="DB1173" s="348">
        <v>2026</v>
      </c>
    </row>
    <row r="1174" spans="105:106" ht="18.75" customHeight="1" x14ac:dyDescent="0.25">
      <c r="DA1174" s="349">
        <v>46003</v>
      </c>
      <c r="DB1174" s="348">
        <v>2026</v>
      </c>
    </row>
    <row r="1175" spans="105:106" ht="18.75" customHeight="1" x14ac:dyDescent="0.25">
      <c r="DA1175" s="349">
        <v>46004</v>
      </c>
      <c r="DB1175" s="348">
        <v>2026</v>
      </c>
    </row>
    <row r="1176" spans="105:106" ht="18.75" customHeight="1" x14ac:dyDescent="0.25">
      <c r="DA1176" s="349">
        <v>46005</v>
      </c>
      <c r="DB1176" s="348">
        <v>2026</v>
      </c>
    </row>
    <row r="1177" spans="105:106" ht="18.75" customHeight="1" x14ac:dyDescent="0.25">
      <c r="DA1177" s="349">
        <v>46006</v>
      </c>
      <c r="DB1177" s="348">
        <v>2026</v>
      </c>
    </row>
    <row r="1178" spans="105:106" ht="18.75" customHeight="1" x14ac:dyDescent="0.25">
      <c r="DA1178" s="349">
        <v>46007</v>
      </c>
      <c r="DB1178" s="348">
        <v>2026</v>
      </c>
    </row>
    <row r="1179" spans="105:106" ht="18.75" customHeight="1" x14ac:dyDescent="0.25">
      <c r="DA1179" s="349">
        <v>46008</v>
      </c>
      <c r="DB1179" s="348">
        <v>2026</v>
      </c>
    </row>
    <row r="1180" spans="105:106" ht="18.75" customHeight="1" x14ac:dyDescent="0.25">
      <c r="DA1180" s="349">
        <v>46009</v>
      </c>
      <c r="DB1180" s="348">
        <v>2026</v>
      </c>
    </row>
    <row r="1181" spans="105:106" ht="18.75" customHeight="1" x14ac:dyDescent="0.25">
      <c r="DA1181" s="349">
        <v>46010</v>
      </c>
      <c r="DB1181" s="348">
        <v>2026</v>
      </c>
    </row>
    <row r="1182" spans="105:106" ht="18.75" customHeight="1" x14ac:dyDescent="0.25">
      <c r="DA1182" s="349">
        <v>46011</v>
      </c>
      <c r="DB1182" s="348">
        <v>2026</v>
      </c>
    </row>
    <row r="1183" spans="105:106" ht="18.75" customHeight="1" x14ac:dyDescent="0.25">
      <c r="DA1183" s="349">
        <v>46012</v>
      </c>
      <c r="DB1183" s="348">
        <v>2026</v>
      </c>
    </row>
    <row r="1184" spans="105:106" ht="18.75" customHeight="1" x14ac:dyDescent="0.25">
      <c r="DA1184" s="349">
        <v>46013</v>
      </c>
      <c r="DB1184" s="348">
        <v>2026</v>
      </c>
    </row>
    <row r="1185" spans="105:106" ht="18.75" customHeight="1" x14ac:dyDescent="0.25">
      <c r="DA1185" s="349">
        <v>46014</v>
      </c>
      <c r="DB1185" s="348">
        <v>2026</v>
      </c>
    </row>
    <row r="1186" spans="105:106" ht="18.75" customHeight="1" x14ac:dyDescent="0.25">
      <c r="DA1186" s="349">
        <v>46015</v>
      </c>
      <c r="DB1186" s="348">
        <v>2026</v>
      </c>
    </row>
    <row r="1187" spans="105:106" ht="18.75" customHeight="1" x14ac:dyDescent="0.25">
      <c r="DA1187" s="349">
        <v>46016</v>
      </c>
      <c r="DB1187" s="348">
        <v>2026</v>
      </c>
    </row>
    <row r="1188" spans="105:106" ht="18.75" customHeight="1" x14ac:dyDescent="0.25">
      <c r="DA1188" s="349">
        <v>46017</v>
      </c>
      <c r="DB1188" s="348">
        <v>2026</v>
      </c>
    </row>
    <row r="1189" spans="105:106" ht="18.75" customHeight="1" x14ac:dyDescent="0.25">
      <c r="DA1189" s="349">
        <v>46018</v>
      </c>
      <c r="DB1189" s="348">
        <v>2026</v>
      </c>
    </row>
    <row r="1190" spans="105:106" ht="18.75" customHeight="1" x14ac:dyDescent="0.25">
      <c r="DA1190" s="349">
        <v>46019</v>
      </c>
      <c r="DB1190" s="348">
        <v>2026</v>
      </c>
    </row>
    <row r="1191" spans="105:106" ht="18.75" customHeight="1" x14ac:dyDescent="0.25">
      <c r="DA1191" s="349">
        <v>46020</v>
      </c>
      <c r="DB1191" s="348">
        <v>2026</v>
      </c>
    </row>
    <row r="1192" spans="105:106" ht="18.75" customHeight="1" x14ac:dyDescent="0.25">
      <c r="DA1192" s="349">
        <v>46021</v>
      </c>
      <c r="DB1192" s="348">
        <v>2026</v>
      </c>
    </row>
    <row r="1193" spans="105:106" ht="18.75" customHeight="1" x14ac:dyDescent="0.25">
      <c r="DA1193" s="349">
        <v>46022</v>
      </c>
      <c r="DB1193" s="348">
        <v>2026</v>
      </c>
    </row>
    <row r="1194" spans="105:106" ht="18.75" customHeight="1" x14ac:dyDescent="0.25">
      <c r="DA1194" s="349">
        <v>46023</v>
      </c>
      <c r="DB1194" s="348">
        <v>2026</v>
      </c>
    </row>
    <row r="1195" spans="105:106" ht="18.75" customHeight="1" x14ac:dyDescent="0.25">
      <c r="DA1195" s="349">
        <v>46024</v>
      </c>
      <c r="DB1195" s="348">
        <v>2026</v>
      </c>
    </row>
    <row r="1196" spans="105:106" ht="18.75" customHeight="1" x14ac:dyDescent="0.25">
      <c r="DA1196" s="349">
        <v>46025</v>
      </c>
      <c r="DB1196" s="348">
        <v>2026</v>
      </c>
    </row>
    <row r="1197" spans="105:106" ht="18.75" customHeight="1" x14ac:dyDescent="0.25">
      <c r="DA1197" s="349">
        <v>46026</v>
      </c>
      <c r="DB1197" s="348">
        <v>2026</v>
      </c>
    </row>
    <row r="1198" spans="105:106" ht="18.75" customHeight="1" x14ac:dyDescent="0.25">
      <c r="DA1198" s="349">
        <v>46027</v>
      </c>
      <c r="DB1198" s="348">
        <v>2026</v>
      </c>
    </row>
    <row r="1199" spans="105:106" ht="18.75" customHeight="1" x14ac:dyDescent="0.25">
      <c r="DA1199" s="349">
        <v>46028</v>
      </c>
      <c r="DB1199" s="348">
        <v>2026</v>
      </c>
    </row>
    <row r="1200" spans="105:106" ht="18.75" customHeight="1" x14ac:dyDescent="0.25">
      <c r="DA1200" s="349">
        <v>46029</v>
      </c>
      <c r="DB1200" s="348">
        <v>2026</v>
      </c>
    </row>
    <row r="1201" spans="105:106" ht="18.75" customHeight="1" x14ac:dyDescent="0.25">
      <c r="DA1201" s="349">
        <v>46030</v>
      </c>
      <c r="DB1201" s="348">
        <v>2026</v>
      </c>
    </row>
    <row r="1202" spans="105:106" ht="18.75" customHeight="1" x14ac:dyDescent="0.25">
      <c r="DA1202" s="349">
        <v>46031</v>
      </c>
      <c r="DB1202" s="348">
        <v>2026</v>
      </c>
    </row>
    <row r="1203" spans="105:106" ht="18.75" customHeight="1" x14ac:dyDescent="0.25">
      <c r="DA1203" s="349">
        <v>46032</v>
      </c>
      <c r="DB1203" s="348">
        <v>2026</v>
      </c>
    </row>
    <row r="1204" spans="105:106" ht="18.75" customHeight="1" x14ac:dyDescent="0.25">
      <c r="DA1204" s="349">
        <v>46033</v>
      </c>
      <c r="DB1204" s="348">
        <v>2026</v>
      </c>
    </row>
    <row r="1205" spans="105:106" ht="18.75" customHeight="1" x14ac:dyDescent="0.25">
      <c r="DA1205" s="349">
        <v>46034</v>
      </c>
      <c r="DB1205" s="348">
        <v>2026</v>
      </c>
    </row>
    <row r="1206" spans="105:106" ht="18.75" customHeight="1" x14ac:dyDescent="0.25">
      <c r="DA1206" s="349">
        <v>46035</v>
      </c>
      <c r="DB1206" s="348">
        <v>2026</v>
      </c>
    </row>
    <row r="1207" spans="105:106" ht="18.75" customHeight="1" x14ac:dyDescent="0.25">
      <c r="DA1207" s="349">
        <v>46036</v>
      </c>
      <c r="DB1207" s="348">
        <v>2026</v>
      </c>
    </row>
    <row r="1208" spans="105:106" ht="18.75" customHeight="1" x14ac:dyDescent="0.25">
      <c r="DA1208" s="349">
        <v>46037</v>
      </c>
      <c r="DB1208" s="348">
        <v>2026</v>
      </c>
    </row>
    <row r="1209" spans="105:106" ht="18.75" customHeight="1" x14ac:dyDescent="0.25">
      <c r="DA1209" s="349">
        <v>46038</v>
      </c>
      <c r="DB1209" s="348">
        <v>2026</v>
      </c>
    </row>
    <row r="1210" spans="105:106" ht="18.75" customHeight="1" x14ac:dyDescent="0.25">
      <c r="DA1210" s="349">
        <v>46039</v>
      </c>
      <c r="DB1210" s="348">
        <v>2026</v>
      </c>
    </row>
    <row r="1211" spans="105:106" ht="18.75" customHeight="1" x14ac:dyDescent="0.25">
      <c r="DA1211" s="349">
        <v>46040</v>
      </c>
      <c r="DB1211" s="348">
        <v>2026</v>
      </c>
    </row>
    <row r="1212" spans="105:106" ht="18.75" customHeight="1" x14ac:dyDescent="0.25">
      <c r="DA1212" s="349">
        <v>46041</v>
      </c>
      <c r="DB1212" s="348">
        <v>2026</v>
      </c>
    </row>
    <row r="1213" spans="105:106" ht="18.75" customHeight="1" x14ac:dyDescent="0.25">
      <c r="DA1213" s="349">
        <v>46042</v>
      </c>
      <c r="DB1213" s="348">
        <v>2026</v>
      </c>
    </row>
    <row r="1214" spans="105:106" ht="18.75" customHeight="1" x14ac:dyDescent="0.25">
      <c r="DA1214" s="349">
        <v>46043</v>
      </c>
      <c r="DB1214" s="348">
        <v>2026</v>
      </c>
    </row>
    <row r="1215" spans="105:106" ht="18.75" customHeight="1" x14ac:dyDescent="0.25">
      <c r="DA1215" s="349">
        <v>46044</v>
      </c>
      <c r="DB1215" s="348">
        <v>2026</v>
      </c>
    </row>
    <row r="1216" spans="105:106" ht="18.75" customHeight="1" x14ac:dyDescent="0.25">
      <c r="DA1216" s="349">
        <v>46045</v>
      </c>
      <c r="DB1216" s="348">
        <v>2026</v>
      </c>
    </row>
    <row r="1217" spans="105:106" ht="18.75" customHeight="1" x14ac:dyDescent="0.25">
      <c r="DA1217" s="349">
        <v>46046</v>
      </c>
      <c r="DB1217" s="348">
        <v>2026</v>
      </c>
    </row>
    <row r="1218" spans="105:106" ht="18.75" customHeight="1" x14ac:dyDescent="0.25">
      <c r="DA1218" s="349">
        <v>46047</v>
      </c>
      <c r="DB1218" s="348">
        <v>2026</v>
      </c>
    </row>
    <row r="1219" spans="105:106" ht="18.75" customHeight="1" x14ac:dyDescent="0.25">
      <c r="DA1219" s="349">
        <v>46048</v>
      </c>
      <c r="DB1219" s="348">
        <v>2026</v>
      </c>
    </row>
    <row r="1220" spans="105:106" ht="18.75" customHeight="1" x14ac:dyDescent="0.25">
      <c r="DA1220" s="349">
        <v>46049</v>
      </c>
      <c r="DB1220" s="348">
        <v>2026</v>
      </c>
    </row>
    <row r="1221" spans="105:106" ht="18.75" customHeight="1" x14ac:dyDescent="0.25">
      <c r="DA1221" s="349">
        <v>46050</v>
      </c>
      <c r="DB1221" s="348">
        <v>2026</v>
      </c>
    </row>
    <row r="1222" spans="105:106" ht="18.75" customHeight="1" x14ac:dyDescent="0.25">
      <c r="DA1222" s="349">
        <v>46051</v>
      </c>
      <c r="DB1222" s="348">
        <v>2026</v>
      </c>
    </row>
    <row r="1223" spans="105:106" ht="18.75" customHeight="1" x14ac:dyDescent="0.25">
      <c r="DA1223" s="349">
        <v>46052</v>
      </c>
      <c r="DB1223" s="348">
        <v>2026</v>
      </c>
    </row>
    <row r="1224" spans="105:106" ht="18.75" customHeight="1" x14ac:dyDescent="0.25">
      <c r="DA1224" s="349">
        <v>46053</v>
      </c>
      <c r="DB1224" s="348">
        <v>2026</v>
      </c>
    </row>
    <row r="1225" spans="105:106" ht="18.75" customHeight="1" x14ac:dyDescent="0.25">
      <c r="DA1225" s="349">
        <v>46054</v>
      </c>
      <c r="DB1225" s="348">
        <v>2026</v>
      </c>
    </row>
    <row r="1226" spans="105:106" ht="18.75" customHeight="1" x14ac:dyDescent="0.25">
      <c r="DA1226" s="349">
        <v>46055</v>
      </c>
      <c r="DB1226" s="348">
        <v>2026</v>
      </c>
    </row>
    <row r="1227" spans="105:106" ht="18.75" customHeight="1" x14ac:dyDescent="0.25">
      <c r="DA1227" s="349">
        <v>46056</v>
      </c>
      <c r="DB1227" s="348">
        <v>2026</v>
      </c>
    </row>
    <row r="1228" spans="105:106" ht="18.75" customHeight="1" x14ac:dyDescent="0.25">
      <c r="DA1228" s="349">
        <v>46057</v>
      </c>
      <c r="DB1228" s="348">
        <v>2026</v>
      </c>
    </row>
    <row r="1229" spans="105:106" ht="18.75" customHeight="1" x14ac:dyDescent="0.25">
      <c r="DA1229" s="349">
        <v>46058</v>
      </c>
      <c r="DB1229" s="348">
        <v>2026</v>
      </c>
    </row>
    <row r="1230" spans="105:106" ht="18.75" customHeight="1" x14ac:dyDescent="0.25">
      <c r="DA1230" s="349">
        <v>46059</v>
      </c>
      <c r="DB1230" s="348">
        <v>2026</v>
      </c>
    </row>
    <row r="1231" spans="105:106" ht="18.75" customHeight="1" x14ac:dyDescent="0.25">
      <c r="DA1231" s="349">
        <v>46060</v>
      </c>
      <c r="DB1231" s="348">
        <v>2026</v>
      </c>
    </row>
    <row r="1232" spans="105:106" ht="18.75" customHeight="1" x14ac:dyDescent="0.25">
      <c r="DA1232" s="349">
        <v>46061</v>
      </c>
      <c r="DB1232" s="348">
        <v>2026</v>
      </c>
    </row>
    <row r="1233" spans="105:106" ht="18.75" customHeight="1" x14ac:dyDescent="0.25">
      <c r="DA1233" s="349">
        <v>46062</v>
      </c>
      <c r="DB1233" s="348">
        <v>2026</v>
      </c>
    </row>
    <row r="1234" spans="105:106" ht="18.75" customHeight="1" x14ac:dyDescent="0.25">
      <c r="DA1234" s="349">
        <v>46063</v>
      </c>
      <c r="DB1234" s="348">
        <v>2026</v>
      </c>
    </row>
    <row r="1235" spans="105:106" ht="18.75" customHeight="1" x14ac:dyDescent="0.25">
      <c r="DA1235" s="349">
        <v>46064</v>
      </c>
      <c r="DB1235" s="348">
        <v>2026</v>
      </c>
    </row>
    <row r="1236" spans="105:106" ht="18.75" customHeight="1" x14ac:dyDescent="0.25">
      <c r="DA1236" s="349">
        <v>46065</v>
      </c>
      <c r="DB1236" s="348">
        <v>2026</v>
      </c>
    </row>
    <row r="1237" spans="105:106" ht="18.75" customHeight="1" x14ac:dyDescent="0.25">
      <c r="DA1237" s="349">
        <v>46066</v>
      </c>
      <c r="DB1237" s="348">
        <v>2026</v>
      </c>
    </row>
    <row r="1238" spans="105:106" ht="18.75" customHeight="1" x14ac:dyDescent="0.25">
      <c r="DA1238" s="349">
        <v>46067</v>
      </c>
      <c r="DB1238" s="348">
        <v>2026</v>
      </c>
    </row>
    <row r="1239" spans="105:106" ht="18.75" customHeight="1" x14ac:dyDescent="0.25">
      <c r="DA1239" s="349">
        <v>46068</v>
      </c>
      <c r="DB1239" s="348">
        <v>2026</v>
      </c>
    </row>
    <row r="1240" spans="105:106" ht="18.75" customHeight="1" x14ac:dyDescent="0.25">
      <c r="DA1240" s="349">
        <v>46069</v>
      </c>
      <c r="DB1240" s="348">
        <v>2026</v>
      </c>
    </row>
    <row r="1241" spans="105:106" ht="18.75" customHeight="1" x14ac:dyDescent="0.25">
      <c r="DA1241" s="349">
        <v>46070</v>
      </c>
      <c r="DB1241" s="348">
        <v>2026</v>
      </c>
    </row>
    <row r="1242" spans="105:106" ht="18.75" customHeight="1" x14ac:dyDescent="0.25">
      <c r="DA1242" s="349">
        <v>46071</v>
      </c>
      <c r="DB1242" s="348">
        <v>2026</v>
      </c>
    </row>
    <row r="1243" spans="105:106" ht="18.75" customHeight="1" x14ac:dyDescent="0.25">
      <c r="DA1243" s="349">
        <v>46072</v>
      </c>
      <c r="DB1243" s="348">
        <v>2026</v>
      </c>
    </row>
    <row r="1244" spans="105:106" ht="18.75" customHeight="1" x14ac:dyDescent="0.25">
      <c r="DA1244" s="349">
        <v>46073</v>
      </c>
      <c r="DB1244" s="348">
        <v>2026</v>
      </c>
    </row>
    <row r="1245" spans="105:106" ht="18.75" customHeight="1" x14ac:dyDescent="0.25">
      <c r="DA1245" s="349">
        <v>46074</v>
      </c>
      <c r="DB1245" s="348">
        <v>2026</v>
      </c>
    </row>
    <row r="1246" spans="105:106" ht="18.75" customHeight="1" x14ac:dyDescent="0.25">
      <c r="DA1246" s="349">
        <v>46075</v>
      </c>
      <c r="DB1246" s="348">
        <v>2026</v>
      </c>
    </row>
    <row r="1247" spans="105:106" ht="18.75" customHeight="1" x14ac:dyDescent="0.25">
      <c r="DA1247" s="349">
        <v>46076</v>
      </c>
      <c r="DB1247" s="348">
        <v>2026</v>
      </c>
    </row>
    <row r="1248" spans="105:106" ht="18.75" customHeight="1" x14ac:dyDescent="0.25">
      <c r="DA1248" s="349">
        <v>46077</v>
      </c>
      <c r="DB1248" s="348">
        <v>2026</v>
      </c>
    </row>
    <row r="1249" spans="105:106" ht="18.75" customHeight="1" x14ac:dyDescent="0.25">
      <c r="DA1249" s="349">
        <v>46078</v>
      </c>
      <c r="DB1249" s="348">
        <v>2026</v>
      </c>
    </row>
    <row r="1250" spans="105:106" ht="18.75" customHeight="1" x14ac:dyDescent="0.25">
      <c r="DA1250" s="349">
        <v>46079</v>
      </c>
      <c r="DB1250" s="348">
        <v>2026</v>
      </c>
    </row>
    <row r="1251" spans="105:106" ht="18.75" customHeight="1" x14ac:dyDescent="0.25">
      <c r="DA1251" s="349">
        <v>46080</v>
      </c>
      <c r="DB1251" s="348">
        <v>2026</v>
      </c>
    </row>
    <row r="1252" spans="105:106" ht="18.75" customHeight="1" x14ac:dyDescent="0.25">
      <c r="DA1252" s="349">
        <v>46081</v>
      </c>
      <c r="DB1252" s="348">
        <v>2026</v>
      </c>
    </row>
    <row r="1253" spans="105:106" ht="18.75" customHeight="1" x14ac:dyDescent="0.25">
      <c r="DA1253" s="349">
        <v>46082</v>
      </c>
      <c r="DB1253" s="348">
        <v>2026</v>
      </c>
    </row>
    <row r="1254" spans="105:106" ht="18.75" customHeight="1" x14ac:dyDescent="0.25">
      <c r="DA1254" s="349">
        <v>46083</v>
      </c>
      <c r="DB1254" s="348">
        <v>2026</v>
      </c>
    </row>
    <row r="1255" spans="105:106" ht="18.75" customHeight="1" x14ac:dyDescent="0.25">
      <c r="DA1255" s="349">
        <v>46084</v>
      </c>
      <c r="DB1255" s="348">
        <v>2026</v>
      </c>
    </row>
    <row r="1256" spans="105:106" ht="18.75" customHeight="1" x14ac:dyDescent="0.25">
      <c r="DA1256" s="349">
        <v>46085</v>
      </c>
      <c r="DB1256" s="348">
        <v>2026</v>
      </c>
    </row>
    <row r="1257" spans="105:106" ht="18.75" customHeight="1" x14ac:dyDescent="0.25">
      <c r="DA1257" s="349">
        <v>46086</v>
      </c>
      <c r="DB1257" s="348">
        <v>2026</v>
      </c>
    </row>
    <row r="1258" spans="105:106" ht="18.75" customHeight="1" x14ac:dyDescent="0.25">
      <c r="DA1258" s="349">
        <v>46087</v>
      </c>
      <c r="DB1258" s="348">
        <v>2026</v>
      </c>
    </row>
    <row r="1259" spans="105:106" ht="18.75" customHeight="1" x14ac:dyDescent="0.25">
      <c r="DA1259" s="349">
        <v>46088</v>
      </c>
      <c r="DB1259" s="348">
        <v>2026</v>
      </c>
    </row>
    <row r="1260" spans="105:106" ht="18.75" customHeight="1" x14ac:dyDescent="0.25">
      <c r="DA1260" s="349">
        <v>46089</v>
      </c>
      <c r="DB1260" s="348">
        <v>2026</v>
      </c>
    </row>
    <row r="1261" spans="105:106" ht="18.75" customHeight="1" x14ac:dyDescent="0.25">
      <c r="DA1261" s="349">
        <v>46090</v>
      </c>
      <c r="DB1261" s="348">
        <v>2026</v>
      </c>
    </row>
    <row r="1262" spans="105:106" ht="18.75" customHeight="1" x14ac:dyDescent="0.25">
      <c r="DA1262" s="349">
        <v>46091</v>
      </c>
      <c r="DB1262" s="348">
        <v>2026</v>
      </c>
    </row>
    <row r="1263" spans="105:106" ht="18.75" customHeight="1" x14ac:dyDescent="0.25">
      <c r="DA1263" s="349">
        <v>46092</v>
      </c>
      <c r="DB1263" s="348">
        <v>2026</v>
      </c>
    </row>
    <row r="1264" spans="105:106" ht="18.75" customHeight="1" x14ac:dyDescent="0.25">
      <c r="DA1264" s="349">
        <v>46093</v>
      </c>
      <c r="DB1264" s="348">
        <v>2026</v>
      </c>
    </row>
    <row r="1265" spans="105:106" ht="18.75" customHeight="1" x14ac:dyDescent="0.25">
      <c r="DA1265" s="349">
        <v>46094</v>
      </c>
      <c r="DB1265" s="348">
        <v>2026</v>
      </c>
    </row>
    <row r="1266" spans="105:106" ht="18.75" customHeight="1" x14ac:dyDescent="0.25">
      <c r="DA1266" s="349">
        <v>46095</v>
      </c>
      <c r="DB1266" s="348">
        <v>2026</v>
      </c>
    </row>
    <row r="1267" spans="105:106" ht="18.75" customHeight="1" x14ac:dyDescent="0.25">
      <c r="DA1267" s="349">
        <v>46096</v>
      </c>
      <c r="DB1267" s="348">
        <v>2026</v>
      </c>
    </row>
    <row r="1268" spans="105:106" ht="18.75" customHeight="1" x14ac:dyDescent="0.25">
      <c r="DA1268" s="349">
        <v>46097</v>
      </c>
      <c r="DB1268" s="348">
        <v>2026</v>
      </c>
    </row>
    <row r="1269" spans="105:106" ht="18.75" customHeight="1" x14ac:dyDescent="0.25">
      <c r="DA1269" s="349">
        <v>46098</v>
      </c>
      <c r="DB1269" s="348">
        <v>2026</v>
      </c>
    </row>
    <row r="1270" spans="105:106" ht="18.75" customHeight="1" x14ac:dyDescent="0.25">
      <c r="DA1270" s="349">
        <v>46099</v>
      </c>
      <c r="DB1270" s="348">
        <v>2026</v>
      </c>
    </row>
    <row r="1271" spans="105:106" ht="18.75" customHeight="1" x14ac:dyDescent="0.25">
      <c r="DA1271" s="349">
        <v>46100</v>
      </c>
      <c r="DB1271" s="348">
        <v>2026</v>
      </c>
    </row>
    <row r="1272" spans="105:106" ht="18.75" customHeight="1" x14ac:dyDescent="0.25">
      <c r="DA1272" s="349">
        <v>46101</v>
      </c>
      <c r="DB1272" s="348">
        <v>2026</v>
      </c>
    </row>
    <row r="1273" spans="105:106" ht="18.75" customHeight="1" x14ac:dyDescent="0.25">
      <c r="DA1273" s="349">
        <v>46102</v>
      </c>
      <c r="DB1273" s="348">
        <v>2026</v>
      </c>
    </row>
    <row r="1274" spans="105:106" ht="18.75" customHeight="1" x14ac:dyDescent="0.25">
      <c r="DA1274" s="349">
        <v>46103</v>
      </c>
      <c r="DB1274" s="348">
        <v>2026</v>
      </c>
    </row>
    <row r="1275" spans="105:106" ht="18.75" customHeight="1" x14ac:dyDescent="0.25">
      <c r="DA1275" s="349">
        <v>46104</v>
      </c>
      <c r="DB1275" s="348">
        <v>2026</v>
      </c>
    </row>
    <row r="1276" spans="105:106" ht="18.75" customHeight="1" x14ac:dyDescent="0.25">
      <c r="DA1276" s="349">
        <v>46105</v>
      </c>
      <c r="DB1276" s="348">
        <v>2026</v>
      </c>
    </row>
    <row r="1277" spans="105:106" ht="18.75" customHeight="1" x14ac:dyDescent="0.25">
      <c r="DA1277" s="349">
        <v>46106</v>
      </c>
      <c r="DB1277" s="348">
        <v>2026</v>
      </c>
    </row>
    <row r="1278" spans="105:106" ht="18.75" customHeight="1" x14ac:dyDescent="0.25">
      <c r="DA1278" s="349">
        <v>46107</v>
      </c>
      <c r="DB1278" s="348">
        <v>2026</v>
      </c>
    </row>
    <row r="1279" spans="105:106" ht="18.75" customHeight="1" x14ac:dyDescent="0.25">
      <c r="DA1279" s="349">
        <v>46108</v>
      </c>
      <c r="DB1279" s="348">
        <v>2026</v>
      </c>
    </row>
    <row r="1280" spans="105:106" ht="18.75" customHeight="1" x14ac:dyDescent="0.25">
      <c r="DA1280" s="349">
        <v>46109</v>
      </c>
      <c r="DB1280" s="348">
        <v>2026</v>
      </c>
    </row>
    <row r="1281" spans="105:106" ht="18.75" customHeight="1" x14ac:dyDescent="0.25">
      <c r="DA1281" s="349">
        <v>46110</v>
      </c>
      <c r="DB1281" s="348">
        <v>2026</v>
      </c>
    </row>
    <row r="1282" spans="105:106" ht="18.75" customHeight="1" x14ac:dyDescent="0.25">
      <c r="DA1282" s="349">
        <v>46111</v>
      </c>
      <c r="DB1282" s="348">
        <v>2026</v>
      </c>
    </row>
    <row r="1283" spans="105:106" ht="18.75" customHeight="1" x14ac:dyDescent="0.25">
      <c r="DA1283" s="349">
        <v>46112</v>
      </c>
      <c r="DB1283" s="348">
        <v>2026</v>
      </c>
    </row>
    <row r="1284" spans="105:106" ht="18.75" customHeight="1" x14ac:dyDescent="0.25">
      <c r="DA1284" s="349">
        <v>46113</v>
      </c>
      <c r="DB1284" s="348">
        <v>2026</v>
      </c>
    </row>
    <row r="1285" spans="105:106" ht="18.75" customHeight="1" x14ac:dyDescent="0.25">
      <c r="DA1285" s="349">
        <v>46114</v>
      </c>
      <c r="DB1285" s="348">
        <v>2026</v>
      </c>
    </row>
    <row r="1286" spans="105:106" ht="18.75" customHeight="1" x14ac:dyDescent="0.25">
      <c r="DA1286" s="349">
        <v>46115</v>
      </c>
      <c r="DB1286" s="348">
        <v>2026</v>
      </c>
    </row>
    <row r="1287" spans="105:106" ht="18.75" customHeight="1" x14ac:dyDescent="0.25">
      <c r="DA1287" s="349">
        <v>46116</v>
      </c>
      <c r="DB1287" s="348">
        <v>2026</v>
      </c>
    </row>
    <row r="1288" spans="105:106" ht="18.75" customHeight="1" x14ac:dyDescent="0.25">
      <c r="DA1288" s="349">
        <v>46117</v>
      </c>
      <c r="DB1288" s="348">
        <v>2026</v>
      </c>
    </row>
    <row r="1289" spans="105:106" ht="18.75" customHeight="1" x14ac:dyDescent="0.25">
      <c r="DA1289" s="349">
        <v>46118</v>
      </c>
      <c r="DB1289" s="348">
        <v>2026</v>
      </c>
    </row>
    <row r="1290" spans="105:106" ht="18.75" customHeight="1" x14ac:dyDescent="0.25">
      <c r="DA1290" s="349">
        <v>46119</v>
      </c>
      <c r="DB1290" s="348">
        <v>2026</v>
      </c>
    </row>
    <row r="1291" spans="105:106" ht="18.75" customHeight="1" x14ac:dyDescent="0.25">
      <c r="DA1291" s="349">
        <v>46120</v>
      </c>
      <c r="DB1291" s="348">
        <v>2026</v>
      </c>
    </row>
    <row r="1292" spans="105:106" ht="18.75" customHeight="1" x14ac:dyDescent="0.25">
      <c r="DA1292" s="349">
        <v>46121</v>
      </c>
      <c r="DB1292" s="348">
        <v>2026</v>
      </c>
    </row>
    <row r="1293" spans="105:106" ht="18.75" customHeight="1" x14ac:dyDescent="0.25">
      <c r="DA1293" s="349">
        <v>46122</v>
      </c>
      <c r="DB1293" s="348">
        <v>2026</v>
      </c>
    </row>
    <row r="1294" spans="105:106" ht="18.75" customHeight="1" x14ac:dyDescent="0.25">
      <c r="DA1294" s="349">
        <v>46123</v>
      </c>
      <c r="DB1294" s="348">
        <v>2026</v>
      </c>
    </row>
    <row r="1295" spans="105:106" ht="18.75" customHeight="1" x14ac:dyDescent="0.25">
      <c r="DA1295" s="349">
        <v>46124</v>
      </c>
      <c r="DB1295" s="348">
        <v>2026</v>
      </c>
    </row>
    <row r="1296" spans="105:106" ht="18.75" customHeight="1" x14ac:dyDescent="0.25">
      <c r="DA1296" s="349">
        <v>46125</v>
      </c>
      <c r="DB1296" s="348">
        <v>2026</v>
      </c>
    </row>
    <row r="1297" spans="105:106" ht="18.75" customHeight="1" x14ac:dyDescent="0.25">
      <c r="DA1297" s="349">
        <v>46126</v>
      </c>
      <c r="DB1297" s="348">
        <v>2026</v>
      </c>
    </row>
    <row r="1298" spans="105:106" ht="18.75" customHeight="1" x14ac:dyDescent="0.25">
      <c r="DA1298" s="349">
        <v>46127</v>
      </c>
      <c r="DB1298" s="348">
        <v>2026</v>
      </c>
    </row>
    <row r="1299" spans="105:106" ht="18.75" customHeight="1" x14ac:dyDescent="0.25">
      <c r="DA1299" s="349">
        <v>46128</v>
      </c>
      <c r="DB1299" s="348">
        <v>2026</v>
      </c>
    </row>
    <row r="1300" spans="105:106" ht="18.75" customHeight="1" x14ac:dyDescent="0.25">
      <c r="DA1300" s="349">
        <v>46129</v>
      </c>
      <c r="DB1300" s="348">
        <v>2026</v>
      </c>
    </row>
    <row r="1301" spans="105:106" ht="18.75" customHeight="1" x14ac:dyDescent="0.25">
      <c r="DA1301" s="349">
        <v>46130</v>
      </c>
      <c r="DB1301" s="348">
        <v>2026</v>
      </c>
    </row>
    <row r="1302" spans="105:106" ht="18.75" customHeight="1" x14ac:dyDescent="0.25">
      <c r="DA1302" s="349">
        <v>46131</v>
      </c>
      <c r="DB1302" s="348">
        <v>2026</v>
      </c>
    </row>
    <row r="1303" spans="105:106" ht="18.75" customHeight="1" x14ac:dyDescent="0.25">
      <c r="DA1303" s="349">
        <v>46132</v>
      </c>
      <c r="DB1303" s="348">
        <v>2026</v>
      </c>
    </row>
    <row r="1304" spans="105:106" ht="18.75" customHeight="1" x14ac:dyDescent="0.25">
      <c r="DA1304" s="349">
        <v>46133</v>
      </c>
      <c r="DB1304" s="348">
        <v>2026</v>
      </c>
    </row>
    <row r="1305" spans="105:106" ht="18.75" customHeight="1" x14ac:dyDescent="0.25">
      <c r="DA1305" s="349">
        <v>46134</v>
      </c>
      <c r="DB1305" s="348">
        <v>2026</v>
      </c>
    </row>
    <row r="1306" spans="105:106" ht="18.75" customHeight="1" x14ac:dyDescent="0.25">
      <c r="DA1306" s="349">
        <v>46135</v>
      </c>
      <c r="DB1306" s="348">
        <v>2026</v>
      </c>
    </row>
    <row r="1307" spans="105:106" ht="18.75" customHeight="1" x14ac:dyDescent="0.25">
      <c r="DA1307" s="349">
        <v>46136</v>
      </c>
      <c r="DB1307" s="348">
        <v>2026</v>
      </c>
    </row>
    <row r="1308" spans="105:106" ht="18.75" customHeight="1" x14ac:dyDescent="0.25">
      <c r="DA1308" s="349">
        <v>46137</v>
      </c>
      <c r="DB1308" s="348">
        <v>2026</v>
      </c>
    </row>
    <row r="1309" spans="105:106" ht="18.75" customHeight="1" x14ac:dyDescent="0.25">
      <c r="DA1309" s="349">
        <v>46138</v>
      </c>
      <c r="DB1309" s="348">
        <v>2026</v>
      </c>
    </row>
    <row r="1310" spans="105:106" ht="18.75" customHeight="1" x14ac:dyDescent="0.25">
      <c r="DA1310" s="349">
        <v>46139</v>
      </c>
      <c r="DB1310" s="348">
        <v>2026</v>
      </c>
    </row>
    <row r="1311" spans="105:106" ht="18.75" customHeight="1" x14ac:dyDescent="0.25">
      <c r="DA1311" s="349">
        <v>46140</v>
      </c>
      <c r="DB1311" s="348">
        <v>2026</v>
      </c>
    </row>
    <row r="1312" spans="105:106" ht="18.75" customHeight="1" x14ac:dyDescent="0.25">
      <c r="DA1312" s="349">
        <v>46141</v>
      </c>
      <c r="DB1312" s="348">
        <v>2026</v>
      </c>
    </row>
    <row r="1313" spans="105:106" ht="18.75" customHeight="1" x14ac:dyDescent="0.25">
      <c r="DA1313" s="349">
        <v>46142</v>
      </c>
      <c r="DB1313" s="348">
        <v>2026</v>
      </c>
    </row>
    <row r="1314" spans="105:106" ht="18.75" customHeight="1" x14ac:dyDescent="0.25">
      <c r="DA1314" s="349">
        <v>46143</v>
      </c>
      <c r="DB1314" s="348">
        <v>2026</v>
      </c>
    </row>
    <row r="1315" spans="105:106" ht="18.75" customHeight="1" x14ac:dyDescent="0.25">
      <c r="DA1315" s="349">
        <v>46144</v>
      </c>
      <c r="DB1315" s="348">
        <v>2026</v>
      </c>
    </row>
    <row r="1316" spans="105:106" ht="18.75" customHeight="1" x14ac:dyDescent="0.25">
      <c r="DA1316" s="349">
        <v>46145</v>
      </c>
      <c r="DB1316" s="348">
        <v>2026</v>
      </c>
    </row>
    <row r="1317" spans="105:106" ht="18.75" customHeight="1" x14ac:dyDescent="0.25">
      <c r="DA1317" s="349">
        <v>46146</v>
      </c>
      <c r="DB1317" s="348">
        <v>2026</v>
      </c>
    </row>
    <row r="1318" spans="105:106" ht="18.75" customHeight="1" x14ac:dyDescent="0.25">
      <c r="DA1318" s="349">
        <v>46147</v>
      </c>
      <c r="DB1318" s="348">
        <v>2026</v>
      </c>
    </row>
    <row r="1319" spans="105:106" ht="18.75" customHeight="1" x14ac:dyDescent="0.25">
      <c r="DA1319" s="349">
        <v>46148</v>
      </c>
      <c r="DB1319" s="348">
        <v>2026</v>
      </c>
    </row>
    <row r="1320" spans="105:106" ht="18.75" customHeight="1" x14ac:dyDescent="0.25">
      <c r="DA1320" s="349">
        <v>46149</v>
      </c>
      <c r="DB1320" s="348">
        <v>2026</v>
      </c>
    </row>
    <row r="1321" spans="105:106" ht="18.75" customHeight="1" x14ac:dyDescent="0.25">
      <c r="DA1321" s="349">
        <v>46150</v>
      </c>
      <c r="DB1321" s="348">
        <v>2026</v>
      </c>
    </row>
    <row r="1322" spans="105:106" ht="18.75" customHeight="1" x14ac:dyDescent="0.25">
      <c r="DA1322" s="349">
        <v>46151</v>
      </c>
      <c r="DB1322" s="348">
        <v>2026</v>
      </c>
    </row>
    <row r="1323" spans="105:106" ht="18.75" customHeight="1" x14ac:dyDescent="0.25">
      <c r="DA1323" s="349">
        <v>46152</v>
      </c>
      <c r="DB1323" s="348">
        <v>2026</v>
      </c>
    </row>
    <row r="1324" spans="105:106" ht="18.75" customHeight="1" x14ac:dyDescent="0.25">
      <c r="DA1324" s="349">
        <v>46153</v>
      </c>
      <c r="DB1324" s="348">
        <v>2026</v>
      </c>
    </row>
    <row r="1325" spans="105:106" ht="18.75" customHeight="1" x14ac:dyDescent="0.25">
      <c r="DA1325" s="349">
        <v>46154</v>
      </c>
      <c r="DB1325" s="348">
        <v>2026</v>
      </c>
    </row>
    <row r="1326" spans="105:106" ht="18.75" customHeight="1" x14ac:dyDescent="0.25">
      <c r="DA1326" s="349">
        <v>46155</v>
      </c>
      <c r="DB1326" s="348">
        <v>2026</v>
      </c>
    </row>
    <row r="1327" spans="105:106" ht="18.75" customHeight="1" x14ac:dyDescent="0.25">
      <c r="DA1327" s="349">
        <v>46156</v>
      </c>
      <c r="DB1327" s="348">
        <v>2026</v>
      </c>
    </row>
    <row r="1328" spans="105:106" ht="18.75" customHeight="1" x14ac:dyDescent="0.25">
      <c r="DA1328" s="349">
        <v>46157</v>
      </c>
      <c r="DB1328" s="348">
        <v>2026</v>
      </c>
    </row>
    <row r="1329" spans="105:106" ht="18.75" customHeight="1" x14ac:dyDescent="0.25">
      <c r="DA1329" s="349">
        <v>46158</v>
      </c>
      <c r="DB1329" s="348">
        <v>2026</v>
      </c>
    </row>
    <row r="1330" spans="105:106" ht="18.75" customHeight="1" x14ac:dyDescent="0.25">
      <c r="DA1330" s="349">
        <v>46159</v>
      </c>
      <c r="DB1330" s="348">
        <v>2026</v>
      </c>
    </row>
    <row r="1331" spans="105:106" ht="18.75" customHeight="1" x14ac:dyDescent="0.25">
      <c r="DA1331" s="349">
        <v>46160</v>
      </c>
      <c r="DB1331" s="348">
        <v>2026</v>
      </c>
    </row>
    <row r="1332" spans="105:106" ht="18.75" customHeight="1" x14ac:dyDescent="0.25">
      <c r="DA1332" s="349">
        <v>46161</v>
      </c>
      <c r="DB1332" s="348">
        <v>2026</v>
      </c>
    </row>
    <row r="1333" spans="105:106" ht="18.75" customHeight="1" x14ac:dyDescent="0.25">
      <c r="DA1333" s="349">
        <v>46162</v>
      </c>
      <c r="DB1333" s="348">
        <v>2026</v>
      </c>
    </row>
    <row r="1334" spans="105:106" ht="18.75" customHeight="1" x14ac:dyDescent="0.25">
      <c r="DA1334" s="349">
        <v>46163</v>
      </c>
      <c r="DB1334" s="348">
        <v>2026</v>
      </c>
    </row>
    <row r="1335" spans="105:106" ht="18.75" customHeight="1" x14ac:dyDescent="0.25">
      <c r="DA1335" s="349">
        <v>46164</v>
      </c>
      <c r="DB1335" s="348">
        <v>2026</v>
      </c>
    </row>
    <row r="1336" spans="105:106" ht="18.75" customHeight="1" x14ac:dyDescent="0.25">
      <c r="DA1336" s="349">
        <v>46165</v>
      </c>
      <c r="DB1336" s="348">
        <v>2026</v>
      </c>
    </row>
    <row r="1337" spans="105:106" ht="18.75" customHeight="1" x14ac:dyDescent="0.25">
      <c r="DA1337" s="349">
        <v>46166</v>
      </c>
      <c r="DB1337" s="348">
        <v>2026</v>
      </c>
    </row>
    <row r="1338" spans="105:106" ht="18.75" customHeight="1" x14ac:dyDescent="0.25">
      <c r="DA1338" s="349">
        <v>46167</v>
      </c>
      <c r="DB1338" s="348">
        <v>2026</v>
      </c>
    </row>
    <row r="1339" spans="105:106" ht="18.75" customHeight="1" x14ac:dyDescent="0.25">
      <c r="DA1339" s="349">
        <v>46168</v>
      </c>
      <c r="DB1339" s="348">
        <v>2026</v>
      </c>
    </row>
    <row r="1340" spans="105:106" ht="18.75" customHeight="1" x14ac:dyDescent="0.25">
      <c r="DA1340" s="349">
        <v>46169</v>
      </c>
      <c r="DB1340" s="348">
        <v>2026</v>
      </c>
    </row>
    <row r="1341" spans="105:106" ht="18.75" customHeight="1" x14ac:dyDescent="0.25">
      <c r="DA1341" s="349">
        <v>46170</v>
      </c>
      <c r="DB1341" s="348">
        <v>2026</v>
      </c>
    </row>
    <row r="1342" spans="105:106" ht="18.75" customHeight="1" x14ac:dyDescent="0.25">
      <c r="DA1342" s="349">
        <v>46171</v>
      </c>
      <c r="DB1342" s="348">
        <v>2026</v>
      </c>
    </row>
    <row r="1343" spans="105:106" ht="18.75" customHeight="1" x14ac:dyDescent="0.25">
      <c r="DA1343" s="349">
        <v>46172</v>
      </c>
      <c r="DB1343" s="348">
        <v>2026</v>
      </c>
    </row>
    <row r="1344" spans="105:106" ht="18.75" customHeight="1" x14ac:dyDescent="0.25">
      <c r="DA1344" s="349">
        <v>46173</v>
      </c>
      <c r="DB1344" s="348">
        <v>2026</v>
      </c>
    </row>
    <row r="1345" spans="105:106" ht="18.75" customHeight="1" x14ac:dyDescent="0.25">
      <c r="DA1345" s="349">
        <v>46174</v>
      </c>
      <c r="DB1345" s="348">
        <v>2026</v>
      </c>
    </row>
    <row r="1346" spans="105:106" ht="18.75" customHeight="1" x14ac:dyDescent="0.25">
      <c r="DA1346" s="349">
        <v>46175</v>
      </c>
      <c r="DB1346" s="348">
        <v>2026</v>
      </c>
    </row>
    <row r="1347" spans="105:106" ht="18.75" customHeight="1" x14ac:dyDescent="0.25">
      <c r="DA1347" s="349">
        <v>46176</v>
      </c>
      <c r="DB1347" s="348">
        <v>2026</v>
      </c>
    </row>
    <row r="1348" spans="105:106" ht="18.75" customHeight="1" x14ac:dyDescent="0.25">
      <c r="DA1348" s="349">
        <v>46177</v>
      </c>
      <c r="DB1348" s="348">
        <v>2026</v>
      </c>
    </row>
    <row r="1349" spans="105:106" ht="18.75" customHeight="1" x14ac:dyDescent="0.25">
      <c r="DA1349" s="349">
        <v>46178</v>
      </c>
      <c r="DB1349" s="348">
        <v>2026</v>
      </c>
    </row>
    <row r="1350" spans="105:106" ht="18.75" customHeight="1" x14ac:dyDescent="0.25">
      <c r="DA1350" s="349">
        <v>46179</v>
      </c>
      <c r="DB1350" s="348">
        <v>2026</v>
      </c>
    </row>
    <row r="1351" spans="105:106" ht="18.75" customHeight="1" x14ac:dyDescent="0.25">
      <c r="DA1351" s="349">
        <v>46180</v>
      </c>
      <c r="DB1351" s="348">
        <v>2026</v>
      </c>
    </row>
    <row r="1352" spans="105:106" ht="18.75" customHeight="1" x14ac:dyDescent="0.25">
      <c r="DA1352" s="349">
        <v>46181</v>
      </c>
      <c r="DB1352" s="348">
        <v>2026</v>
      </c>
    </row>
    <row r="1353" spans="105:106" ht="18.75" customHeight="1" x14ac:dyDescent="0.25">
      <c r="DA1353" s="349">
        <v>46182</v>
      </c>
      <c r="DB1353" s="348">
        <v>2026</v>
      </c>
    </row>
    <row r="1354" spans="105:106" ht="18.75" customHeight="1" x14ac:dyDescent="0.25">
      <c r="DA1354" s="349">
        <v>46183</v>
      </c>
      <c r="DB1354" s="348">
        <v>2026</v>
      </c>
    </row>
    <row r="1355" spans="105:106" ht="18.75" customHeight="1" x14ac:dyDescent="0.25">
      <c r="DA1355" s="349">
        <v>46184</v>
      </c>
      <c r="DB1355" s="348">
        <v>2026</v>
      </c>
    </row>
    <row r="1356" spans="105:106" ht="18.75" customHeight="1" x14ac:dyDescent="0.25">
      <c r="DA1356" s="349">
        <v>46185</v>
      </c>
      <c r="DB1356" s="348">
        <v>2026</v>
      </c>
    </row>
    <row r="1357" spans="105:106" ht="18.75" customHeight="1" x14ac:dyDescent="0.25">
      <c r="DA1357" s="349">
        <v>46186</v>
      </c>
      <c r="DB1357" s="348">
        <v>2026</v>
      </c>
    </row>
    <row r="1358" spans="105:106" ht="18.75" customHeight="1" x14ac:dyDescent="0.25">
      <c r="DA1358" s="349">
        <v>46187</v>
      </c>
      <c r="DB1358" s="348">
        <v>2026</v>
      </c>
    </row>
    <row r="1359" spans="105:106" ht="18.75" customHeight="1" x14ac:dyDescent="0.25">
      <c r="DA1359" s="349">
        <v>46188</v>
      </c>
      <c r="DB1359" s="348">
        <v>2026</v>
      </c>
    </row>
    <row r="1360" spans="105:106" ht="18.75" customHeight="1" x14ac:dyDescent="0.25">
      <c r="DA1360" s="349">
        <v>46189</v>
      </c>
      <c r="DB1360" s="348">
        <v>2026</v>
      </c>
    </row>
    <row r="1361" spans="105:106" ht="18.75" customHeight="1" x14ac:dyDescent="0.25">
      <c r="DA1361" s="349">
        <v>46190</v>
      </c>
      <c r="DB1361" s="348">
        <v>2026</v>
      </c>
    </row>
    <row r="1362" spans="105:106" ht="18.75" customHeight="1" x14ac:dyDescent="0.25">
      <c r="DA1362" s="349">
        <v>46191</v>
      </c>
      <c r="DB1362" s="348">
        <v>2026</v>
      </c>
    </row>
    <row r="1363" spans="105:106" ht="18.75" customHeight="1" x14ac:dyDescent="0.25">
      <c r="DA1363" s="349">
        <v>46192</v>
      </c>
      <c r="DB1363" s="348">
        <v>2026</v>
      </c>
    </row>
    <row r="1364" spans="105:106" ht="18.75" customHeight="1" x14ac:dyDescent="0.25">
      <c r="DA1364" s="349">
        <v>46193</v>
      </c>
      <c r="DB1364" s="348">
        <v>2026</v>
      </c>
    </row>
    <row r="1365" spans="105:106" ht="18.75" customHeight="1" x14ac:dyDescent="0.25">
      <c r="DA1365" s="349">
        <v>46194</v>
      </c>
      <c r="DB1365" s="348">
        <v>2026</v>
      </c>
    </row>
    <row r="1366" spans="105:106" ht="18.75" customHeight="1" x14ac:dyDescent="0.25">
      <c r="DA1366" s="349">
        <v>46195</v>
      </c>
      <c r="DB1366" s="348">
        <v>2026</v>
      </c>
    </row>
    <row r="1367" spans="105:106" ht="18.75" customHeight="1" x14ac:dyDescent="0.25">
      <c r="DA1367" s="349">
        <v>46196</v>
      </c>
      <c r="DB1367" s="348">
        <v>2026</v>
      </c>
    </row>
    <row r="1368" spans="105:106" ht="18.75" customHeight="1" x14ac:dyDescent="0.25">
      <c r="DA1368" s="349">
        <v>46197</v>
      </c>
      <c r="DB1368" s="348">
        <v>2026</v>
      </c>
    </row>
    <row r="1369" spans="105:106" ht="18.75" customHeight="1" x14ac:dyDescent="0.25">
      <c r="DA1369" s="349">
        <v>46198</v>
      </c>
      <c r="DB1369" s="348">
        <v>2026</v>
      </c>
    </row>
    <row r="1370" spans="105:106" ht="18.75" customHeight="1" x14ac:dyDescent="0.25">
      <c r="DA1370" s="349">
        <v>46199</v>
      </c>
      <c r="DB1370" s="348">
        <v>2026</v>
      </c>
    </row>
    <row r="1371" spans="105:106" ht="18.75" customHeight="1" x14ac:dyDescent="0.25">
      <c r="DA1371" s="349">
        <v>46200</v>
      </c>
      <c r="DB1371" s="348">
        <v>2026</v>
      </c>
    </row>
    <row r="1372" spans="105:106" ht="18.75" customHeight="1" x14ac:dyDescent="0.25">
      <c r="DA1372" s="349">
        <v>46201</v>
      </c>
      <c r="DB1372" s="348">
        <v>2026</v>
      </c>
    </row>
    <row r="1373" spans="105:106" ht="18.75" customHeight="1" x14ac:dyDescent="0.25">
      <c r="DA1373" s="349">
        <v>46202</v>
      </c>
      <c r="DB1373" s="348">
        <v>2026</v>
      </c>
    </row>
    <row r="1374" spans="105:106" ht="18.75" customHeight="1" x14ac:dyDescent="0.25">
      <c r="DA1374" s="349">
        <v>46203</v>
      </c>
      <c r="DB1374" s="348">
        <v>2026</v>
      </c>
    </row>
    <row r="1375" spans="105:106" ht="18.75" customHeight="1" x14ac:dyDescent="0.25">
      <c r="DA1375" s="349">
        <v>46204</v>
      </c>
      <c r="DB1375" s="348">
        <v>2026</v>
      </c>
    </row>
    <row r="1376" spans="105:106" ht="18.75" customHeight="1" x14ac:dyDescent="0.25">
      <c r="DA1376" s="349">
        <v>46205</v>
      </c>
      <c r="DB1376" s="348">
        <v>2026</v>
      </c>
    </row>
    <row r="1377" spans="105:106" ht="18.75" customHeight="1" x14ac:dyDescent="0.25">
      <c r="DA1377" s="349">
        <v>46206</v>
      </c>
      <c r="DB1377" s="348">
        <v>2026</v>
      </c>
    </row>
    <row r="1378" spans="105:106" ht="18.75" customHeight="1" x14ac:dyDescent="0.25">
      <c r="DA1378" s="349">
        <v>46207</v>
      </c>
      <c r="DB1378" s="348">
        <v>2026</v>
      </c>
    </row>
    <row r="1379" spans="105:106" ht="18.75" customHeight="1" x14ac:dyDescent="0.25">
      <c r="DA1379" s="349">
        <v>46208</v>
      </c>
      <c r="DB1379" s="348">
        <v>2026</v>
      </c>
    </row>
    <row r="1380" spans="105:106" ht="18.75" customHeight="1" x14ac:dyDescent="0.25">
      <c r="DA1380" s="349">
        <v>46209</v>
      </c>
      <c r="DB1380" s="348">
        <v>2026</v>
      </c>
    </row>
    <row r="1381" spans="105:106" ht="18.75" customHeight="1" x14ac:dyDescent="0.25">
      <c r="DA1381" s="349">
        <v>46210</v>
      </c>
      <c r="DB1381" s="348">
        <v>2026</v>
      </c>
    </row>
    <row r="1382" spans="105:106" ht="18.75" customHeight="1" x14ac:dyDescent="0.25">
      <c r="DA1382" s="349">
        <v>46211</v>
      </c>
      <c r="DB1382" s="348">
        <v>2026</v>
      </c>
    </row>
    <row r="1383" spans="105:106" ht="18.75" customHeight="1" x14ac:dyDescent="0.25">
      <c r="DA1383" s="349">
        <v>46212</v>
      </c>
      <c r="DB1383" s="348">
        <v>2026</v>
      </c>
    </row>
    <row r="1384" spans="105:106" ht="18.75" customHeight="1" x14ac:dyDescent="0.25">
      <c r="DA1384" s="349">
        <v>46213</v>
      </c>
      <c r="DB1384" s="348">
        <v>2026</v>
      </c>
    </row>
    <row r="1385" spans="105:106" ht="18.75" customHeight="1" x14ac:dyDescent="0.25">
      <c r="DA1385" s="349">
        <v>46214</v>
      </c>
      <c r="DB1385" s="348">
        <v>2026</v>
      </c>
    </row>
    <row r="1386" spans="105:106" ht="18.75" customHeight="1" x14ac:dyDescent="0.25">
      <c r="DA1386" s="349">
        <v>46215</v>
      </c>
      <c r="DB1386" s="348">
        <v>2026</v>
      </c>
    </row>
    <row r="1387" spans="105:106" ht="18.75" customHeight="1" x14ac:dyDescent="0.25">
      <c r="DA1387" s="349">
        <v>46216</v>
      </c>
      <c r="DB1387" s="348">
        <v>2026</v>
      </c>
    </row>
    <row r="1388" spans="105:106" ht="18.75" customHeight="1" x14ac:dyDescent="0.25">
      <c r="DA1388" s="349">
        <v>46217</v>
      </c>
      <c r="DB1388" s="348">
        <v>2026</v>
      </c>
    </row>
    <row r="1389" spans="105:106" ht="18.75" customHeight="1" x14ac:dyDescent="0.25">
      <c r="DA1389" s="349">
        <v>46218</v>
      </c>
      <c r="DB1389" s="348">
        <v>2026</v>
      </c>
    </row>
    <row r="1390" spans="105:106" ht="18.75" customHeight="1" x14ac:dyDescent="0.25">
      <c r="DA1390" s="349">
        <v>46219</v>
      </c>
      <c r="DB1390" s="348">
        <v>2026</v>
      </c>
    </row>
    <row r="1391" spans="105:106" ht="18.75" customHeight="1" x14ac:dyDescent="0.25">
      <c r="DA1391" s="349">
        <v>46220</v>
      </c>
      <c r="DB1391" s="348">
        <v>2026</v>
      </c>
    </row>
    <row r="1392" spans="105:106" ht="18.75" customHeight="1" x14ac:dyDescent="0.25">
      <c r="DA1392" s="349">
        <v>46221</v>
      </c>
      <c r="DB1392" s="348">
        <v>2026</v>
      </c>
    </row>
    <row r="1393" spans="105:106" ht="18.75" customHeight="1" x14ac:dyDescent="0.25">
      <c r="DA1393" s="349">
        <v>46222</v>
      </c>
      <c r="DB1393" s="348">
        <v>2026</v>
      </c>
    </row>
    <row r="1394" spans="105:106" ht="18.75" customHeight="1" x14ac:dyDescent="0.25">
      <c r="DA1394" s="349">
        <v>46223</v>
      </c>
      <c r="DB1394" s="348">
        <v>2026</v>
      </c>
    </row>
    <row r="1395" spans="105:106" ht="18.75" customHeight="1" x14ac:dyDescent="0.25">
      <c r="DA1395" s="349">
        <v>46224</v>
      </c>
      <c r="DB1395" s="348">
        <v>2026</v>
      </c>
    </row>
    <row r="1396" spans="105:106" ht="18.75" customHeight="1" x14ac:dyDescent="0.25">
      <c r="DA1396" s="349">
        <v>46225</v>
      </c>
      <c r="DB1396" s="348">
        <v>2026</v>
      </c>
    </row>
    <row r="1397" spans="105:106" ht="18.75" customHeight="1" x14ac:dyDescent="0.25">
      <c r="DA1397" s="349">
        <v>46226</v>
      </c>
      <c r="DB1397" s="348">
        <v>2026</v>
      </c>
    </row>
    <row r="1398" spans="105:106" ht="18.75" customHeight="1" x14ac:dyDescent="0.25">
      <c r="DA1398" s="349">
        <v>46227</v>
      </c>
      <c r="DB1398" s="348">
        <v>2026</v>
      </c>
    </row>
    <row r="1399" spans="105:106" ht="18.75" customHeight="1" x14ac:dyDescent="0.25">
      <c r="DA1399" s="349">
        <v>46228</v>
      </c>
      <c r="DB1399" s="348">
        <v>2026</v>
      </c>
    </row>
    <row r="1400" spans="105:106" ht="18.75" customHeight="1" x14ac:dyDescent="0.25">
      <c r="DA1400" s="349">
        <v>46229</v>
      </c>
      <c r="DB1400" s="348">
        <v>2026</v>
      </c>
    </row>
    <row r="1401" spans="105:106" ht="18.75" customHeight="1" x14ac:dyDescent="0.25">
      <c r="DA1401" s="349">
        <v>46230</v>
      </c>
      <c r="DB1401" s="348">
        <v>2026</v>
      </c>
    </row>
    <row r="1402" spans="105:106" ht="18.75" customHeight="1" x14ac:dyDescent="0.25">
      <c r="DA1402" s="349">
        <v>46231</v>
      </c>
      <c r="DB1402" s="348">
        <v>2026</v>
      </c>
    </row>
    <row r="1403" spans="105:106" ht="18.75" customHeight="1" x14ac:dyDescent="0.25">
      <c r="DA1403" s="349">
        <v>46232</v>
      </c>
      <c r="DB1403" s="348">
        <v>2026</v>
      </c>
    </row>
    <row r="1404" spans="105:106" ht="18.75" customHeight="1" x14ac:dyDescent="0.25">
      <c r="DA1404" s="349">
        <v>46233</v>
      </c>
      <c r="DB1404" s="348">
        <v>2026</v>
      </c>
    </row>
    <row r="1405" spans="105:106" ht="18.75" customHeight="1" x14ac:dyDescent="0.25">
      <c r="DA1405" s="349">
        <v>46234</v>
      </c>
      <c r="DB1405" s="348">
        <v>2026</v>
      </c>
    </row>
    <row r="1406" spans="105:106" ht="18.75" customHeight="1" x14ac:dyDescent="0.25">
      <c r="DA1406" s="349">
        <v>46235</v>
      </c>
      <c r="DB1406" s="348">
        <v>2026</v>
      </c>
    </row>
    <row r="1407" spans="105:106" ht="18.75" customHeight="1" x14ac:dyDescent="0.25">
      <c r="DA1407" s="349">
        <v>46236</v>
      </c>
      <c r="DB1407" s="348">
        <v>2026</v>
      </c>
    </row>
    <row r="1408" spans="105:106" ht="18.75" customHeight="1" x14ac:dyDescent="0.25">
      <c r="DA1408" s="349">
        <v>46237</v>
      </c>
      <c r="DB1408" s="348">
        <v>2026</v>
      </c>
    </row>
    <row r="1409" spans="105:106" ht="18.75" customHeight="1" x14ac:dyDescent="0.25">
      <c r="DA1409" s="349">
        <v>46238</v>
      </c>
      <c r="DB1409" s="348">
        <v>2026</v>
      </c>
    </row>
    <row r="1410" spans="105:106" ht="18.75" customHeight="1" x14ac:dyDescent="0.25">
      <c r="DA1410" s="349">
        <v>46239</v>
      </c>
      <c r="DB1410" s="348">
        <v>2026</v>
      </c>
    </row>
    <row r="1411" spans="105:106" ht="18.75" customHeight="1" x14ac:dyDescent="0.25">
      <c r="DA1411" s="349">
        <v>46240</v>
      </c>
      <c r="DB1411" s="348">
        <v>2026</v>
      </c>
    </row>
    <row r="1412" spans="105:106" ht="18.75" customHeight="1" x14ac:dyDescent="0.25">
      <c r="DA1412" s="349">
        <v>46241</v>
      </c>
      <c r="DB1412" s="348">
        <v>2026</v>
      </c>
    </row>
    <row r="1413" spans="105:106" ht="18.75" customHeight="1" x14ac:dyDescent="0.25">
      <c r="DA1413" s="349">
        <v>46242</v>
      </c>
      <c r="DB1413" s="348">
        <v>2026</v>
      </c>
    </row>
    <row r="1414" spans="105:106" ht="18.75" customHeight="1" x14ac:dyDescent="0.25">
      <c r="DA1414" s="349">
        <v>46243</v>
      </c>
      <c r="DB1414" s="348">
        <v>2026</v>
      </c>
    </row>
    <row r="1415" spans="105:106" ht="18.75" customHeight="1" x14ac:dyDescent="0.25">
      <c r="DA1415" s="349">
        <v>46244</v>
      </c>
      <c r="DB1415" s="348">
        <v>2026</v>
      </c>
    </row>
    <row r="1416" spans="105:106" ht="18.75" customHeight="1" x14ac:dyDescent="0.25">
      <c r="DA1416" s="349">
        <v>46245</v>
      </c>
      <c r="DB1416" s="348">
        <v>2026</v>
      </c>
    </row>
    <row r="1417" spans="105:106" ht="18.75" customHeight="1" x14ac:dyDescent="0.25">
      <c r="DA1417" s="349">
        <v>46246</v>
      </c>
      <c r="DB1417" s="348">
        <v>2026</v>
      </c>
    </row>
    <row r="1418" spans="105:106" ht="18.75" customHeight="1" x14ac:dyDescent="0.25">
      <c r="DA1418" s="349">
        <v>46247</v>
      </c>
      <c r="DB1418" s="348">
        <v>2026</v>
      </c>
    </row>
    <row r="1419" spans="105:106" ht="18.75" customHeight="1" x14ac:dyDescent="0.25">
      <c r="DA1419" s="349">
        <v>46248</v>
      </c>
      <c r="DB1419" s="348">
        <v>2026</v>
      </c>
    </row>
    <row r="1420" spans="105:106" ht="18.75" customHeight="1" x14ac:dyDescent="0.25">
      <c r="DA1420" s="349">
        <v>46249</v>
      </c>
      <c r="DB1420" s="348">
        <v>2026</v>
      </c>
    </row>
    <row r="1421" spans="105:106" ht="18.75" customHeight="1" x14ac:dyDescent="0.25">
      <c r="DA1421" s="349">
        <v>46250</v>
      </c>
      <c r="DB1421" s="348">
        <v>2026</v>
      </c>
    </row>
    <row r="1422" spans="105:106" ht="18.75" customHeight="1" x14ac:dyDescent="0.25">
      <c r="DA1422" s="349">
        <v>46251</v>
      </c>
      <c r="DB1422" s="348">
        <v>2026</v>
      </c>
    </row>
    <row r="1423" spans="105:106" ht="18.75" customHeight="1" x14ac:dyDescent="0.25">
      <c r="DA1423" s="349">
        <v>46252</v>
      </c>
      <c r="DB1423" s="348">
        <v>2026</v>
      </c>
    </row>
    <row r="1424" spans="105:106" ht="18.75" customHeight="1" x14ac:dyDescent="0.25">
      <c r="DA1424" s="349">
        <v>46253</v>
      </c>
      <c r="DB1424" s="348">
        <v>2026</v>
      </c>
    </row>
    <row r="1425" spans="105:106" ht="18.75" customHeight="1" x14ac:dyDescent="0.25">
      <c r="DA1425" s="349">
        <v>46254</v>
      </c>
      <c r="DB1425" s="348">
        <v>2026</v>
      </c>
    </row>
    <row r="1426" spans="105:106" ht="18.75" customHeight="1" x14ac:dyDescent="0.25">
      <c r="DA1426" s="349">
        <v>46255</v>
      </c>
      <c r="DB1426" s="348">
        <v>2026</v>
      </c>
    </row>
    <row r="1427" spans="105:106" ht="18.75" customHeight="1" x14ac:dyDescent="0.25">
      <c r="DA1427" s="349">
        <v>46256</v>
      </c>
      <c r="DB1427" s="348">
        <v>2026</v>
      </c>
    </row>
    <row r="1428" spans="105:106" ht="18.75" customHeight="1" x14ac:dyDescent="0.25">
      <c r="DA1428" s="349">
        <v>46257</v>
      </c>
      <c r="DB1428" s="348">
        <v>2026</v>
      </c>
    </row>
    <row r="1429" spans="105:106" ht="18.75" customHeight="1" x14ac:dyDescent="0.25">
      <c r="DA1429" s="349">
        <v>46258</v>
      </c>
      <c r="DB1429" s="348">
        <v>2026</v>
      </c>
    </row>
    <row r="1430" spans="105:106" ht="18.75" customHeight="1" x14ac:dyDescent="0.25">
      <c r="DA1430" s="349">
        <v>46259</v>
      </c>
      <c r="DB1430" s="348">
        <v>2026</v>
      </c>
    </row>
    <row r="1431" spans="105:106" ht="18.75" customHeight="1" x14ac:dyDescent="0.25">
      <c r="DA1431" s="349">
        <v>46260</v>
      </c>
      <c r="DB1431" s="348">
        <v>2026</v>
      </c>
    </row>
    <row r="1432" spans="105:106" ht="18.75" customHeight="1" x14ac:dyDescent="0.25">
      <c r="DA1432" s="349">
        <v>46261</v>
      </c>
      <c r="DB1432" s="348">
        <v>2026</v>
      </c>
    </row>
    <row r="1433" spans="105:106" ht="18.75" customHeight="1" x14ac:dyDescent="0.25">
      <c r="DA1433" s="349">
        <v>46262</v>
      </c>
      <c r="DB1433" s="348">
        <v>2026</v>
      </c>
    </row>
    <row r="1434" spans="105:106" ht="18.75" customHeight="1" x14ac:dyDescent="0.25">
      <c r="DA1434" s="349">
        <v>46263</v>
      </c>
      <c r="DB1434" s="348">
        <v>2026</v>
      </c>
    </row>
    <row r="1435" spans="105:106" ht="18.75" customHeight="1" x14ac:dyDescent="0.25">
      <c r="DA1435" s="349">
        <v>46264</v>
      </c>
      <c r="DB1435" s="348">
        <v>2026</v>
      </c>
    </row>
    <row r="1436" spans="105:106" ht="18.75" customHeight="1" x14ac:dyDescent="0.25">
      <c r="DA1436" s="349">
        <v>46265</v>
      </c>
      <c r="DB1436" s="348">
        <v>2026</v>
      </c>
    </row>
    <row r="1437" spans="105:106" ht="18.75" customHeight="1" x14ac:dyDescent="0.25">
      <c r="DA1437" s="349">
        <v>46266</v>
      </c>
      <c r="DB1437" s="348">
        <v>2026</v>
      </c>
    </row>
    <row r="1438" spans="105:106" ht="18.75" customHeight="1" x14ac:dyDescent="0.25">
      <c r="DA1438" s="349">
        <v>46267</v>
      </c>
      <c r="DB1438" s="348">
        <v>2026</v>
      </c>
    </row>
    <row r="1439" spans="105:106" ht="18.75" customHeight="1" x14ac:dyDescent="0.25">
      <c r="DA1439" s="349">
        <v>46268</v>
      </c>
      <c r="DB1439" s="348">
        <v>2026</v>
      </c>
    </row>
    <row r="1440" spans="105:106" ht="18.75" customHeight="1" x14ac:dyDescent="0.25">
      <c r="DA1440" s="349">
        <v>46269</v>
      </c>
      <c r="DB1440" s="348">
        <v>2026</v>
      </c>
    </row>
    <row r="1441" spans="105:106" ht="18.75" customHeight="1" x14ac:dyDescent="0.25">
      <c r="DA1441" s="349">
        <v>46270</v>
      </c>
      <c r="DB1441" s="348">
        <v>2026</v>
      </c>
    </row>
    <row r="1442" spans="105:106" ht="18.75" customHeight="1" x14ac:dyDescent="0.25">
      <c r="DA1442" s="349">
        <v>46271</v>
      </c>
      <c r="DB1442" s="348">
        <v>2026</v>
      </c>
    </row>
    <row r="1443" spans="105:106" ht="18.75" customHeight="1" x14ac:dyDescent="0.25">
      <c r="DA1443" s="349">
        <v>46272</v>
      </c>
      <c r="DB1443" s="348">
        <v>2026</v>
      </c>
    </row>
    <row r="1444" spans="105:106" ht="18.75" customHeight="1" x14ac:dyDescent="0.25">
      <c r="DA1444" s="349">
        <v>46273</v>
      </c>
      <c r="DB1444" s="348">
        <v>2026</v>
      </c>
    </row>
    <row r="1445" spans="105:106" ht="18.75" customHeight="1" x14ac:dyDescent="0.25">
      <c r="DA1445" s="349">
        <v>46274</v>
      </c>
      <c r="DB1445" s="348">
        <v>2026</v>
      </c>
    </row>
    <row r="1446" spans="105:106" ht="18.75" customHeight="1" x14ac:dyDescent="0.25">
      <c r="DA1446" s="349">
        <v>46275</v>
      </c>
      <c r="DB1446" s="348">
        <v>2026</v>
      </c>
    </row>
    <row r="1447" spans="105:106" ht="18.75" customHeight="1" x14ac:dyDescent="0.25">
      <c r="DA1447" s="349">
        <v>46276</v>
      </c>
      <c r="DB1447" s="348">
        <v>2026</v>
      </c>
    </row>
    <row r="1448" spans="105:106" ht="18.75" customHeight="1" x14ac:dyDescent="0.25">
      <c r="DA1448" s="349">
        <v>46277</v>
      </c>
      <c r="DB1448" s="348">
        <v>2026</v>
      </c>
    </row>
    <row r="1449" spans="105:106" ht="18.75" customHeight="1" x14ac:dyDescent="0.25">
      <c r="DA1449" s="349">
        <v>46278</v>
      </c>
      <c r="DB1449" s="348">
        <v>2026</v>
      </c>
    </row>
    <row r="1450" spans="105:106" ht="18.75" customHeight="1" x14ac:dyDescent="0.25">
      <c r="DA1450" s="349">
        <v>46279</v>
      </c>
      <c r="DB1450" s="348">
        <v>2026</v>
      </c>
    </row>
    <row r="1451" spans="105:106" ht="18.75" customHeight="1" x14ac:dyDescent="0.25">
      <c r="DA1451" s="349">
        <v>46280</v>
      </c>
      <c r="DB1451" s="348">
        <v>2026</v>
      </c>
    </row>
    <row r="1452" spans="105:106" ht="18.75" customHeight="1" x14ac:dyDescent="0.25">
      <c r="DA1452" s="349">
        <v>46281</v>
      </c>
      <c r="DB1452" s="348">
        <v>2026</v>
      </c>
    </row>
    <row r="1453" spans="105:106" ht="18.75" customHeight="1" x14ac:dyDescent="0.25">
      <c r="DA1453" s="349">
        <v>46282</v>
      </c>
      <c r="DB1453" s="348">
        <v>2026</v>
      </c>
    </row>
    <row r="1454" spans="105:106" ht="18.75" customHeight="1" x14ac:dyDescent="0.25">
      <c r="DA1454" s="349">
        <v>46283</v>
      </c>
      <c r="DB1454" s="348">
        <v>2026</v>
      </c>
    </row>
    <row r="1455" spans="105:106" ht="18.75" customHeight="1" x14ac:dyDescent="0.25">
      <c r="DA1455" s="349">
        <v>46284</v>
      </c>
      <c r="DB1455" s="348">
        <v>2026</v>
      </c>
    </row>
    <row r="1456" spans="105:106" ht="18.75" customHeight="1" x14ac:dyDescent="0.25">
      <c r="DA1456" s="349">
        <v>46285</v>
      </c>
      <c r="DB1456" s="348">
        <v>2026</v>
      </c>
    </row>
    <row r="1457" spans="105:106" ht="18.75" customHeight="1" x14ac:dyDescent="0.25">
      <c r="DA1457" s="349">
        <v>46286</v>
      </c>
      <c r="DB1457" s="348">
        <v>2026</v>
      </c>
    </row>
    <row r="1458" spans="105:106" ht="18.75" customHeight="1" x14ac:dyDescent="0.25">
      <c r="DA1458" s="349">
        <v>46287</v>
      </c>
      <c r="DB1458" s="348">
        <v>2026</v>
      </c>
    </row>
    <row r="1459" spans="105:106" ht="18.75" customHeight="1" x14ac:dyDescent="0.25">
      <c r="DA1459" s="349">
        <v>46288</v>
      </c>
      <c r="DB1459" s="348">
        <v>2026</v>
      </c>
    </row>
    <row r="1460" spans="105:106" ht="18.75" customHeight="1" x14ac:dyDescent="0.25">
      <c r="DA1460" s="349">
        <v>46289</v>
      </c>
      <c r="DB1460" s="348">
        <v>2026</v>
      </c>
    </row>
    <row r="1461" spans="105:106" ht="18.75" customHeight="1" x14ac:dyDescent="0.25">
      <c r="DA1461" s="349">
        <v>46290</v>
      </c>
      <c r="DB1461" s="348">
        <v>2026</v>
      </c>
    </row>
    <row r="1462" spans="105:106" ht="18.75" customHeight="1" x14ac:dyDescent="0.25">
      <c r="DA1462" s="349">
        <v>46291</v>
      </c>
      <c r="DB1462" s="348">
        <v>2026</v>
      </c>
    </row>
    <row r="1463" spans="105:106" ht="18.75" customHeight="1" x14ac:dyDescent="0.25">
      <c r="DA1463" s="349">
        <v>46292</v>
      </c>
      <c r="DB1463" s="348">
        <v>2026</v>
      </c>
    </row>
    <row r="1464" spans="105:106" ht="18.75" customHeight="1" x14ac:dyDescent="0.25">
      <c r="DA1464" s="349">
        <v>46293</v>
      </c>
      <c r="DB1464" s="348">
        <v>2026</v>
      </c>
    </row>
    <row r="1465" spans="105:106" ht="18.75" customHeight="1" x14ac:dyDescent="0.25">
      <c r="DA1465" s="349">
        <v>46294</v>
      </c>
      <c r="DB1465" s="348">
        <v>2026</v>
      </c>
    </row>
    <row r="1466" spans="105:106" ht="18.75" customHeight="1" x14ac:dyDescent="0.25">
      <c r="DA1466" s="349">
        <v>46295</v>
      </c>
      <c r="DB1466" s="348">
        <v>2026</v>
      </c>
    </row>
    <row r="1467" spans="105:106" ht="18.75" customHeight="1" x14ac:dyDescent="0.25">
      <c r="DA1467" s="349">
        <v>46296</v>
      </c>
      <c r="DB1467" s="348">
        <v>2027</v>
      </c>
    </row>
    <row r="1468" spans="105:106" ht="18.75" customHeight="1" x14ac:dyDescent="0.25">
      <c r="DA1468" s="349">
        <v>46297</v>
      </c>
      <c r="DB1468" s="348">
        <v>2027</v>
      </c>
    </row>
    <row r="1469" spans="105:106" ht="18.75" customHeight="1" x14ac:dyDescent="0.25">
      <c r="DA1469" s="349">
        <v>46298</v>
      </c>
      <c r="DB1469" s="348">
        <v>2027</v>
      </c>
    </row>
    <row r="1470" spans="105:106" ht="18.75" customHeight="1" x14ac:dyDescent="0.25">
      <c r="DA1470" s="349">
        <v>46299</v>
      </c>
      <c r="DB1470" s="348">
        <v>2027</v>
      </c>
    </row>
    <row r="1471" spans="105:106" ht="18.75" customHeight="1" x14ac:dyDescent="0.25">
      <c r="DA1471" s="349">
        <v>46300</v>
      </c>
      <c r="DB1471" s="348">
        <v>2027</v>
      </c>
    </row>
    <row r="1472" spans="105:106" ht="18.75" customHeight="1" x14ac:dyDescent="0.25">
      <c r="DA1472" s="349">
        <v>46301</v>
      </c>
      <c r="DB1472" s="348">
        <v>2027</v>
      </c>
    </row>
    <row r="1473" spans="105:106" ht="18.75" customHeight="1" x14ac:dyDescent="0.25">
      <c r="DA1473" s="349">
        <v>46302</v>
      </c>
      <c r="DB1473" s="348">
        <v>2027</v>
      </c>
    </row>
    <row r="1474" spans="105:106" ht="18.75" customHeight="1" x14ac:dyDescent="0.25">
      <c r="DA1474" s="349">
        <v>46303</v>
      </c>
      <c r="DB1474" s="348">
        <v>2027</v>
      </c>
    </row>
    <row r="1475" spans="105:106" ht="18.75" customHeight="1" x14ac:dyDescent="0.25">
      <c r="DA1475" s="349">
        <v>46304</v>
      </c>
      <c r="DB1475" s="348">
        <v>2027</v>
      </c>
    </row>
    <row r="1476" spans="105:106" ht="18.75" customHeight="1" x14ac:dyDescent="0.25">
      <c r="DA1476" s="349">
        <v>46305</v>
      </c>
      <c r="DB1476" s="348">
        <v>2027</v>
      </c>
    </row>
    <row r="1477" spans="105:106" ht="18.75" customHeight="1" x14ac:dyDescent="0.25">
      <c r="DA1477" s="349">
        <v>46306</v>
      </c>
      <c r="DB1477" s="348">
        <v>2027</v>
      </c>
    </row>
    <row r="1478" spans="105:106" ht="18.75" customHeight="1" x14ac:dyDescent="0.25">
      <c r="DA1478" s="349">
        <v>46307</v>
      </c>
      <c r="DB1478" s="348">
        <v>2027</v>
      </c>
    </row>
    <row r="1479" spans="105:106" ht="18.75" customHeight="1" x14ac:dyDescent="0.25">
      <c r="DA1479" s="349">
        <v>46308</v>
      </c>
      <c r="DB1479" s="348">
        <v>2027</v>
      </c>
    </row>
    <row r="1480" spans="105:106" ht="18.75" customHeight="1" x14ac:dyDescent="0.25">
      <c r="DA1480" s="349">
        <v>46309</v>
      </c>
      <c r="DB1480" s="348">
        <v>2027</v>
      </c>
    </row>
    <row r="1481" spans="105:106" ht="18.75" customHeight="1" x14ac:dyDescent="0.25">
      <c r="DA1481" s="349">
        <v>46310</v>
      </c>
      <c r="DB1481" s="348">
        <v>2027</v>
      </c>
    </row>
    <row r="1482" spans="105:106" ht="18.75" customHeight="1" x14ac:dyDescent="0.25">
      <c r="DA1482" s="349">
        <v>46311</v>
      </c>
      <c r="DB1482" s="348">
        <v>2027</v>
      </c>
    </row>
    <row r="1483" spans="105:106" ht="18.75" customHeight="1" x14ac:dyDescent="0.25">
      <c r="DA1483" s="349">
        <v>46312</v>
      </c>
      <c r="DB1483" s="348">
        <v>2027</v>
      </c>
    </row>
    <row r="1484" spans="105:106" ht="18.75" customHeight="1" x14ac:dyDescent="0.25">
      <c r="DA1484" s="349">
        <v>46313</v>
      </c>
      <c r="DB1484" s="348">
        <v>2027</v>
      </c>
    </row>
    <row r="1485" spans="105:106" ht="18.75" customHeight="1" x14ac:dyDescent="0.25">
      <c r="DA1485" s="349">
        <v>46314</v>
      </c>
      <c r="DB1485" s="348">
        <v>2027</v>
      </c>
    </row>
    <row r="1486" spans="105:106" ht="18.75" customHeight="1" x14ac:dyDescent="0.25">
      <c r="DA1486" s="349">
        <v>46315</v>
      </c>
      <c r="DB1486" s="348">
        <v>2027</v>
      </c>
    </row>
    <row r="1487" spans="105:106" ht="18.75" customHeight="1" x14ac:dyDescent="0.25">
      <c r="DA1487" s="349">
        <v>46316</v>
      </c>
      <c r="DB1487" s="348">
        <v>2027</v>
      </c>
    </row>
    <row r="1488" spans="105:106" ht="18.75" customHeight="1" x14ac:dyDescent="0.25">
      <c r="DA1488" s="349">
        <v>46317</v>
      </c>
      <c r="DB1488" s="348">
        <v>2027</v>
      </c>
    </row>
    <row r="1489" spans="105:106" ht="18.75" customHeight="1" x14ac:dyDescent="0.25">
      <c r="DA1489" s="349">
        <v>46318</v>
      </c>
      <c r="DB1489" s="348">
        <v>2027</v>
      </c>
    </row>
    <row r="1490" spans="105:106" ht="18.75" customHeight="1" x14ac:dyDescent="0.25">
      <c r="DA1490" s="349">
        <v>46319</v>
      </c>
      <c r="DB1490" s="348">
        <v>2027</v>
      </c>
    </row>
    <row r="1491" spans="105:106" ht="18.75" customHeight="1" x14ac:dyDescent="0.25">
      <c r="DA1491" s="349">
        <v>46320</v>
      </c>
      <c r="DB1491" s="348">
        <v>2027</v>
      </c>
    </row>
    <row r="1492" spans="105:106" ht="18.75" customHeight="1" x14ac:dyDescent="0.25">
      <c r="DA1492" s="349">
        <v>46321</v>
      </c>
      <c r="DB1492" s="348">
        <v>2027</v>
      </c>
    </row>
    <row r="1493" spans="105:106" ht="18.75" customHeight="1" x14ac:dyDescent="0.25">
      <c r="DA1493" s="349">
        <v>46322</v>
      </c>
      <c r="DB1493" s="348">
        <v>2027</v>
      </c>
    </row>
    <row r="1494" spans="105:106" ht="18.75" customHeight="1" x14ac:dyDescent="0.25">
      <c r="DA1494" s="349">
        <v>46323</v>
      </c>
      <c r="DB1494" s="348">
        <v>2027</v>
      </c>
    </row>
    <row r="1495" spans="105:106" ht="18.75" customHeight="1" x14ac:dyDescent="0.25">
      <c r="DA1495" s="349">
        <v>46324</v>
      </c>
      <c r="DB1495" s="348">
        <v>2027</v>
      </c>
    </row>
    <row r="1496" spans="105:106" ht="18.75" customHeight="1" x14ac:dyDescent="0.25">
      <c r="DA1496" s="349">
        <v>46325</v>
      </c>
      <c r="DB1496" s="348">
        <v>2027</v>
      </c>
    </row>
    <row r="1497" spans="105:106" ht="18.75" customHeight="1" x14ac:dyDescent="0.25">
      <c r="DA1497" s="349">
        <v>46326</v>
      </c>
      <c r="DB1497" s="348">
        <v>2027</v>
      </c>
    </row>
    <row r="1498" spans="105:106" ht="18.75" customHeight="1" x14ac:dyDescent="0.25">
      <c r="DA1498" s="349">
        <v>46327</v>
      </c>
      <c r="DB1498" s="348">
        <v>2027</v>
      </c>
    </row>
    <row r="1499" spans="105:106" ht="18.75" customHeight="1" x14ac:dyDescent="0.25">
      <c r="DA1499" s="349">
        <v>46328</v>
      </c>
      <c r="DB1499" s="348">
        <v>2027</v>
      </c>
    </row>
    <row r="1500" spans="105:106" ht="18.75" customHeight="1" x14ac:dyDescent="0.25">
      <c r="DA1500" s="349">
        <v>46329</v>
      </c>
      <c r="DB1500" s="348">
        <v>2027</v>
      </c>
    </row>
    <row r="1501" spans="105:106" ht="18.75" customHeight="1" x14ac:dyDescent="0.25">
      <c r="DA1501" s="349">
        <v>46330</v>
      </c>
      <c r="DB1501" s="348">
        <v>2027</v>
      </c>
    </row>
    <row r="1502" spans="105:106" ht="18.75" customHeight="1" x14ac:dyDescent="0.25">
      <c r="DA1502" s="349">
        <v>46331</v>
      </c>
      <c r="DB1502" s="348">
        <v>2027</v>
      </c>
    </row>
    <row r="1503" spans="105:106" ht="18.75" customHeight="1" x14ac:dyDescent="0.25">
      <c r="DA1503" s="349">
        <v>46332</v>
      </c>
      <c r="DB1503" s="348">
        <v>2027</v>
      </c>
    </row>
    <row r="1504" spans="105:106" ht="18.75" customHeight="1" x14ac:dyDescent="0.25">
      <c r="DA1504" s="349">
        <v>46333</v>
      </c>
      <c r="DB1504" s="348">
        <v>2027</v>
      </c>
    </row>
    <row r="1505" spans="105:106" ht="18.75" customHeight="1" x14ac:dyDescent="0.25">
      <c r="DA1505" s="349">
        <v>46334</v>
      </c>
      <c r="DB1505" s="348">
        <v>2027</v>
      </c>
    </row>
    <row r="1506" spans="105:106" ht="18.75" customHeight="1" x14ac:dyDescent="0.25">
      <c r="DA1506" s="349">
        <v>46335</v>
      </c>
      <c r="DB1506" s="348">
        <v>2027</v>
      </c>
    </row>
    <row r="1507" spans="105:106" ht="18.75" customHeight="1" x14ac:dyDescent="0.25">
      <c r="DA1507" s="349">
        <v>46336</v>
      </c>
      <c r="DB1507" s="348">
        <v>2027</v>
      </c>
    </row>
    <row r="1508" spans="105:106" ht="18.75" customHeight="1" x14ac:dyDescent="0.25">
      <c r="DA1508" s="349">
        <v>46337</v>
      </c>
      <c r="DB1508" s="348">
        <v>2027</v>
      </c>
    </row>
    <row r="1509" spans="105:106" ht="18.75" customHeight="1" x14ac:dyDescent="0.25">
      <c r="DA1509" s="349">
        <v>46338</v>
      </c>
      <c r="DB1509" s="348">
        <v>2027</v>
      </c>
    </row>
    <row r="1510" spans="105:106" ht="18.75" customHeight="1" x14ac:dyDescent="0.25">
      <c r="DA1510" s="349">
        <v>46339</v>
      </c>
      <c r="DB1510" s="348">
        <v>2027</v>
      </c>
    </row>
    <row r="1511" spans="105:106" ht="18.75" customHeight="1" x14ac:dyDescent="0.25">
      <c r="DA1511" s="349">
        <v>46340</v>
      </c>
      <c r="DB1511" s="348">
        <v>2027</v>
      </c>
    </row>
    <row r="1512" spans="105:106" ht="18.75" customHeight="1" x14ac:dyDescent="0.25">
      <c r="DA1512" s="349">
        <v>46341</v>
      </c>
      <c r="DB1512" s="348">
        <v>2027</v>
      </c>
    </row>
    <row r="1513" spans="105:106" ht="18.75" customHeight="1" x14ac:dyDescent="0.25">
      <c r="DA1513" s="349">
        <v>46342</v>
      </c>
      <c r="DB1513" s="348">
        <v>2027</v>
      </c>
    </row>
    <row r="1514" spans="105:106" ht="18.75" customHeight="1" x14ac:dyDescent="0.25">
      <c r="DA1514" s="349">
        <v>46343</v>
      </c>
      <c r="DB1514" s="348">
        <v>2027</v>
      </c>
    </row>
    <row r="1515" spans="105:106" ht="18.75" customHeight="1" x14ac:dyDescent="0.25">
      <c r="DA1515" s="349">
        <v>46344</v>
      </c>
      <c r="DB1515" s="348">
        <v>2027</v>
      </c>
    </row>
    <row r="1516" spans="105:106" ht="18.75" customHeight="1" x14ac:dyDescent="0.25">
      <c r="DA1516" s="349">
        <v>46345</v>
      </c>
      <c r="DB1516" s="348">
        <v>2027</v>
      </c>
    </row>
    <row r="1517" spans="105:106" ht="18.75" customHeight="1" x14ac:dyDescent="0.25">
      <c r="DA1517" s="349">
        <v>46346</v>
      </c>
      <c r="DB1517" s="348">
        <v>2027</v>
      </c>
    </row>
    <row r="1518" spans="105:106" ht="18.75" customHeight="1" x14ac:dyDescent="0.25">
      <c r="DA1518" s="349">
        <v>46347</v>
      </c>
      <c r="DB1518" s="348">
        <v>2027</v>
      </c>
    </row>
    <row r="1519" spans="105:106" ht="18.75" customHeight="1" x14ac:dyDescent="0.25">
      <c r="DA1519" s="349">
        <v>46348</v>
      </c>
      <c r="DB1519" s="348">
        <v>2027</v>
      </c>
    </row>
    <row r="1520" spans="105:106" ht="18.75" customHeight="1" x14ac:dyDescent="0.25">
      <c r="DA1520" s="349">
        <v>46349</v>
      </c>
      <c r="DB1520" s="348">
        <v>2027</v>
      </c>
    </row>
    <row r="1521" spans="105:106" ht="18.75" customHeight="1" x14ac:dyDescent="0.25">
      <c r="DA1521" s="349">
        <v>46350</v>
      </c>
      <c r="DB1521" s="348">
        <v>2027</v>
      </c>
    </row>
    <row r="1522" spans="105:106" ht="18.75" customHeight="1" x14ac:dyDescent="0.25">
      <c r="DA1522" s="349">
        <v>46351</v>
      </c>
      <c r="DB1522" s="348">
        <v>2027</v>
      </c>
    </row>
    <row r="1523" spans="105:106" ht="18.75" customHeight="1" x14ac:dyDescent="0.25">
      <c r="DA1523" s="349">
        <v>46352</v>
      </c>
      <c r="DB1523" s="348">
        <v>2027</v>
      </c>
    </row>
    <row r="1524" spans="105:106" ht="18.75" customHeight="1" x14ac:dyDescent="0.25">
      <c r="DA1524" s="349">
        <v>46353</v>
      </c>
      <c r="DB1524" s="348">
        <v>2027</v>
      </c>
    </row>
    <row r="1525" spans="105:106" ht="18.75" customHeight="1" x14ac:dyDescent="0.25">
      <c r="DA1525" s="349">
        <v>46354</v>
      </c>
      <c r="DB1525" s="348">
        <v>2027</v>
      </c>
    </row>
    <row r="1526" spans="105:106" ht="18.75" customHeight="1" x14ac:dyDescent="0.25">
      <c r="DA1526" s="349">
        <v>46355</v>
      </c>
      <c r="DB1526" s="348">
        <v>2027</v>
      </c>
    </row>
    <row r="1527" spans="105:106" ht="18.75" customHeight="1" x14ac:dyDescent="0.25">
      <c r="DA1527" s="349">
        <v>46356</v>
      </c>
      <c r="DB1527" s="348">
        <v>2027</v>
      </c>
    </row>
    <row r="1528" spans="105:106" ht="18.75" customHeight="1" x14ac:dyDescent="0.25">
      <c r="DA1528" s="349">
        <v>46357</v>
      </c>
      <c r="DB1528" s="348">
        <v>2027</v>
      </c>
    </row>
    <row r="1529" spans="105:106" ht="18.75" customHeight="1" x14ac:dyDescent="0.25">
      <c r="DA1529" s="349">
        <v>46358</v>
      </c>
      <c r="DB1529" s="348">
        <v>2027</v>
      </c>
    </row>
    <row r="1530" spans="105:106" ht="18.75" customHeight="1" x14ac:dyDescent="0.25">
      <c r="DA1530" s="349">
        <v>46359</v>
      </c>
      <c r="DB1530" s="348">
        <v>2027</v>
      </c>
    </row>
    <row r="1531" spans="105:106" ht="18.75" customHeight="1" x14ac:dyDescent="0.25">
      <c r="DA1531" s="349">
        <v>46360</v>
      </c>
      <c r="DB1531" s="348">
        <v>2027</v>
      </c>
    </row>
    <row r="1532" spans="105:106" ht="18.75" customHeight="1" x14ac:dyDescent="0.25">
      <c r="DA1532" s="349">
        <v>46361</v>
      </c>
      <c r="DB1532" s="348">
        <v>2027</v>
      </c>
    </row>
    <row r="1533" spans="105:106" ht="18.75" customHeight="1" x14ac:dyDescent="0.25">
      <c r="DA1533" s="349">
        <v>46362</v>
      </c>
      <c r="DB1533" s="348">
        <v>2027</v>
      </c>
    </row>
    <row r="1534" spans="105:106" ht="18.75" customHeight="1" x14ac:dyDescent="0.25">
      <c r="DA1534" s="349">
        <v>46363</v>
      </c>
      <c r="DB1534" s="348">
        <v>2027</v>
      </c>
    </row>
    <row r="1535" spans="105:106" ht="18.75" customHeight="1" x14ac:dyDescent="0.25">
      <c r="DA1535" s="349">
        <v>46364</v>
      </c>
      <c r="DB1535" s="348">
        <v>2027</v>
      </c>
    </row>
    <row r="1536" spans="105:106" ht="18.75" customHeight="1" x14ac:dyDescent="0.25">
      <c r="DA1536" s="349">
        <v>46365</v>
      </c>
      <c r="DB1536" s="348">
        <v>2027</v>
      </c>
    </row>
    <row r="1537" spans="105:106" ht="18.75" customHeight="1" x14ac:dyDescent="0.25">
      <c r="DA1537" s="349">
        <v>46366</v>
      </c>
      <c r="DB1537" s="348">
        <v>2027</v>
      </c>
    </row>
    <row r="1538" spans="105:106" ht="18.75" customHeight="1" x14ac:dyDescent="0.25">
      <c r="DA1538" s="349">
        <v>46367</v>
      </c>
      <c r="DB1538" s="348">
        <v>2027</v>
      </c>
    </row>
    <row r="1539" spans="105:106" ht="18.75" customHeight="1" x14ac:dyDescent="0.25">
      <c r="DA1539" s="349">
        <v>46368</v>
      </c>
      <c r="DB1539" s="348">
        <v>2027</v>
      </c>
    </row>
    <row r="1540" spans="105:106" ht="18.75" customHeight="1" x14ac:dyDescent="0.25">
      <c r="DA1540" s="349">
        <v>46369</v>
      </c>
      <c r="DB1540" s="348">
        <v>2027</v>
      </c>
    </row>
    <row r="1541" spans="105:106" ht="18.75" customHeight="1" x14ac:dyDescent="0.25">
      <c r="DA1541" s="349">
        <v>46370</v>
      </c>
      <c r="DB1541" s="348">
        <v>2027</v>
      </c>
    </row>
    <row r="1542" spans="105:106" ht="18.75" customHeight="1" x14ac:dyDescent="0.25">
      <c r="DA1542" s="349">
        <v>46371</v>
      </c>
      <c r="DB1542" s="348">
        <v>2027</v>
      </c>
    </row>
    <row r="1543" spans="105:106" ht="18.75" customHeight="1" x14ac:dyDescent="0.25">
      <c r="DA1543" s="349">
        <v>46372</v>
      </c>
      <c r="DB1543" s="348">
        <v>2027</v>
      </c>
    </row>
    <row r="1544" spans="105:106" ht="18.75" customHeight="1" x14ac:dyDescent="0.25">
      <c r="DA1544" s="349">
        <v>46373</v>
      </c>
      <c r="DB1544" s="348">
        <v>2027</v>
      </c>
    </row>
    <row r="1545" spans="105:106" ht="18.75" customHeight="1" x14ac:dyDescent="0.25">
      <c r="DA1545" s="349">
        <v>46374</v>
      </c>
      <c r="DB1545" s="348">
        <v>2027</v>
      </c>
    </row>
    <row r="1546" spans="105:106" ht="18.75" customHeight="1" x14ac:dyDescent="0.25">
      <c r="DA1546" s="349">
        <v>46375</v>
      </c>
      <c r="DB1546" s="348">
        <v>2027</v>
      </c>
    </row>
    <row r="1547" spans="105:106" ht="18.75" customHeight="1" x14ac:dyDescent="0.25">
      <c r="DA1547" s="349">
        <v>46376</v>
      </c>
      <c r="DB1547" s="348">
        <v>2027</v>
      </c>
    </row>
    <row r="1548" spans="105:106" ht="18.75" customHeight="1" x14ac:dyDescent="0.25">
      <c r="DA1548" s="349">
        <v>46377</v>
      </c>
      <c r="DB1548" s="348">
        <v>2027</v>
      </c>
    </row>
    <row r="1549" spans="105:106" ht="18.75" customHeight="1" x14ac:dyDescent="0.25">
      <c r="DA1549" s="349">
        <v>46378</v>
      </c>
      <c r="DB1549" s="348">
        <v>2027</v>
      </c>
    </row>
    <row r="1550" spans="105:106" ht="18.75" customHeight="1" x14ac:dyDescent="0.25">
      <c r="DA1550" s="349">
        <v>46379</v>
      </c>
      <c r="DB1550" s="348">
        <v>2027</v>
      </c>
    </row>
    <row r="1551" spans="105:106" ht="18.75" customHeight="1" x14ac:dyDescent="0.25">
      <c r="DA1551" s="349">
        <v>46380</v>
      </c>
      <c r="DB1551" s="348">
        <v>2027</v>
      </c>
    </row>
    <row r="1552" spans="105:106" ht="18.75" customHeight="1" x14ac:dyDescent="0.25">
      <c r="DA1552" s="349">
        <v>46381</v>
      </c>
      <c r="DB1552" s="348">
        <v>2027</v>
      </c>
    </row>
    <row r="1553" spans="105:106" ht="18.75" customHeight="1" x14ac:dyDescent="0.25">
      <c r="DA1553" s="349">
        <v>46382</v>
      </c>
      <c r="DB1553" s="348">
        <v>2027</v>
      </c>
    </row>
    <row r="1554" spans="105:106" ht="18.75" customHeight="1" x14ac:dyDescent="0.25">
      <c r="DA1554" s="349">
        <v>46383</v>
      </c>
      <c r="DB1554" s="348">
        <v>2027</v>
      </c>
    </row>
    <row r="1555" spans="105:106" ht="18.75" customHeight="1" x14ac:dyDescent="0.25">
      <c r="DA1555" s="349">
        <v>46384</v>
      </c>
      <c r="DB1555" s="348">
        <v>2027</v>
      </c>
    </row>
    <row r="1556" spans="105:106" ht="18.75" customHeight="1" x14ac:dyDescent="0.25">
      <c r="DA1556" s="349">
        <v>46385</v>
      </c>
      <c r="DB1556" s="348">
        <v>2027</v>
      </c>
    </row>
    <row r="1557" spans="105:106" ht="18.75" customHeight="1" x14ac:dyDescent="0.25">
      <c r="DA1557" s="349">
        <v>46386</v>
      </c>
      <c r="DB1557" s="348">
        <v>2027</v>
      </c>
    </row>
    <row r="1558" spans="105:106" ht="18.75" customHeight="1" x14ac:dyDescent="0.25">
      <c r="DA1558" s="349">
        <v>46387</v>
      </c>
      <c r="DB1558" s="348">
        <v>2027</v>
      </c>
    </row>
    <row r="1559" spans="105:106" ht="18.75" customHeight="1" x14ac:dyDescent="0.25">
      <c r="DA1559" s="349">
        <v>46388</v>
      </c>
      <c r="DB1559" s="348">
        <v>2027</v>
      </c>
    </row>
    <row r="1560" spans="105:106" ht="18.75" customHeight="1" x14ac:dyDescent="0.25">
      <c r="DA1560" s="349">
        <v>46389</v>
      </c>
      <c r="DB1560" s="348">
        <v>2027</v>
      </c>
    </row>
    <row r="1561" spans="105:106" ht="18.75" customHeight="1" x14ac:dyDescent="0.25">
      <c r="DA1561" s="349">
        <v>46390</v>
      </c>
      <c r="DB1561" s="348">
        <v>2027</v>
      </c>
    </row>
    <row r="1562" spans="105:106" ht="18.75" customHeight="1" x14ac:dyDescent="0.25">
      <c r="DA1562" s="349">
        <v>46391</v>
      </c>
      <c r="DB1562" s="348">
        <v>2027</v>
      </c>
    </row>
    <row r="1563" spans="105:106" ht="18.75" customHeight="1" x14ac:dyDescent="0.25">
      <c r="DA1563" s="349">
        <v>46392</v>
      </c>
      <c r="DB1563" s="348">
        <v>2027</v>
      </c>
    </row>
    <row r="1564" spans="105:106" ht="18.75" customHeight="1" x14ac:dyDescent="0.25">
      <c r="DA1564" s="349">
        <v>46393</v>
      </c>
      <c r="DB1564" s="348">
        <v>2027</v>
      </c>
    </row>
    <row r="1565" spans="105:106" ht="18.75" customHeight="1" x14ac:dyDescent="0.25">
      <c r="DA1565" s="349">
        <v>46394</v>
      </c>
      <c r="DB1565" s="348">
        <v>2027</v>
      </c>
    </row>
    <row r="1566" spans="105:106" ht="18.75" customHeight="1" x14ac:dyDescent="0.25">
      <c r="DA1566" s="349">
        <v>46395</v>
      </c>
      <c r="DB1566" s="348">
        <v>2027</v>
      </c>
    </row>
    <row r="1567" spans="105:106" ht="18.75" customHeight="1" x14ac:dyDescent="0.25">
      <c r="DA1567" s="349">
        <v>46396</v>
      </c>
      <c r="DB1567" s="348">
        <v>2027</v>
      </c>
    </row>
    <row r="1568" spans="105:106" ht="18.75" customHeight="1" x14ac:dyDescent="0.25">
      <c r="DA1568" s="349">
        <v>46397</v>
      </c>
      <c r="DB1568" s="348">
        <v>2027</v>
      </c>
    </row>
    <row r="1569" spans="105:106" ht="18.75" customHeight="1" x14ac:dyDescent="0.25">
      <c r="DA1569" s="349">
        <v>46398</v>
      </c>
      <c r="DB1569" s="348">
        <v>2027</v>
      </c>
    </row>
    <row r="1570" spans="105:106" ht="18.75" customHeight="1" x14ac:dyDescent="0.25">
      <c r="DA1570" s="349">
        <v>46399</v>
      </c>
      <c r="DB1570" s="348">
        <v>2027</v>
      </c>
    </row>
    <row r="1571" spans="105:106" ht="18.75" customHeight="1" x14ac:dyDescent="0.25">
      <c r="DA1571" s="349">
        <v>46400</v>
      </c>
      <c r="DB1571" s="348">
        <v>2027</v>
      </c>
    </row>
    <row r="1572" spans="105:106" ht="18.75" customHeight="1" x14ac:dyDescent="0.25">
      <c r="DA1572" s="349">
        <v>46401</v>
      </c>
      <c r="DB1572" s="348">
        <v>2027</v>
      </c>
    </row>
    <row r="1573" spans="105:106" ht="18.75" customHeight="1" x14ac:dyDescent="0.25">
      <c r="DA1573" s="349">
        <v>46402</v>
      </c>
      <c r="DB1573" s="348">
        <v>2027</v>
      </c>
    </row>
    <row r="1574" spans="105:106" ht="18.75" customHeight="1" x14ac:dyDescent="0.25">
      <c r="DA1574" s="349">
        <v>46403</v>
      </c>
      <c r="DB1574" s="348">
        <v>2027</v>
      </c>
    </row>
    <row r="1575" spans="105:106" ht="18.75" customHeight="1" x14ac:dyDescent="0.25">
      <c r="DA1575" s="349">
        <v>46404</v>
      </c>
      <c r="DB1575" s="348">
        <v>2027</v>
      </c>
    </row>
    <row r="1576" spans="105:106" ht="18.75" customHeight="1" x14ac:dyDescent="0.25">
      <c r="DA1576" s="349">
        <v>46405</v>
      </c>
      <c r="DB1576" s="348">
        <v>2027</v>
      </c>
    </row>
    <row r="1577" spans="105:106" ht="18.75" customHeight="1" x14ac:dyDescent="0.25">
      <c r="DA1577" s="349">
        <v>46406</v>
      </c>
      <c r="DB1577" s="348">
        <v>2027</v>
      </c>
    </row>
    <row r="1578" spans="105:106" ht="18.75" customHeight="1" x14ac:dyDescent="0.25">
      <c r="DA1578" s="349">
        <v>46407</v>
      </c>
      <c r="DB1578" s="348">
        <v>2027</v>
      </c>
    </row>
    <row r="1579" spans="105:106" ht="18.75" customHeight="1" x14ac:dyDescent="0.25">
      <c r="DA1579" s="349">
        <v>46408</v>
      </c>
      <c r="DB1579" s="348">
        <v>2027</v>
      </c>
    </row>
    <row r="1580" spans="105:106" ht="18.75" customHeight="1" x14ac:dyDescent="0.25">
      <c r="DA1580" s="349">
        <v>46409</v>
      </c>
      <c r="DB1580" s="348">
        <v>2027</v>
      </c>
    </row>
    <row r="1581" spans="105:106" ht="18.75" customHeight="1" x14ac:dyDescent="0.25">
      <c r="DA1581" s="349">
        <v>46410</v>
      </c>
      <c r="DB1581" s="348">
        <v>2027</v>
      </c>
    </row>
    <row r="1582" spans="105:106" ht="18.75" customHeight="1" x14ac:dyDescent="0.25">
      <c r="DA1582" s="349">
        <v>46411</v>
      </c>
      <c r="DB1582" s="348">
        <v>2027</v>
      </c>
    </row>
    <row r="1583" spans="105:106" ht="18.75" customHeight="1" x14ac:dyDescent="0.25">
      <c r="DA1583" s="349">
        <v>46412</v>
      </c>
      <c r="DB1583" s="348">
        <v>2027</v>
      </c>
    </row>
    <row r="1584" spans="105:106" ht="18.75" customHeight="1" x14ac:dyDescent="0.25">
      <c r="DA1584" s="349">
        <v>46413</v>
      </c>
      <c r="DB1584" s="348">
        <v>2027</v>
      </c>
    </row>
    <row r="1585" spans="105:106" ht="18.75" customHeight="1" x14ac:dyDescent="0.25">
      <c r="DA1585" s="349">
        <v>46414</v>
      </c>
      <c r="DB1585" s="348">
        <v>2027</v>
      </c>
    </row>
    <row r="1586" spans="105:106" ht="18.75" customHeight="1" x14ac:dyDescent="0.25">
      <c r="DA1586" s="349">
        <v>46415</v>
      </c>
      <c r="DB1586" s="348">
        <v>2027</v>
      </c>
    </row>
    <row r="1587" spans="105:106" ht="18.75" customHeight="1" x14ac:dyDescent="0.25">
      <c r="DA1587" s="349">
        <v>46416</v>
      </c>
      <c r="DB1587" s="348">
        <v>2027</v>
      </c>
    </row>
    <row r="1588" spans="105:106" ht="18.75" customHeight="1" x14ac:dyDescent="0.25">
      <c r="DA1588" s="349">
        <v>46417</v>
      </c>
      <c r="DB1588" s="348">
        <v>2027</v>
      </c>
    </row>
    <row r="1589" spans="105:106" ht="18.75" customHeight="1" x14ac:dyDescent="0.25">
      <c r="DA1589" s="349">
        <v>46418</v>
      </c>
      <c r="DB1589" s="348">
        <v>2027</v>
      </c>
    </row>
    <row r="1590" spans="105:106" ht="18.75" customHeight="1" x14ac:dyDescent="0.25">
      <c r="DA1590" s="349">
        <v>46419</v>
      </c>
      <c r="DB1590" s="348">
        <v>2027</v>
      </c>
    </row>
    <row r="1591" spans="105:106" ht="18.75" customHeight="1" x14ac:dyDescent="0.25">
      <c r="DA1591" s="349">
        <v>46420</v>
      </c>
      <c r="DB1591" s="348">
        <v>2027</v>
      </c>
    </row>
    <row r="1592" spans="105:106" ht="18.75" customHeight="1" x14ac:dyDescent="0.25">
      <c r="DA1592" s="349">
        <v>46421</v>
      </c>
      <c r="DB1592" s="348">
        <v>2027</v>
      </c>
    </row>
    <row r="1593" spans="105:106" ht="18.75" customHeight="1" x14ac:dyDescent="0.25">
      <c r="DA1593" s="349">
        <v>46422</v>
      </c>
      <c r="DB1593" s="348">
        <v>2027</v>
      </c>
    </row>
    <row r="1594" spans="105:106" ht="18.75" customHeight="1" x14ac:dyDescent="0.25">
      <c r="DA1594" s="349">
        <v>46423</v>
      </c>
      <c r="DB1594" s="348">
        <v>2027</v>
      </c>
    </row>
    <row r="1595" spans="105:106" ht="18.75" customHeight="1" x14ac:dyDescent="0.25">
      <c r="DA1595" s="349">
        <v>46424</v>
      </c>
      <c r="DB1595" s="348">
        <v>2027</v>
      </c>
    </row>
    <row r="1596" spans="105:106" ht="18.75" customHeight="1" x14ac:dyDescent="0.25">
      <c r="DA1596" s="349">
        <v>46425</v>
      </c>
      <c r="DB1596" s="348">
        <v>2027</v>
      </c>
    </row>
    <row r="1597" spans="105:106" ht="18.75" customHeight="1" x14ac:dyDescent="0.25">
      <c r="DA1597" s="349">
        <v>46426</v>
      </c>
      <c r="DB1597" s="348">
        <v>2027</v>
      </c>
    </row>
    <row r="1598" spans="105:106" ht="18.75" customHeight="1" x14ac:dyDescent="0.25">
      <c r="DA1598" s="349">
        <v>46427</v>
      </c>
      <c r="DB1598" s="348">
        <v>2027</v>
      </c>
    </row>
    <row r="1599" spans="105:106" ht="18.75" customHeight="1" x14ac:dyDescent="0.25">
      <c r="DA1599" s="349">
        <v>46428</v>
      </c>
      <c r="DB1599" s="348">
        <v>2027</v>
      </c>
    </row>
    <row r="1600" spans="105:106" ht="18.75" customHeight="1" x14ac:dyDescent="0.25">
      <c r="DA1600" s="349">
        <v>46429</v>
      </c>
      <c r="DB1600" s="348">
        <v>2027</v>
      </c>
    </row>
    <row r="1601" spans="105:106" ht="18.75" customHeight="1" x14ac:dyDescent="0.25">
      <c r="DA1601" s="349">
        <v>46430</v>
      </c>
      <c r="DB1601" s="348">
        <v>2027</v>
      </c>
    </row>
    <row r="1602" spans="105:106" ht="18.75" customHeight="1" x14ac:dyDescent="0.25">
      <c r="DA1602" s="349">
        <v>46431</v>
      </c>
      <c r="DB1602" s="348">
        <v>2027</v>
      </c>
    </row>
    <row r="1603" spans="105:106" ht="18.75" customHeight="1" x14ac:dyDescent="0.25">
      <c r="DA1603" s="349">
        <v>46432</v>
      </c>
      <c r="DB1603" s="348">
        <v>2027</v>
      </c>
    </row>
    <row r="1604" spans="105:106" ht="18.75" customHeight="1" x14ac:dyDescent="0.25">
      <c r="DA1604" s="349">
        <v>46433</v>
      </c>
      <c r="DB1604" s="348">
        <v>2027</v>
      </c>
    </row>
    <row r="1605" spans="105:106" ht="18.75" customHeight="1" x14ac:dyDescent="0.25">
      <c r="DA1605" s="349">
        <v>46434</v>
      </c>
      <c r="DB1605" s="348">
        <v>2027</v>
      </c>
    </row>
    <row r="1606" spans="105:106" ht="18.75" customHeight="1" x14ac:dyDescent="0.25">
      <c r="DA1606" s="349">
        <v>46435</v>
      </c>
      <c r="DB1606" s="348">
        <v>2027</v>
      </c>
    </row>
    <row r="1607" spans="105:106" ht="18.75" customHeight="1" x14ac:dyDescent="0.25">
      <c r="DA1607" s="349">
        <v>46436</v>
      </c>
      <c r="DB1607" s="348">
        <v>2027</v>
      </c>
    </row>
    <row r="1608" spans="105:106" ht="18.75" customHeight="1" x14ac:dyDescent="0.25">
      <c r="DA1608" s="349">
        <v>46437</v>
      </c>
      <c r="DB1608" s="348">
        <v>2027</v>
      </c>
    </row>
    <row r="1609" spans="105:106" ht="18.75" customHeight="1" x14ac:dyDescent="0.25">
      <c r="DA1609" s="349">
        <v>46438</v>
      </c>
      <c r="DB1609" s="348">
        <v>2027</v>
      </c>
    </row>
    <row r="1610" spans="105:106" ht="18.75" customHeight="1" x14ac:dyDescent="0.25">
      <c r="DA1610" s="349">
        <v>46439</v>
      </c>
      <c r="DB1610" s="348">
        <v>2027</v>
      </c>
    </row>
    <row r="1611" spans="105:106" ht="18.75" customHeight="1" x14ac:dyDescent="0.25">
      <c r="DA1611" s="349">
        <v>46440</v>
      </c>
      <c r="DB1611" s="348">
        <v>2027</v>
      </c>
    </row>
    <row r="1612" spans="105:106" ht="18.75" customHeight="1" x14ac:dyDescent="0.25">
      <c r="DA1612" s="349">
        <v>46441</v>
      </c>
      <c r="DB1612" s="348">
        <v>2027</v>
      </c>
    </row>
    <row r="1613" spans="105:106" ht="18.75" customHeight="1" x14ac:dyDescent="0.25">
      <c r="DA1613" s="349">
        <v>46442</v>
      </c>
      <c r="DB1613" s="348">
        <v>2027</v>
      </c>
    </row>
    <row r="1614" spans="105:106" ht="18.75" customHeight="1" x14ac:dyDescent="0.25">
      <c r="DA1614" s="349">
        <v>46443</v>
      </c>
      <c r="DB1614" s="348">
        <v>2027</v>
      </c>
    </row>
    <row r="1615" spans="105:106" ht="18.75" customHeight="1" x14ac:dyDescent="0.25">
      <c r="DA1615" s="349">
        <v>46444</v>
      </c>
      <c r="DB1615" s="348">
        <v>2027</v>
      </c>
    </row>
    <row r="1616" spans="105:106" ht="18.75" customHeight="1" x14ac:dyDescent="0.25">
      <c r="DA1616" s="349">
        <v>46445</v>
      </c>
      <c r="DB1616" s="348">
        <v>2027</v>
      </c>
    </row>
    <row r="1617" spans="105:106" ht="18.75" customHeight="1" x14ac:dyDescent="0.25">
      <c r="DA1617" s="349">
        <v>46446</v>
      </c>
      <c r="DB1617" s="348">
        <v>2027</v>
      </c>
    </row>
    <row r="1618" spans="105:106" ht="18.75" customHeight="1" x14ac:dyDescent="0.25">
      <c r="DA1618" s="349">
        <v>46447</v>
      </c>
      <c r="DB1618" s="348">
        <v>2027</v>
      </c>
    </row>
    <row r="1619" spans="105:106" ht="18.75" customHeight="1" x14ac:dyDescent="0.25">
      <c r="DA1619" s="349">
        <v>46448</v>
      </c>
      <c r="DB1619" s="348">
        <v>2027</v>
      </c>
    </row>
    <row r="1620" spans="105:106" ht="18.75" customHeight="1" x14ac:dyDescent="0.25">
      <c r="DA1620" s="349">
        <v>46449</v>
      </c>
      <c r="DB1620" s="348">
        <v>2027</v>
      </c>
    </row>
    <row r="1621" spans="105:106" ht="18.75" customHeight="1" x14ac:dyDescent="0.25">
      <c r="DA1621" s="349">
        <v>46450</v>
      </c>
      <c r="DB1621" s="348">
        <v>2027</v>
      </c>
    </row>
    <row r="1622" spans="105:106" ht="18.75" customHeight="1" x14ac:dyDescent="0.25">
      <c r="DA1622" s="349">
        <v>46451</v>
      </c>
      <c r="DB1622" s="348">
        <v>2027</v>
      </c>
    </row>
    <row r="1623" spans="105:106" ht="18.75" customHeight="1" x14ac:dyDescent="0.25">
      <c r="DA1623" s="349">
        <v>46452</v>
      </c>
      <c r="DB1623" s="348">
        <v>2027</v>
      </c>
    </row>
    <row r="1624" spans="105:106" ht="18.75" customHeight="1" x14ac:dyDescent="0.25">
      <c r="DA1624" s="349">
        <v>46453</v>
      </c>
      <c r="DB1624" s="348">
        <v>2027</v>
      </c>
    </row>
    <row r="1625" spans="105:106" ht="18.75" customHeight="1" x14ac:dyDescent="0.25">
      <c r="DA1625" s="349">
        <v>46454</v>
      </c>
      <c r="DB1625" s="348">
        <v>2027</v>
      </c>
    </row>
    <row r="1626" spans="105:106" ht="18.75" customHeight="1" x14ac:dyDescent="0.25">
      <c r="DA1626" s="349">
        <v>46455</v>
      </c>
      <c r="DB1626" s="348">
        <v>2027</v>
      </c>
    </row>
    <row r="1627" spans="105:106" ht="18.75" customHeight="1" x14ac:dyDescent="0.25">
      <c r="DA1627" s="349">
        <v>46456</v>
      </c>
      <c r="DB1627" s="348">
        <v>2027</v>
      </c>
    </row>
    <row r="1628" spans="105:106" ht="18.75" customHeight="1" x14ac:dyDescent="0.25">
      <c r="DA1628" s="349">
        <v>46457</v>
      </c>
      <c r="DB1628" s="348">
        <v>2027</v>
      </c>
    </row>
    <row r="1629" spans="105:106" ht="18.75" customHeight="1" x14ac:dyDescent="0.25">
      <c r="DA1629" s="349">
        <v>46458</v>
      </c>
      <c r="DB1629" s="348">
        <v>2027</v>
      </c>
    </row>
    <row r="1630" spans="105:106" ht="18.75" customHeight="1" x14ac:dyDescent="0.25">
      <c r="DA1630" s="349">
        <v>46459</v>
      </c>
      <c r="DB1630" s="348">
        <v>2027</v>
      </c>
    </row>
    <row r="1631" spans="105:106" ht="18.75" customHeight="1" x14ac:dyDescent="0.25">
      <c r="DA1631" s="349">
        <v>46460</v>
      </c>
      <c r="DB1631" s="348">
        <v>2027</v>
      </c>
    </row>
    <row r="1632" spans="105:106" ht="18.75" customHeight="1" x14ac:dyDescent="0.25">
      <c r="DA1632" s="349">
        <v>46461</v>
      </c>
      <c r="DB1632" s="348">
        <v>2027</v>
      </c>
    </row>
    <row r="1633" spans="105:106" ht="18.75" customHeight="1" x14ac:dyDescent="0.25">
      <c r="DA1633" s="349">
        <v>46462</v>
      </c>
      <c r="DB1633" s="348">
        <v>2027</v>
      </c>
    </row>
    <row r="1634" spans="105:106" ht="18.75" customHeight="1" x14ac:dyDescent="0.25">
      <c r="DA1634" s="349">
        <v>46463</v>
      </c>
      <c r="DB1634" s="348">
        <v>2027</v>
      </c>
    </row>
    <row r="1635" spans="105:106" ht="18.75" customHeight="1" x14ac:dyDescent="0.25">
      <c r="DA1635" s="349">
        <v>46464</v>
      </c>
      <c r="DB1635" s="348">
        <v>2027</v>
      </c>
    </row>
    <row r="1636" spans="105:106" ht="18.75" customHeight="1" x14ac:dyDescent="0.25">
      <c r="DA1636" s="349">
        <v>46465</v>
      </c>
      <c r="DB1636" s="348">
        <v>2027</v>
      </c>
    </row>
    <row r="1637" spans="105:106" ht="18.75" customHeight="1" x14ac:dyDescent="0.25">
      <c r="DA1637" s="349">
        <v>46466</v>
      </c>
      <c r="DB1637" s="348">
        <v>2027</v>
      </c>
    </row>
    <row r="1638" spans="105:106" ht="18.75" customHeight="1" x14ac:dyDescent="0.25">
      <c r="DA1638" s="349">
        <v>46467</v>
      </c>
      <c r="DB1638" s="348">
        <v>2027</v>
      </c>
    </row>
    <row r="1639" spans="105:106" ht="18.75" customHeight="1" x14ac:dyDescent="0.25">
      <c r="DA1639" s="349">
        <v>46468</v>
      </c>
      <c r="DB1639" s="348">
        <v>2027</v>
      </c>
    </row>
    <row r="1640" spans="105:106" ht="18.75" customHeight="1" x14ac:dyDescent="0.25">
      <c r="DA1640" s="349">
        <v>46469</v>
      </c>
      <c r="DB1640" s="348">
        <v>2027</v>
      </c>
    </row>
    <row r="1641" spans="105:106" ht="18.75" customHeight="1" x14ac:dyDescent="0.25">
      <c r="DA1641" s="349">
        <v>46470</v>
      </c>
      <c r="DB1641" s="348">
        <v>2027</v>
      </c>
    </row>
    <row r="1642" spans="105:106" ht="18.75" customHeight="1" x14ac:dyDescent="0.25">
      <c r="DA1642" s="349">
        <v>46471</v>
      </c>
      <c r="DB1642" s="348">
        <v>2027</v>
      </c>
    </row>
    <row r="1643" spans="105:106" ht="18.75" customHeight="1" x14ac:dyDescent="0.25">
      <c r="DA1643" s="349">
        <v>46472</v>
      </c>
      <c r="DB1643" s="348">
        <v>2027</v>
      </c>
    </row>
    <row r="1644" spans="105:106" ht="18.75" customHeight="1" x14ac:dyDescent="0.25">
      <c r="DA1644" s="349">
        <v>46473</v>
      </c>
      <c r="DB1644" s="348">
        <v>2027</v>
      </c>
    </row>
    <row r="1645" spans="105:106" ht="18.75" customHeight="1" x14ac:dyDescent="0.25">
      <c r="DA1645" s="349">
        <v>46474</v>
      </c>
      <c r="DB1645" s="348">
        <v>2027</v>
      </c>
    </row>
    <row r="1646" spans="105:106" ht="18.75" customHeight="1" x14ac:dyDescent="0.25">
      <c r="DA1646" s="349">
        <v>46475</v>
      </c>
      <c r="DB1646" s="348">
        <v>2027</v>
      </c>
    </row>
    <row r="1647" spans="105:106" ht="18.75" customHeight="1" x14ac:dyDescent="0.25">
      <c r="DA1647" s="349">
        <v>46476</v>
      </c>
      <c r="DB1647" s="348">
        <v>2027</v>
      </c>
    </row>
    <row r="1648" spans="105:106" ht="18.75" customHeight="1" x14ac:dyDescent="0.25">
      <c r="DA1648" s="349">
        <v>46477</v>
      </c>
      <c r="DB1648" s="348">
        <v>2027</v>
      </c>
    </row>
    <row r="1649" spans="105:106" ht="18.75" customHeight="1" x14ac:dyDescent="0.25">
      <c r="DA1649" s="349">
        <v>46478</v>
      </c>
      <c r="DB1649" s="348">
        <v>2027</v>
      </c>
    </row>
    <row r="1650" spans="105:106" ht="18.75" customHeight="1" x14ac:dyDescent="0.25">
      <c r="DA1650" s="349">
        <v>46479</v>
      </c>
      <c r="DB1650" s="348">
        <v>2027</v>
      </c>
    </row>
    <row r="1651" spans="105:106" ht="18.75" customHeight="1" x14ac:dyDescent="0.25">
      <c r="DA1651" s="349">
        <v>46480</v>
      </c>
      <c r="DB1651" s="348">
        <v>2027</v>
      </c>
    </row>
    <row r="1652" spans="105:106" ht="18.75" customHeight="1" x14ac:dyDescent="0.25">
      <c r="DA1652" s="349">
        <v>46481</v>
      </c>
      <c r="DB1652" s="348">
        <v>2027</v>
      </c>
    </row>
    <row r="1653" spans="105:106" ht="18.75" customHeight="1" x14ac:dyDescent="0.25">
      <c r="DA1653" s="349">
        <v>46482</v>
      </c>
      <c r="DB1653" s="348">
        <v>2027</v>
      </c>
    </row>
    <row r="1654" spans="105:106" ht="18.75" customHeight="1" x14ac:dyDescent="0.25">
      <c r="DA1654" s="349">
        <v>46483</v>
      </c>
      <c r="DB1654" s="348">
        <v>2027</v>
      </c>
    </row>
    <row r="1655" spans="105:106" ht="18.75" customHeight="1" x14ac:dyDescent="0.25">
      <c r="DA1655" s="349">
        <v>46484</v>
      </c>
      <c r="DB1655" s="348">
        <v>2027</v>
      </c>
    </row>
    <row r="1656" spans="105:106" ht="18.75" customHeight="1" x14ac:dyDescent="0.25">
      <c r="DA1656" s="349">
        <v>46485</v>
      </c>
      <c r="DB1656" s="348">
        <v>2027</v>
      </c>
    </row>
    <row r="1657" spans="105:106" ht="18.75" customHeight="1" x14ac:dyDescent="0.25">
      <c r="DA1657" s="349">
        <v>46486</v>
      </c>
      <c r="DB1657" s="348">
        <v>2027</v>
      </c>
    </row>
    <row r="1658" spans="105:106" ht="18.75" customHeight="1" x14ac:dyDescent="0.25">
      <c r="DA1658" s="349">
        <v>46487</v>
      </c>
      <c r="DB1658" s="348">
        <v>2027</v>
      </c>
    </row>
    <row r="1659" spans="105:106" ht="18.75" customHeight="1" x14ac:dyDescent="0.25">
      <c r="DA1659" s="349">
        <v>46488</v>
      </c>
      <c r="DB1659" s="348">
        <v>2027</v>
      </c>
    </row>
    <row r="1660" spans="105:106" ht="18.75" customHeight="1" x14ac:dyDescent="0.25">
      <c r="DA1660" s="349">
        <v>46489</v>
      </c>
      <c r="DB1660" s="348">
        <v>2027</v>
      </c>
    </row>
    <row r="1661" spans="105:106" ht="18.75" customHeight="1" x14ac:dyDescent="0.25">
      <c r="DA1661" s="349">
        <v>46490</v>
      </c>
      <c r="DB1661" s="348">
        <v>2027</v>
      </c>
    </row>
    <row r="1662" spans="105:106" ht="18.75" customHeight="1" x14ac:dyDescent="0.25">
      <c r="DA1662" s="349">
        <v>46491</v>
      </c>
      <c r="DB1662" s="348">
        <v>2027</v>
      </c>
    </row>
    <row r="1663" spans="105:106" ht="18.75" customHeight="1" x14ac:dyDescent="0.25">
      <c r="DA1663" s="349">
        <v>46492</v>
      </c>
      <c r="DB1663" s="348">
        <v>2027</v>
      </c>
    </row>
    <row r="1664" spans="105:106" ht="18.75" customHeight="1" x14ac:dyDescent="0.25">
      <c r="DA1664" s="349">
        <v>46493</v>
      </c>
      <c r="DB1664" s="348">
        <v>2027</v>
      </c>
    </row>
    <row r="1665" spans="105:106" ht="18.75" customHeight="1" x14ac:dyDescent="0.25">
      <c r="DA1665" s="349">
        <v>46494</v>
      </c>
      <c r="DB1665" s="348">
        <v>2027</v>
      </c>
    </row>
    <row r="1666" spans="105:106" ht="18.75" customHeight="1" x14ac:dyDescent="0.25">
      <c r="DA1666" s="349">
        <v>46495</v>
      </c>
      <c r="DB1666" s="348">
        <v>2027</v>
      </c>
    </row>
    <row r="1667" spans="105:106" ht="18.75" customHeight="1" x14ac:dyDescent="0.25">
      <c r="DA1667" s="349">
        <v>46496</v>
      </c>
      <c r="DB1667" s="348">
        <v>2027</v>
      </c>
    </row>
    <row r="1668" spans="105:106" ht="18.75" customHeight="1" x14ac:dyDescent="0.25">
      <c r="DA1668" s="349">
        <v>46497</v>
      </c>
      <c r="DB1668" s="348">
        <v>2027</v>
      </c>
    </row>
    <row r="1669" spans="105:106" ht="18.75" customHeight="1" x14ac:dyDescent="0.25">
      <c r="DA1669" s="349">
        <v>46498</v>
      </c>
      <c r="DB1669" s="348">
        <v>2027</v>
      </c>
    </row>
    <row r="1670" spans="105:106" ht="18.75" customHeight="1" x14ac:dyDescent="0.25">
      <c r="DA1670" s="349">
        <v>46499</v>
      </c>
      <c r="DB1670" s="348">
        <v>2027</v>
      </c>
    </row>
    <row r="1671" spans="105:106" ht="18.75" customHeight="1" x14ac:dyDescent="0.25">
      <c r="DA1671" s="349">
        <v>46500</v>
      </c>
      <c r="DB1671" s="348">
        <v>2027</v>
      </c>
    </row>
    <row r="1672" spans="105:106" ht="18.75" customHeight="1" x14ac:dyDescent="0.25">
      <c r="DA1672" s="349">
        <v>46501</v>
      </c>
      <c r="DB1672" s="348">
        <v>2027</v>
      </c>
    </row>
    <row r="1673" spans="105:106" ht="18.75" customHeight="1" x14ac:dyDescent="0.25">
      <c r="DA1673" s="349">
        <v>46502</v>
      </c>
      <c r="DB1673" s="348">
        <v>2027</v>
      </c>
    </row>
    <row r="1674" spans="105:106" ht="18.75" customHeight="1" x14ac:dyDescent="0.25">
      <c r="DA1674" s="349">
        <v>46503</v>
      </c>
      <c r="DB1674" s="348">
        <v>2027</v>
      </c>
    </row>
    <row r="1675" spans="105:106" ht="18.75" customHeight="1" x14ac:dyDescent="0.25">
      <c r="DA1675" s="349">
        <v>46504</v>
      </c>
      <c r="DB1675" s="348">
        <v>2027</v>
      </c>
    </row>
    <row r="1676" spans="105:106" ht="18.75" customHeight="1" x14ac:dyDescent="0.25">
      <c r="DA1676" s="349">
        <v>46505</v>
      </c>
      <c r="DB1676" s="348">
        <v>2027</v>
      </c>
    </row>
    <row r="1677" spans="105:106" ht="18.75" customHeight="1" x14ac:dyDescent="0.25">
      <c r="DA1677" s="349">
        <v>46506</v>
      </c>
      <c r="DB1677" s="348">
        <v>2027</v>
      </c>
    </row>
    <row r="1678" spans="105:106" ht="18.75" customHeight="1" x14ac:dyDescent="0.25">
      <c r="DA1678" s="349">
        <v>46507</v>
      </c>
      <c r="DB1678" s="348">
        <v>2027</v>
      </c>
    </row>
    <row r="1679" spans="105:106" ht="18.75" customHeight="1" x14ac:dyDescent="0.25">
      <c r="DA1679" s="349">
        <v>46508</v>
      </c>
      <c r="DB1679" s="348">
        <v>2027</v>
      </c>
    </row>
    <row r="1680" spans="105:106" ht="18.75" customHeight="1" x14ac:dyDescent="0.25">
      <c r="DA1680" s="349">
        <v>46509</v>
      </c>
      <c r="DB1680" s="348">
        <v>2027</v>
      </c>
    </row>
    <row r="1681" spans="105:106" ht="18.75" customHeight="1" x14ac:dyDescent="0.25">
      <c r="DA1681" s="349">
        <v>46510</v>
      </c>
      <c r="DB1681" s="348">
        <v>2027</v>
      </c>
    </row>
    <row r="1682" spans="105:106" ht="18.75" customHeight="1" x14ac:dyDescent="0.25">
      <c r="DA1682" s="349">
        <v>46511</v>
      </c>
      <c r="DB1682" s="348">
        <v>2027</v>
      </c>
    </row>
    <row r="1683" spans="105:106" ht="18.75" customHeight="1" x14ac:dyDescent="0.25">
      <c r="DA1683" s="349">
        <v>46512</v>
      </c>
      <c r="DB1683" s="348">
        <v>2027</v>
      </c>
    </row>
    <row r="1684" spans="105:106" ht="18.75" customHeight="1" x14ac:dyDescent="0.25">
      <c r="DA1684" s="349">
        <v>46513</v>
      </c>
      <c r="DB1684" s="348">
        <v>2027</v>
      </c>
    </row>
    <row r="1685" spans="105:106" ht="18.75" customHeight="1" x14ac:dyDescent="0.25">
      <c r="DA1685" s="349">
        <v>46514</v>
      </c>
      <c r="DB1685" s="348">
        <v>2027</v>
      </c>
    </row>
    <row r="1686" spans="105:106" ht="18.75" customHeight="1" x14ac:dyDescent="0.25">
      <c r="DA1686" s="349">
        <v>46515</v>
      </c>
      <c r="DB1686" s="348">
        <v>2027</v>
      </c>
    </row>
    <row r="1687" spans="105:106" ht="18.75" customHeight="1" x14ac:dyDescent="0.25">
      <c r="DA1687" s="349">
        <v>46516</v>
      </c>
      <c r="DB1687" s="348">
        <v>2027</v>
      </c>
    </row>
    <row r="1688" spans="105:106" ht="18.75" customHeight="1" x14ac:dyDescent="0.25">
      <c r="DA1688" s="349">
        <v>46517</v>
      </c>
      <c r="DB1688" s="348">
        <v>2027</v>
      </c>
    </row>
    <row r="1689" spans="105:106" ht="18.75" customHeight="1" x14ac:dyDescent="0.25">
      <c r="DA1689" s="349">
        <v>46518</v>
      </c>
      <c r="DB1689" s="348">
        <v>2027</v>
      </c>
    </row>
    <row r="1690" spans="105:106" ht="18.75" customHeight="1" x14ac:dyDescent="0.25">
      <c r="DA1690" s="349">
        <v>46519</v>
      </c>
      <c r="DB1690" s="348">
        <v>2027</v>
      </c>
    </row>
    <row r="1691" spans="105:106" ht="18.75" customHeight="1" x14ac:dyDescent="0.25">
      <c r="DA1691" s="349">
        <v>46520</v>
      </c>
      <c r="DB1691" s="348">
        <v>2027</v>
      </c>
    </row>
    <row r="1692" spans="105:106" ht="18.75" customHeight="1" x14ac:dyDescent="0.25">
      <c r="DA1692" s="349">
        <v>46521</v>
      </c>
      <c r="DB1692" s="348">
        <v>2027</v>
      </c>
    </row>
    <row r="1693" spans="105:106" ht="18.75" customHeight="1" x14ac:dyDescent="0.25">
      <c r="DA1693" s="349">
        <v>46522</v>
      </c>
      <c r="DB1693" s="348">
        <v>2027</v>
      </c>
    </row>
    <row r="1694" spans="105:106" ht="18.75" customHeight="1" x14ac:dyDescent="0.25">
      <c r="DA1694" s="349">
        <v>46523</v>
      </c>
      <c r="DB1694" s="348">
        <v>2027</v>
      </c>
    </row>
    <row r="1695" spans="105:106" ht="18.75" customHeight="1" x14ac:dyDescent="0.25">
      <c r="DA1695" s="349">
        <v>46524</v>
      </c>
      <c r="DB1695" s="348">
        <v>2027</v>
      </c>
    </row>
    <row r="1696" spans="105:106" ht="18.75" customHeight="1" x14ac:dyDescent="0.25">
      <c r="DA1696" s="349">
        <v>46525</v>
      </c>
      <c r="DB1696" s="348">
        <v>2027</v>
      </c>
    </row>
    <row r="1697" spans="105:106" ht="18.75" customHeight="1" x14ac:dyDescent="0.25">
      <c r="DA1697" s="349">
        <v>46526</v>
      </c>
      <c r="DB1697" s="348">
        <v>2027</v>
      </c>
    </row>
    <row r="1698" spans="105:106" ht="18.75" customHeight="1" x14ac:dyDescent="0.25">
      <c r="DA1698" s="349">
        <v>46527</v>
      </c>
      <c r="DB1698" s="348">
        <v>2027</v>
      </c>
    </row>
    <row r="1699" spans="105:106" ht="18.75" customHeight="1" x14ac:dyDescent="0.25">
      <c r="DA1699" s="349">
        <v>46528</v>
      </c>
      <c r="DB1699" s="348">
        <v>2027</v>
      </c>
    </row>
    <row r="1700" spans="105:106" ht="18.75" customHeight="1" x14ac:dyDescent="0.25">
      <c r="DA1700" s="349">
        <v>46529</v>
      </c>
      <c r="DB1700" s="348">
        <v>2027</v>
      </c>
    </row>
    <row r="1701" spans="105:106" ht="18.75" customHeight="1" x14ac:dyDescent="0.25">
      <c r="DA1701" s="349">
        <v>46530</v>
      </c>
      <c r="DB1701" s="348">
        <v>2027</v>
      </c>
    </row>
    <row r="1702" spans="105:106" ht="18.75" customHeight="1" x14ac:dyDescent="0.25">
      <c r="DA1702" s="349">
        <v>46531</v>
      </c>
      <c r="DB1702" s="348">
        <v>2027</v>
      </c>
    </row>
    <row r="1703" spans="105:106" ht="18.75" customHeight="1" x14ac:dyDescent="0.25">
      <c r="DA1703" s="349">
        <v>46532</v>
      </c>
      <c r="DB1703" s="348">
        <v>2027</v>
      </c>
    </row>
    <row r="1704" spans="105:106" ht="18.75" customHeight="1" x14ac:dyDescent="0.25">
      <c r="DA1704" s="349">
        <v>46533</v>
      </c>
      <c r="DB1704" s="348">
        <v>2027</v>
      </c>
    </row>
    <row r="1705" spans="105:106" ht="18.75" customHeight="1" x14ac:dyDescent="0.25">
      <c r="DA1705" s="349">
        <v>46534</v>
      </c>
      <c r="DB1705" s="348">
        <v>2027</v>
      </c>
    </row>
    <row r="1706" spans="105:106" ht="18.75" customHeight="1" x14ac:dyDescent="0.25">
      <c r="DA1706" s="349">
        <v>46535</v>
      </c>
      <c r="DB1706" s="348">
        <v>2027</v>
      </c>
    </row>
    <row r="1707" spans="105:106" ht="18.75" customHeight="1" x14ac:dyDescent="0.25">
      <c r="DA1707" s="349">
        <v>46536</v>
      </c>
      <c r="DB1707" s="348">
        <v>2027</v>
      </c>
    </row>
    <row r="1708" spans="105:106" ht="18.75" customHeight="1" x14ac:dyDescent="0.25">
      <c r="DA1708" s="349">
        <v>46537</v>
      </c>
      <c r="DB1708" s="348">
        <v>2027</v>
      </c>
    </row>
    <row r="1709" spans="105:106" ht="18.75" customHeight="1" x14ac:dyDescent="0.25">
      <c r="DA1709" s="349">
        <v>46538</v>
      </c>
      <c r="DB1709" s="348">
        <v>2027</v>
      </c>
    </row>
    <row r="1710" spans="105:106" ht="18.75" customHeight="1" x14ac:dyDescent="0.25">
      <c r="DA1710" s="349">
        <v>46539</v>
      </c>
      <c r="DB1710" s="348">
        <v>2027</v>
      </c>
    </row>
    <row r="1711" spans="105:106" ht="18.75" customHeight="1" x14ac:dyDescent="0.25">
      <c r="DA1711" s="349">
        <v>46540</v>
      </c>
      <c r="DB1711" s="348">
        <v>2027</v>
      </c>
    </row>
    <row r="1712" spans="105:106" ht="18.75" customHeight="1" x14ac:dyDescent="0.25">
      <c r="DA1712" s="349">
        <v>46541</v>
      </c>
      <c r="DB1712" s="348">
        <v>2027</v>
      </c>
    </row>
    <row r="1713" spans="105:106" ht="18.75" customHeight="1" x14ac:dyDescent="0.25">
      <c r="DA1713" s="349">
        <v>46542</v>
      </c>
      <c r="DB1713" s="348">
        <v>2027</v>
      </c>
    </row>
    <row r="1714" spans="105:106" ht="18.75" customHeight="1" x14ac:dyDescent="0.25">
      <c r="DA1714" s="349">
        <v>46543</v>
      </c>
      <c r="DB1714" s="348">
        <v>2027</v>
      </c>
    </row>
    <row r="1715" spans="105:106" ht="18.75" customHeight="1" x14ac:dyDescent="0.25">
      <c r="DA1715" s="349">
        <v>46544</v>
      </c>
      <c r="DB1715" s="348">
        <v>2027</v>
      </c>
    </row>
    <row r="1716" spans="105:106" ht="18.75" customHeight="1" x14ac:dyDescent="0.25">
      <c r="DA1716" s="349">
        <v>46545</v>
      </c>
      <c r="DB1716" s="348">
        <v>2027</v>
      </c>
    </row>
    <row r="1717" spans="105:106" ht="18.75" customHeight="1" x14ac:dyDescent="0.25">
      <c r="DA1717" s="349">
        <v>46546</v>
      </c>
      <c r="DB1717" s="348">
        <v>2027</v>
      </c>
    </row>
    <row r="1718" spans="105:106" ht="18.75" customHeight="1" x14ac:dyDescent="0.25">
      <c r="DA1718" s="349">
        <v>46547</v>
      </c>
      <c r="DB1718" s="348">
        <v>2027</v>
      </c>
    </row>
    <row r="1719" spans="105:106" ht="18.75" customHeight="1" x14ac:dyDescent="0.25">
      <c r="DA1719" s="349">
        <v>46548</v>
      </c>
      <c r="DB1719" s="348">
        <v>2027</v>
      </c>
    </row>
    <row r="1720" spans="105:106" ht="18.75" customHeight="1" x14ac:dyDescent="0.25">
      <c r="DA1720" s="349">
        <v>46549</v>
      </c>
      <c r="DB1720" s="348">
        <v>2027</v>
      </c>
    </row>
    <row r="1721" spans="105:106" ht="18.75" customHeight="1" x14ac:dyDescent="0.25">
      <c r="DA1721" s="349">
        <v>46550</v>
      </c>
      <c r="DB1721" s="348">
        <v>2027</v>
      </c>
    </row>
    <row r="1722" spans="105:106" ht="18.75" customHeight="1" x14ac:dyDescent="0.25">
      <c r="DA1722" s="349">
        <v>46551</v>
      </c>
      <c r="DB1722" s="348">
        <v>2027</v>
      </c>
    </row>
    <row r="1723" spans="105:106" ht="18.75" customHeight="1" x14ac:dyDescent="0.25">
      <c r="DA1723" s="349">
        <v>46552</v>
      </c>
      <c r="DB1723" s="348">
        <v>2027</v>
      </c>
    </row>
    <row r="1724" spans="105:106" ht="18.75" customHeight="1" x14ac:dyDescent="0.25">
      <c r="DA1724" s="349">
        <v>46553</v>
      </c>
      <c r="DB1724" s="348">
        <v>2027</v>
      </c>
    </row>
    <row r="1725" spans="105:106" ht="18.75" customHeight="1" x14ac:dyDescent="0.25">
      <c r="DA1725" s="349">
        <v>46554</v>
      </c>
      <c r="DB1725" s="348">
        <v>2027</v>
      </c>
    </row>
    <row r="1726" spans="105:106" ht="18.75" customHeight="1" x14ac:dyDescent="0.25">
      <c r="DA1726" s="349">
        <v>46555</v>
      </c>
      <c r="DB1726" s="348">
        <v>2027</v>
      </c>
    </row>
    <row r="1727" spans="105:106" ht="18.75" customHeight="1" x14ac:dyDescent="0.25">
      <c r="DA1727" s="349">
        <v>46556</v>
      </c>
      <c r="DB1727" s="348">
        <v>2027</v>
      </c>
    </row>
    <row r="1728" spans="105:106" ht="18.75" customHeight="1" x14ac:dyDescent="0.25">
      <c r="DA1728" s="349">
        <v>46557</v>
      </c>
      <c r="DB1728" s="348">
        <v>2027</v>
      </c>
    </row>
    <row r="1729" spans="105:106" ht="18.75" customHeight="1" x14ac:dyDescent="0.25">
      <c r="DA1729" s="349">
        <v>46558</v>
      </c>
      <c r="DB1729" s="348">
        <v>2027</v>
      </c>
    </row>
    <row r="1730" spans="105:106" ht="18.75" customHeight="1" x14ac:dyDescent="0.25">
      <c r="DA1730" s="349">
        <v>46559</v>
      </c>
      <c r="DB1730" s="348">
        <v>2027</v>
      </c>
    </row>
    <row r="1731" spans="105:106" ht="18.75" customHeight="1" x14ac:dyDescent="0.25">
      <c r="DA1731" s="349">
        <v>46560</v>
      </c>
      <c r="DB1731" s="348">
        <v>2027</v>
      </c>
    </row>
    <row r="1732" spans="105:106" ht="18.75" customHeight="1" x14ac:dyDescent="0.25">
      <c r="DA1732" s="349">
        <v>46561</v>
      </c>
      <c r="DB1732" s="348">
        <v>2027</v>
      </c>
    </row>
    <row r="1733" spans="105:106" ht="18.75" customHeight="1" x14ac:dyDescent="0.25">
      <c r="DA1733" s="349">
        <v>46562</v>
      </c>
      <c r="DB1733" s="348">
        <v>2027</v>
      </c>
    </row>
    <row r="1734" spans="105:106" ht="18.75" customHeight="1" x14ac:dyDescent="0.25">
      <c r="DA1734" s="349">
        <v>46563</v>
      </c>
      <c r="DB1734" s="348">
        <v>2027</v>
      </c>
    </row>
    <row r="1735" spans="105:106" ht="18.75" customHeight="1" x14ac:dyDescent="0.25">
      <c r="DA1735" s="349">
        <v>46564</v>
      </c>
      <c r="DB1735" s="348">
        <v>2027</v>
      </c>
    </row>
    <row r="1736" spans="105:106" ht="18.75" customHeight="1" x14ac:dyDescent="0.25">
      <c r="DA1736" s="349">
        <v>46565</v>
      </c>
      <c r="DB1736" s="348">
        <v>2027</v>
      </c>
    </row>
    <row r="1737" spans="105:106" ht="18.75" customHeight="1" x14ac:dyDescent="0.25">
      <c r="DA1737" s="349">
        <v>46566</v>
      </c>
      <c r="DB1737" s="348">
        <v>2027</v>
      </c>
    </row>
    <row r="1738" spans="105:106" ht="18.75" customHeight="1" x14ac:dyDescent="0.25">
      <c r="DA1738" s="349">
        <v>46567</v>
      </c>
      <c r="DB1738" s="348">
        <v>2027</v>
      </c>
    </row>
    <row r="1739" spans="105:106" ht="18.75" customHeight="1" x14ac:dyDescent="0.25">
      <c r="DA1739" s="349">
        <v>46568</v>
      </c>
      <c r="DB1739" s="348">
        <v>2027</v>
      </c>
    </row>
    <row r="1740" spans="105:106" ht="18.75" customHeight="1" x14ac:dyDescent="0.25">
      <c r="DA1740" s="349">
        <v>46569</v>
      </c>
      <c r="DB1740" s="348">
        <v>2027</v>
      </c>
    </row>
    <row r="1741" spans="105:106" ht="18.75" customHeight="1" x14ac:dyDescent="0.25">
      <c r="DA1741" s="349">
        <v>46570</v>
      </c>
      <c r="DB1741" s="348">
        <v>2027</v>
      </c>
    </row>
    <row r="1742" spans="105:106" ht="18.75" customHeight="1" x14ac:dyDescent="0.25">
      <c r="DA1742" s="349">
        <v>46571</v>
      </c>
      <c r="DB1742" s="348">
        <v>2027</v>
      </c>
    </row>
    <row r="1743" spans="105:106" ht="18.75" customHeight="1" x14ac:dyDescent="0.25">
      <c r="DA1743" s="349">
        <v>46572</v>
      </c>
      <c r="DB1743" s="348">
        <v>2027</v>
      </c>
    </row>
    <row r="1744" spans="105:106" ht="18.75" customHeight="1" x14ac:dyDescent="0.25">
      <c r="DA1744" s="349">
        <v>46573</v>
      </c>
      <c r="DB1744" s="348">
        <v>2027</v>
      </c>
    </row>
    <row r="1745" spans="105:106" ht="18.75" customHeight="1" x14ac:dyDescent="0.25">
      <c r="DA1745" s="349">
        <v>46574</v>
      </c>
      <c r="DB1745" s="348">
        <v>2027</v>
      </c>
    </row>
    <row r="1746" spans="105:106" ht="18.75" customHeight="1" x14ac:dyDescent="0.25">
      <c r="DA1746" s="349">
        <v>46575</v>
      </c>
      <c r="DB1746" s="348">
        <v>2027</v>
      </c>
    </row>
    <row r="1747" spans="105:106" ht="18.75" customHeight="1" x14ac:dyDescent="0.25">
      <c r="DA1747" s="349">
        <v>46576</v>
      </c>
      <c r="DB1747" s="348">
        <v>2027</v>
      </c>
    </row>
    <row r="1748" spans="105:106" ht="18.75" customHeight="1" x14ac:dyDescent="0.25">
      <c r="DA1748" s="349">
        <v>46577</v>
      </c>
      <c r="DB1748" s="348">
        <v>2027</v>
      </c>
    </row>
    <row r="1749" spans="105:106" ht="18.75" customHeight="1" x14ac:dyDescent="0.25">
      <c r="DA1749" s="349">
        <v>46578</v>
      </c>
      <c r="DB1749" s="348">
        <v>2027</v>
      </c>
    </row>
    <row r="1750" spans="105:106" ht="18.75" customHeight="1" x14ac:dyDescent="0.25">
      <c r="DA1750" s="349">
        <v>46579</v>
      </c>
      <c r="DB1750" s="348">
        <v>2027</v>
      </c>
    </row>
    <row r="1751" spans="105:106" ht="18.75" customHeight="1" x14ac:dyDescent="0.25">
      <c r="DA1751" s="349">
        <v>46580</v>
      </c>
      <c r="DB1751" s="348">
        <v>2027</v>
      </c>
    </row>
    <row r="1752" spans="105:106" ht="18.75" customHeight="1" x14ac:dyDescent="0.25">
      <c r="DA1752" s="349">
        <v>46581</v>
      </c>
      <c r="DB1752" s="348">
        <v>2027</v>
      </c>
    </row>
    <row r="1753" spans="105:106" ht="18.75" customHeight="1" x14ac:dyDescent="0.25">
      <c r="DA1753" s="349">
        <v>46582</v>
      </c>
      <c r="DB1753" s="348">
        <v>2027</v>
      </c>
    </row>
    <row r="1754" spans="105:106" ht="18.75" customHeight="1" x14ac:dyDescent="0.25">
      <c r="DA1754" s="349">
        <v>46583</v>
      </c>
      <c r="DB1754" s="348">
        <v>2027</v>
      </c>
    </row>
    <row r="1755" spans="105:106" ht="18.75" customHeight="1" x14ac:dyDescent="0.25">
      <c r="DA1755" s="349">
        <v>46584</v>
      </c>
      <c r="DB1755" s="348">
        <v>2027</v>
      </c>
    </row>
    <row r="1756" spans="105:106" ht="18.75" customHeight="1" x14ac:dyDescent="0.25">
      <c r="DA1756" s="349">
        <v>46585</v>
      </c>
      <c r="DB1756" s="348">
        <v>2027</v>
      </c>
    </row>
    <row r="1757" spans="105:106" ht="18.75" customHeight="1" x14ac:dyDescent="0.25">
      <c r="DA1757" s="349">
        <v>46586</v>
      </c>
      <c r="DB1757" s="348">
        <v>2027</v>
      </c>
    </row>
    <row r="1758" spans="105:106" ht="18.75" customHeight="1" x14ac:dyDescent="0.25">
      <c r="DA1758" s="349">
        <v>46587</v>
      </c>
      <c r="DB1758" s="348">
        <v>2027</v>
      </c>
    </row>
    <row r="1759" spans="105:106" ht="18.75" customHeight="1" x14ac:dyDescent="0.25">
      <c r="DA1759" s="349">
        <v>46588</v>
      </c>
      <c r="DB1759" s="348">
        <v>2027</v>
      </c>
    </row>
    <row r="1760" spans="105:106" ht="18.75" customHeight="1" x14ac:dyDescent="0.25">
      <c r="DA1760" s="349">
        <v>46589</v>
      </c>
      <c r="DB1760" s="348">
        <v>2027</v>
      </c>
    </row>
    <row r="1761" spans="105:106" ht="18.75" customHeight="1" x14ac:dyDescent="0.25">
      <c r="DA1761" s="349">
        <v>46590</v>
      </c>
      <c r="DB1761" s="348">
        <v>2027</v>
      </c>
    </row>
    <row r="1762" spans="105:106" ht="18.75" customHeight="1" x14ac:dyDescent="0.25">
      <c r="DA1762" s="349">
        <v>46591</v>
      </c>
      <c r="DB1762" s="348">
        <v>2027</v>
      </c>
    </row>
    <row r="1763" spans="105:106" ht="18.75" customHeight="1" x14ac:dyDescent="0.25">
      <c r="DA1763" s="349">
        <v>46592</v>
      </c>
      <c r="DB1763" s="348">
        <v>2027</v>
      </c>
    </row>
    <row r="1764" spans="105:106" ht="18.75" customHeight="1" x14ac:dyDescent="0.25">
      <c r="DA1764" s="349">
        <v>46593</v>
      </c>
      <c r="DB1764" s="348">
        <v>2027</v>
      </c>
    </row>
    <row r="1765" spans="105:106" ht="18.75" customHeight="1" x14ac:dyDescent="0.25">
      <c r="DA1765" s="349">
        <v>46594</v>
      </c>
      <c r="DB1765" s="348">
        <v>2027</v>
      </c>
    </row>
    <row r="1766" spans="105:106" ht="18.75" customHeight="1" x14ac:dyDescent="0.25">
      <c r="DA1766" s="349">
        <v>46595</v>
      </c>
      <c r="DB1766" s="348">
        <v>2027</v>
      </c>
    </row>
    <row r="1767" spans="105:106" ht="18.75" customHeight="1" x14ac:dyDescent="0.25">
      <c r="DA1767" s="349">
        <v>46596</v>
      </c>
      <c r="DB1767" s="348">
        <v>2027</v>
      </c>
    </row>
    <row r="1768" spans="105:106" ht="18.75" customHeight="1" x14ac:dyDescent="0.25">
      <c r="DA1768" s="349">
        <v>46597</v>
      </c>
      <c r="DB1768" s="348">
        <v>2027</v>
      </c>
    </row>
    <row r="1769" spans="105:106" ht="18.75" customHeight="1" x14ac:dyDescent="0.25">
      <c r="DA1769" s="349">
        <v>46598</v>
      </c>
      <c r="DB1769" s="348">
        <v>2027</v>
      </c>
    </row>
    <row r="1770" spans="105:106" ht="18.75" customHeight="1" x14ac:dyDescent="0.25">
      <c r="DA1770" s="349">
        <v>46599</v>
      </c>
      <c r="DB1770" s="348">
        <v>2027</v>
      </c>
    </row>
    <row r="1771" spans="105:106" ht="18.75" customHeight="1" x14ac:dyDescent="0.25">
      <c r="DA1771" s="349">
        <v>46600</v>
      </c>
      <c r="DB1771" s="348">
        <v>2027</v>
      </c>
    </row>
    <row r="1772" spans="105:106" ht="18.75" customHeight="1" x14ac:dyDescent="0.25">
      <c r="DA1772" s="349">
        <v>46601</v>
      </c>
      <c r="DB1772" s="348">
        <v>2027</v>
      </c>
    </row>
    <row r="1773" spans="105:106" ht="18.75" customHeight="1" x14ac:dyDescent="0.25">
      <c r="DA1773" s="349">
        <v>46602</v>
      </c>
      <c r="DB1773" s="348">
        <v>2027</v>
      </c>
    </row>
    <row r="1774" spans="105:106" ht="18.75" customHeight="1" x14ac:dyDescent="0.25">
      <c r="DA1774" s="349">
        <v>46603</v>
      </c>
      <c r="DB1774" s="348">
        <v>2027</v>
      </c>
    </row>
    <row r="1775" spans="105:106" ht="18.75" customHeight="1" x14ac:dyDescent="0.25">
      <c r="DA1775" s="349">
        <v>46604</v>
      </c>
      <c r="DB1775" s="348">
        <v>2027</v>
      </c>
    </row>
    <row r="1776" spans="105:106" ht="18.75" customHeight="1" x14ac:dyDescent="0.25">
      <c r="DA1776" s="349">
        <v>46605</v>
      </c>
      <c r="DB1776" s="348">
        <v>2027</v>
      </c>
    </row>
    <row r="1777" spans="105:106" ht="18.75" customHeight="1" x14ac:dyDescent="0.25">
      <c r="DA1777" s="349">
        <v>46606</v>
      </c>
      <c r="DB1777" s="348">
        <v>2027</v>
      </c>
    </row>
    <row r="1778" spans="105:106" ht="18.75" customHeight="1" x14ac:dyDescent="0.25">
      <c r="DA1778" s="349">
        <v>46607</v>
      </c>
      <c r="DB1778" s="348">
        <v>2027</v>
      </c>
    </row>
    <row r="1779" spans="105:106" ht="18.75" customHeight="1" x14ac:dyDescent="0.25">
      <c r="DA1779" s="349">
        <v>46608</v>
      </c>
      <c r="DB1779" s="348">
        <v>2027</v>
      </c>
    </row>
    <row r="1780" spans="105:106" ht="18.75" customHeight="1" x14ac:dyDescent="0.25">
      <c r="DA1780" s="349">
        <v>46609</v>
      </c>
      <c r="DB1780" s="348">
        <v>2027</v>
      </c>
    </row>
    <row r="1781" spans="105:106" ht="18.75" customHeight="1" x14ac:dyDescent="0.25">
      <c r="DA1781" s="349">
        <v>46610</v>
      </c>
      <c r="DB1781" s="348">
        <v>2027</v>
      </c>
    </row>
    <row r="1782" spans="105:106" ht="18.75" customHeight="1" x14ac:dyDescent="0.25">
      <c r="DA1782" s="349">
        <v>46611</v>
      </c>
      <c r="DB1782" s="348">
        <v>2027</v>
      </c>
    </row>
    <row r="1783" spans="105:106" ht="18.75" customHeight="1" x14ac:dyDescent="0.25">
      <c r="DA1783" s="349">
        <v>46612</v>
      </c>
      <c r="DB1783" s="348">
        <v>2027</v>
      </c>
    </row>
    <row r="1784" spans="105:106" ht="18.75" customHeight="1" x14ac:dyDescent="0.25">
      <c r="DA1784" s="349">
        <v>46613</v>
      </c>
      <c r="DB1784" s="348">
        <v>2027</v>
      </c>
    </row>
    <row r="1785" spans="105:106" ht="18.75" customHeight="1" x14ac:dyDescent="0.25">
      <c r="DA1785" s="349">
        <v>46614</v>
      </c>
      <c r="DB1785" s="348">
        <v>2027</v>
      </c>
    </row>
    <row r="1786" spans="105:106" ht="18.75" customHeight="1" x14ac:dyDescent="0.25">
      <c r="DA1786" s="349">
        <v>46615</v>
      </c>
      <c r="DB1786" s="348">
        <v>2027</v>
      </c>
    </row>
    <row r="1787" spans="105:106" ht="18.75" customHeight="1" x14ac:dyDescent="0.25">
      <c r="DA1787" s="349">
        <v>46616</v>
      </c>
      <c r="DB1787" s="348">
        <v>2027</v>
      </c>
    </row>
    <row r="1788" spans="105:106" ht="18.75" customHeight="1" x14ac:dyDescent="0.25">
      <c r="DA1788" s="349">
        <v>46617</v>
      </c>
      <c r="DB1788" s="348">
        <v>2027</v>
      </c>
    </row>
    <row r="1789" spans="105:106" ht="18.75" customHeight="1" x14ac:dyDescent="0.25">
      <c r="DA1789" s="349">
        <v>46618</v>
      </c>
      <c r="DB1789" s="348">
        <v>2027</v>
      </c>
    </row>
    <row r="1790" spans="105:106" ht="18.75" customHeight="1" x14ac:dyDescent="0.25">
      <c r="DA1790" s="349">
        <v>46619</v>
      </c>
      <c r="DB1790" s="348">
        <v>2027</v>
      </c>
    </row>
    <row r="1791" spans="105:106" ht="18.75" customHeight="1" x14ac:dyDescent="0.25">
      <c r="DA1791" s="349">
        <v>46620</v>
      </c>
      <c r="DB1791" s="348">
        <v>2027</v>
      </c>
    </row>
    <row r="1792" spans="105:106" ht="18.75" customHeight="1" x14ac:dyDescent="0.25">
      <c r="DA1792" s="349">
        <v>46621</v>
      </c>
      <c r="DB1792" s="348">
        <v>2027</v>
      </c>
    </row>
    <row r="1793" spans="105:106" ht="18.75" customHeight="1" x14ac:dyDescent="0.25">
      <c r="DA1793" s="349">
        <v>46622</v>
      </c>
      <c r="DB1793" s="348">
        <v>2027</v>
      </c>
    </row>
    <row r="1794" spans="105:106" ht="18.75" customHeight="1" x14ac:dyDescent="0.25">
      <c r="DA1794" s="349">
        <v>46623</v>
      </c>
      <c r="DB1794" s="348">
        <v>2027</v>
      </c>
    </row>
    <row r="1795" spans="105:106" ht="18.75" customHeight="1" x14ac:dyDescent="0.25">
      <c r="DA1795" s="349">
        <v>46624</v>
      </c>
      <c r="DB1795" s="348">
        <v>2027</v>
      </c>
    </row>
    <row r="1796" spans="105:106" ht="18.75" customHeight="1" x14ac:dyDescent="0.25">
      <c r="DA1796" s="349">
        <v>46625</v>
      </c>
      <c r="DB1796" s="348">
        <v>2027</v>
      </c>
    </row>
    <row r="1797" spans="105:106" ht="18.75" customHeight="1" x14ac:dyDescent="0.25">
      <c r="DA1797" s="349">
        <v>46626</v>
      </c>
      <c r="DB1797" s="348">
        <v>2027</v>
      </c>
    </row>
    <row r="1798" spans="105:106" ht="18.75" customHeight="1" x14ac:dyDescent="0.25">
      <c r="DA1798" s="349">
        <v>46627</v>
      </c>
      <c r="DB1798" s="348">
        <v>2027</v>
      </c>
    </row>
    <row r="1799" spans="105:106" ht="18.75" customHeight="1" x14ac:dyDescent="0.25">
      <c r="DA1799" s="349">
        <v>46628</v>
      </c>
      <c r="DB1799" s="348">
        <v>2027</v>
      </c>
    </row>
    <row r="1800" spans="105:106" ht="18.75" customHeight="1" x14ac:dyDescent="0.25">
      <c r="DA1800" s="349">
        <v>46629</v>
      </c>
      <c r="DB1800" s="348">
        <v>2027</v>
      </c>
    </row>
    <row r="1801" spans="105:106" ht="18.75" customHeight="1" x14ac:dyDescent="0.25">
      <c r="DA1801" s="349">
        <v>46630</v>
      </c>
      <c r="DB1801" s="348">
        <v>2027</v>
      </c>
    </row>
    <row r="1802" spans="105:106" ht="18.75" customHeight="1" x14ac:dyDescent="0.25">
      <c r="DA1802" s="349">
        <v>46631</v>
      </c>
      <c r="DB1802" s="348">
        <v>2027</v>
      </c>
    </row>
    <row r="1803" spans="105:106" ht="18.75" customHeight="1" x14ac:dyDescent="0.25">
      <c r="DA1803" s="349">
        <v>46632</v>
      </c>
      <c r="DB1803" s="348">
        <v>2027</v>
      </c>
    </row>
    <row r="1804" spans="105:106" ht="18.75" customHeight="1" x14ac:dyDescent="0.25">
      <c r="DA1804" s="349">
        <v>46633</v>
      </c>
      <c r="DB1804" s="348">
        <v>2027</v>
      </c>
    </row>
    <row r="1805" spans="105:106" ht="18.75" customHeight="1" x14ac:dyDescent="0.25">
      <c r="DA1805" s="349">
        <v>46634</v>
      </c>
      <c r="DB1805" s="348">
        <v>2027</v>
      </c>
    </row>
    <row r="1806" spans="105:106" ht="18.75" customHeight="1" x14ac:dyDescent="0.25">
      <c r="DA1806" s="349">
        <v>46635</v>
      </c>
      <c r="DB1806" s="348">
        <v>2027</v>
      </c>
    </row>
    <row r="1807" spans="105:106" ht="18.75" customHeight="1" x14ac:dyDescent="0.25">
      <c r="DA1807" s="349">
        <v>46636</v>
      </c>
      <c r="DB1807" s="348">
        <v>2027</v>
      </c>
    </row>
    <row r="1808" spans="105:106" ht="18.75" customHeight="1" x14ac:dyDescent="0.25">
      <c r="DA1808" s="349">
        <v>46637</v>
      </c>
      <c r="DB1808" s="348">
        <v>2027</v>
      </c>
    </row>
    <row r="1809" spans="105:106" ht="18.75" customHeight="1" x14ac:dyDescent="0.25">
      <c r="DA1809" s="349">
        <v>46638</v>
      </c>
      <c r="DB1809" s="348">
        <v>2027</v>
      </c>
    </row>
    <row r="1810" spans="105:106" ht="18.75" customHeight="1" x14ac:dyDescent="0.25">
      <c r="DA1810" s="349">
        <v>46639</v>
      </c>
      <c r="DB1810" s="348">
        <v>2027</v>
      </c>
    </row>
    <row r="1811" spans="105:106" ht="18.75" customHeight="1" x14ac:dyDescent="0.25">
      <c r="DA1811" s="349">
        <v>46640</v>
      </c>
      <c r="DB1811" s="348">
        <v>2027</v>
      </c>
    </row>
    <row r="1812" spans="105:106" ht="18.75" customHeight="1" x14ac:dyDescent="0.25">
      <c r="DA1812" s="349">
        <v>46641</v>
      </c>
      <c r="DB1812" s="348">
        <v>2027</v>
      </c>
    </row>
    <row r="1813" spans="105:106" ht="18.75" customHeight="1" x14ac:dyDescent="0.25">
      <c r="DA1813" s="349">
        <v>46642</v>
      </c>
      <c r="DB1813" s="348">
        <v>2027</v>
      </c>
    </row>
    <row r="1814" spans="105:106" ht="18.75" customHeight="1" x14ac:dyDescent="0.25">
      <c r="DA1814" s="349">
        <v>46643</v>
      </c>
      <c r="DB1814" s="348">
        <v>2027</v>
      </c>
    </row>
    <row r="1815" spans="105:106" ht="18.75" customHeight="1" x14ac:dyDescent="0.25">
      <c r="DA1815" s="349">
        <v>46644</v>
      </c>
      <c r="DB1815" s="348">
        <v>2027</v>
      </c>
    </row>
    <row r="1816" spans="105:106" ht="18.75" customHeight="1" x14ac:dyDescent="0.25">
      <c r="DA1816" s="349">
        <v>46645</v>
      </c>
      <c r="DB1816" s="348">
        <v>2027</v>
      </c>
    </row>
    <row r="1817" spans="105:106" ht="18.75" customHeight="1" x14ac:dyDescent="0.25">
      <c r="DA1817" s="349">
        <v>46646</v>
      </c>
      <c r="DB1817" s="348">
        <v>2027</v>
      </c>
    </row>
    <row r="1818" spans="105:106" ht="18.75" customHeight="1" x14ac:dyDescent="0.25">
      <c r="DA1818" s="349">
        <v>46647</v>
      </c>
      <c r="DB1818" s="348">
        <v>2027</v>
      </c>
    </row>
    <row r="1819" spans="105:106" ht="18.75" customHeight="1" x14ac:dyDescent="0.25">
      <c r="DA1819" s="349">
        <v>46648</v>
      </c>
      <c r="DB1819" s="348">
        <v>2027</v>
      </c>
    </row>
    <row r="1820" spans="105:106" ht="18.75" customHeight="1" x14ac:dyDescent="0.25">
      <c r="DA1820" s="349">
        <v>46649</v>
      </c>
      <c r="DB1820" s="348">
        <v>2027</v>
      </c>
    </row>
    <row r="1821" spans="105:106" ht="18.75" customHeight="1" x14ac:dyDescent="0.25">
      <c r="DA1821" s="349">
        <v>46650</v>
      </c>
      <c r="DB1821" s="348">
        <v>2027</v>
      </c>
    </row>
    <row r="1822" spans="105:106" ht="18.75" customHeight="1" x14ac:dyDescent="0.25">
      <c r="DA1822" s="349">
        <v>46651</v>
      </c>
      <c r="DB1822" s="348">
        <v>2027</v>
      </c>
    </row>
    <row r="1823" spans="105:106" ht="18.75" customHeight="1" x14ac:dyDescent="0.25">
      <c r="DA1823" s="349">
        <v>46652</v>
      </c>
      <c r="DB1823" s="348">
        <v>2027</v>
      </c>
    </row>
    <row r="1824" spans="105:106" ht="18.75" customHeight="1" x14ac:dyDescent="0.25">
      <c r="DA1824" s="349">
        <v>46653</v>
      </c>
      <c r="DB1824" s="348">
        <v>2027</v>
      </c>
    </row>
    <row r="1825" spans="105:106" ht="18.75" customHeight="1" x14ac:dyDescent="0.25">
      <c r="DA1825" s="349">
        <v>46654</v>
      </c>
      <c r="DB1825" s="348">
        <v>2027</v>
      </c>
    </row>
    <row r="1826" spans="105:106" ht="18.75" customHeight="1" x14ac:dyDescent="0.25">
      <c r="DA1826" s="349">
        <v>46655</v>
      </c>
      <c r="DB1826" s="348">
        <v>2027</v>
      </c>
    </row>
    <row r="1827" spans="105:106" ht="18.75" customHeight="1" x14ac:dyDescent="0.25">
      <c r="DA1827" s="349">
        <v>46656</v>
      </c>
      <c r="DB1827" s="348">
        <v>2027</v>
      </c>
    </row>
    <row r="1828" spans="105:106" ht="18.75" customHeight="1" x14ac:dyDescent="0.25">
      <c r="DA1828" s="349">
        <v>46657</v>
      </c>
      <c r="DB1828" s="348">
        <v>2027</v>
      </c>
    </row>
    <row r="1829" spans="105:106" ht="18.75" customHeight="1" x14ac:dyDescent="0.25">
      <c r="DA1829" s="349">
        <v>46658</v>
      </c>
      <c r="DB1829" s="348">
        <v>2027</v>
      </c>
    </row>
    <row r="1830" spans="105:106" ht="18.75" customHeight="1" x14ac:dyDescent="0.25">
      <c r="DA1830" s="349">
        <v>46659</v>
      </c>
      <c r="DB1830" s="348">
        <v>2027</v>
      </c>
    </row>
    <row r="1831" spans="105:106" ht="18.75" customHeight="1" x14ac:dyDescent="0.25">
      <c r="DA1831" s="349">
        <v>46660</v>
      </c>
      <c r="DB1831" s="348">
        <v>2027</v>
      </c>
    </row>
    <row r="1832" spans="105:106" ht="18.75" customHeight="1" x14ac:dyDescent="0.25">
      <c r="DA1832" s="349">
        <v>46661</v>
      </c>
      <c r="DB1832" s="348">
        <v>2028</v>
      </c>
    </row>
    <row r="1833" spans="105:106" ht="18.75" customHeight="1" x14ac:dyDescent="0.25">
      <c r="DA1833" s="349">
        <v>46662</v>
      </c>
      <c r="DB1833" s="348">
        <v>2028</v>
      </c>
    </row>
    <row r="1834" spans="105:106" ht="18.75" customHeight="1" x14ac:dyDescent="0.25">
      <c r="DA1834" s="349">
        <v>46663</v>
      </c>
      <c r="DB1834" s="348">
        <v>2028</v>
      </c>
    </row>
    <row r="1835" spans="105:106" ht="18.75" customHeight="1" x14ac:dyDescent="0.25">
      <c r="DA1835" s="349">
        <v>46664</v>
      </c>
      <c r="DB1835" s="348">
        <v>2028</v>
      </c>
    </row>
    <row r="1836" spans="105:106" ht="18.75" customHeight="1" x14ac:dyDescent="0.25">
      <c r="DA1836" s="349">
        <v>46665</v>
      </c>
      <c r="DB1836" s="348">
        <v>2028</v>
      </c>
    </row>
    <row r="1837" spans="105:106" ht="18.75" customHeight="1" x14ac:dyDescent="0.25">
      <c r="DA1837" s="349">
        <v>46666</v>
      </c>
      <c r="DB1837" s="348">
        <v>2028</v>
      </c>
    </row>
    <row r="1838" spans="105:106" ht="18.75" customHeight="1" x14ac:dyDescent="0.25">
      <c r="DA1838" s="349">
        <v>46667</v>
      </c>
      <c r="DB1838" s="348">
        <v>2028</v>
      </c>
    </row>
    <row r="1839" spans="105:106" ht="18.75" customHeight="1" x14ac:dyDescent="0.25">
      <c r="DA1839" s="349">
        <v>46668</v>
      </c>
      <c r="DB1839" s="348">
        <v>2028</v>
      </c>
    </row>
    <row r="1840" spans="105:106" ht="18.75" customHeight="1" x14ac:dyDescent="0.25">
      <c r="DA1840" s="349">
        <v>46669</v>
      </c>
      <c r="DB1840" s="348">
        <v>2028</v>
      </c>
    </row>
    <row r="1841" spans="105:106" ht="18.75" customHeight="1" x14ac:dyDescent="0.25">
      <c r="DA1841" s="349">
        <v>46670</v>
      </c>
      <c r="DB1841" s="348">
        <v>2028</v>
      </c>
    </row>
    <row r="1842" spans="105:106" ht="18.75" customHeight="1" x14ac:dyDescent="0.25">
      <c r="DA1842" s="349">
        <v>46671</v>
      </c>
      <c r="DB1842" s="348">
        <v>2028</v>
      </c>
    </row>
    <row r="1843" spans="105:106" ht="18.75" customHeight="1" x14ac:dyDescent="0.25">
      <c r="DA1843" s="349">
        <v>46672</v>
      </c>
      <c r="DB1843" s="348">
        <v>2028</v>
      </c>
    </row>
    <row r="1844" spans="105:106" ht="18.75" customHeight="1" x14ac:dyDescent="0.25">
      <c r="DA1844" s="349">
        <v>46673</v>
      </c>
      <c r="DB1844" s="348">
        <v>2028</v>
      </c>
    </row>
    <row r="1845" spans="105:106" ht="18.75" customHeight="1" x14ac:dyDescent="0.25">
      <c r="DA1845" s="349">
        <v>46674</v>
      </c>
      <c r="DB1845" s="348">
        <v>2028</v>
      </c>
    </row>
    <row r="1846" spans="105:106" ht="18.75" customHeight="1" x14ac:dyDescent="0.25">
      <c r="DA1846" s="349">
        <v>46675</v>
      </c>
      <c r="DB1846" s="348">
        <v>2028</v>
      </c>
    </row>
    <row r="1847" spans="105:106" ht="18.75" customHeight="1" x14ac:dyDescent="0.25">
      <c r="DA1847" s="349">
        <v>46676</v>
      </c>
      <c r="DB1847" s="348">
        <v>2028</v>
      </c>
    </row>
    <row r="1848" spans="105:106" ht="18.75" customHeight="1" x14ac:dyDescent="0.25">
      <c r="DA1848" s="349">
        <v>46677</v>
      </c>
      <c r="DB1848" s="348">
        <v>2028</v>
      </c>
    </row>
    <row r="1849" spans="105:106" ht="18.75" customHeight="1" x14ac:dyDescent="0.25">
      <c r="DA1849" s="349">
        <v>46678</v>
      </c>
      <c r="DB1849" s="348">
        <v>2028</v>
      </c>
    </row>
    <row r="1850" spans="105:106" ht="18.75" customHeight="1" x14ac:dyDescent="0.25">
      <c r="DA1850" s="349">
        <v>46679</v>
      </c>
      <c r="DB1850" s="348">
        <v>2028</v>
      </c>
    </row>
    <row r="1851" spans="105:106" ht="18.75" customHeight="1" x14ac:dyDescent="0.25">
      <c r="DA1851" s="349">
        <v>46680</v>
      </c>
      <c r="DB1851" s="348">
        <v>2028</v>
      </c>
    </row>
    <row r="1852" spans="105:106" ht="18.75" customHeight="1" x14ac:dyDescent="0.25">
      <c r="DA1852" s="349">
        <v>46681</v>
      </c>
      <c r="DB1852" s="348">
        <v>2028</v>
      </c>
    </row>
    <row r="1853" spans="105:106" ht="18.75" customHeight="1" x14ac:dyDescent="0.25">
      <c r="DA1853" s="349">
        <v>46682</v>
      </c>
      <c r="DB1853" s="348">
        <v>2028</v>
      </c>
    </row>
    <row r="1854" spans="105:106" ht="18.75" customHeight="1" x14ac:dyDescent="0.25">
      <c r="DA1854" s="349">
        <v>46683</v>
      </c>
      <c r="DB1854" s="348">
        <v>2028</v>
      </c>
    </row>
    <row r="1855" spans="105:106" ht="18.75" customHeight="1" x14ac:dyDescent="0.25">
      <c r="DA1855" s="349">
        <v>46684</v>
      </c>
      <c r="DB1855" s="348">
        <v>2028</v>
      </c>
    </row>
    <row r="1856" spans="105:106" ht="18.75" customHeight="1" x14ac:dyDescent="0.25">
      <c r="DA1856" s="349">
        <v>46685</v>
      </c>
      <c r="DB1856" s="348">
        <v>2028</v>
      </c>
    </row>
    <row r="1857" spans="105:106" ht="18.75" customHeight="1" x14ac:dyDescent="0.25">
      <c r="DA1857" s="349">
        <v>46686</v>
      </c>
      <c r="DB1857" s="348">
        <v>2028</v>
      </c>
    </row>
    <row r="1858" spans="105:106" ht="18.75" customHeight="1" x14ac:dyDescent="0.25">
      <c r="DA1858" s="349">
        <v>46687</v>
      </c>
      <c r="DB1858" s="348">
        <v>2028</v>
      </c>
    </row>
    <row r="1859" spans="105:106" ht="18.75" customHeight="1" x14ac:dyDescent="0.25">
      <c r="DA1859" s="349">
        <v>46688</v>
      </c>
      <c r="DB1859" s="348">
        <v>2028</v>
      </c>
    </row>
    <row r="1860" spans="105:106" ht="18.75" customHeight="1" x14ac:dyDescent="0.25">
      <c r="DA1860" s="349">
        <v>46689</v>
      </c>
      <c r="DB1860" s="348">
        <v>2028</v>
      </c>
    </row>
    <row r="1861" spans="105:106" ht="18.75" customHeight="1" x14ac:dyDescent="0.25">
      <c r="DA1861" s="349">
        <v>46690</v>
      </c>
      <c r="DB1861" s="348">
        <v>2028</v>
      </c>
    </row>
    <row r="1862" spans="105:106" ht="18.75" customHeight="1" x14ac:dyDescent="0.25">
      <c r="DA1862" s="349">
        <v>46691</v>
      </c>
      <c r="DB1862" s="348">
        <v>2028</v>
      </c>
    </row>
    <row r="1863" spans="105:106" ht="18.75" customHeight="1" x14ac:dyDescent="0.25">
      <c r="DA1863" s="349">
        <v>46692</v>
      </c>
      <c r="DB1863" s="348">
        <v>2028</v>
      </c>
    </row>
    <row r="1864" spans="105:106" ht="18.75" customHeight="1" x14ac:dyDescent="0.25">
      <c r="DA1864" s="349">
        <v>46693</v>
      </c>
      <c r="DB1864" s="348">
        <v>2028</v>
      </c>
    </row>
    <row r="1865" spans="105:106" ht="18.75" customHeight="1" x14ac:dyDescent="0.25">
      <c r="DA1865" s="349">
        <v>46694</v>
      </c>
      <c r="DB1865" s="348">
        <v>2028</v>
      </c>
    </row>
    <row r="1866" spans="105:106" ht="18.75" customHeight="1" x14ac:dyDescent="0.25">
      <c r="DA1866" s="349">
        <v>46695</v>
      </c>
      <c r="DB1866" s="348">
        <v>2028</v>
      </c>
    </row>
    <row r="1867" spans="105:106" ht="18.75" customHeight="1" x14ac:dyDescent="0.25">
      <c r="DA1867" s="349">
        <v>46696</v>
      </c>
      <c r="DB1867" s="348">
        <v>2028</v>
      </c>
    </row>
    <row r="1868" spans="105:106" ht="18.75" customHeight="1" x14ac:dyDescent="0.25">
      <c r="DA1868" s="349">
        <v>46697</v>
      </c>
      <c r="DB1868" s="348">
        <v>2028</v>
      </c>
    </row>
    <row r="1869" spans="105:106" ht="18.75" customHeight="1" x14ac:dyDescent="0.25">
      <c r="DA1869" s="349">
        <v>46698</v>
      </c>
      <c r="DB1869" s="348">
        <v>2028</v>
      </c>
    </row>
    <row r="1870" spans="105:106" ht="18.75" customHeight="1" x14ac:dyDescent="0.25">
      <c r="DA1870" s="349">
        <v>46699</v>
      </c>
      <c r="DB1870" s="348">
        <v>2028</v>
      </c>
    </row>
    <row r="1871" spans="105:106" ht="18.75" customHeight="1" x14ac:dyDescent="0.25">
      <c r="DA1871" s="349">
        <v>46700</v>
      </c>
      <c r="DB1871" s="348">
        <v>2028</v>
      </c>
    </row>
    <row r="1872" spans="105:106" ht="18.75" customHeight="1" x14ac:dyDescent="0.25">
      <c r="DA1872" s="349">
        <v>46701</v>
      </c>
      <c r="DB1872" s="348">
        <v>2028</v>
      </c>
    </row>
    <row r="1873" spans="105:106" ht="18.75" customHeight="1" x14ac:dyDescent="0.25">
      <c r="DA1873" s="349">
        <v>46702</v>
      </c>
      <c r="DB1873" s="348">
        <v>2028</v>
      </c>
    </row>
    <row r="1874" spans="105:106" ht="18.75" customHeight="1" x14ac:dyDescent="0.25">
      <c r="DA1874" s="349">
        <v>46703</v>
      </c>
      <c r="DB1874" s="348">
        <v>2028</v>
      </c>
    </row>
    <row r="1875" spans="105:106" ht="18.75" customHeight="1" x14ac:dyDescent="0.25">
      <c r="DA1875" s="349">
        <v>46704</v>
      </c>
      <c r="DB1875" s="348">
        <v>2028</v>
      </c>
    </row>
    <row r="1876" spans="105:106" ht="18.75" customHeight="1" x14ac:dyDescent="0.25">
      <c r="DA1876" s="349">
        <v>46705</v>
      </c>
      <c r="DB1876" s="348">
        <v>2028</v>
      </c>
    </row>
    <row r="1877" spans="105:106" ht="18.75" customHeight="1" x14ac:dyDescent="0.25">
      <c r="DA1877" s="349">
        <v>46706</v>
      </c>
      <c r="DB1877" s="348">
        <v>2028</v>
      </c>
    </row>
    <row r="1878" spans="105:106" ht="18.75" customHeight="1" x14ac:dyDescent="0.25">
      <c r="DA1878" s="349">
        <v>46707</v>
      </c>
      <c r="DB1878" s="348">
        <v>2028</v>
      </c>
    </row>
    <row r="1879" spans="105:106" ht="18.75" customHeight="1" x14ac:dyDescent="0.25">
      <c r="DA1879" s="349">
        <v>46708</v>
      </c>
      <c r="DB1879" s="348">
        <v>2028</v>
      </c>
    </row>
    <row r="1880" spans="105:106" ht="18.75" customHeight="1" x14ac:dyDescent="0.25">
      <c r="DA1880" s="349">
        <v>46709</v>
      </c>
      <c r="DB1880" s="348">
        <v>2028</v>
      </c>
    </row>
    <row r="1881" spans="105:106" ht="18.75" customHeight="1" x14ac:dyDescent="0.25">
      <c r="DA1881" s="349">
        <v>46710</v>
      </c>
      <c r="DB1881" s="348">
        <v>2028</v>
      </c>
    </row>
    <row r="1882" spans="105:106" ht="18.75" customHeight="1" x14ac:dyDescent="0.25">
      <c r="DA1882" s="349">
        <v>46711</v>
      </c>
      <c r="DB1882" s="348">
        <v>2028</v>
      </c>
    </row>
    <row r="1883" spans="105:106" ht="18.75" customHeight="1" x14ac:dyDescent="0.25">
      <c r="DA1883" s="349">
        <v>46712</v>
      </c>
      <c r="DB1883" s="348">
        <v>2028</v>
      </c>
    </row>
    <row r="1884" spans="105:106" ht="18.75" customHeight="1" x14ac:dyDescent="0.25">
      <c r="DA1884" s="349">
        <v>46713</v>
      </c>
      <c r="DB1884" s="348">
        <v>2028</v>
      </c>
    </row>
    <row r="1885" spans="105:106" ht="18.75" customHeight="1" x14ac:dyDescent="0.25">
      <c r="DA1885" s="349">
        <v>46714</v>
      </c>
      <c r="DB1885" s="348">
        <v>2028</v>
      </c>
    </row>
    <row r="1886" spans="105:106" ht="18.75" customHeight="1" x14ac:dyDescent="0.25">
      <c r="DA1886" s="349">
        <v>46715</v>
      </c>
      <c r="DB1886" s="348">
        <v>2028</v>
      </c>
    </row>
    <row r="1887" spans="105:106" ht="18.75" customHeight="1" x14ac:dyDescent="0.25">
      <c r="DA1887" s="349">
        <v>46716</v>
      </c>
      <c r="DB1887" s="348">
        <v>2028</v>
      </c>
    </row>
    <row r="1888" spans="105:106" ht="18.75" customHeight="1" x14ac:dyDescent="0.25">
      <c r="DA1888" s="349">
        <v>46717</v>
      </c>
      <c r="DB1888" s="348">
        <v>2028</v>
      </c>
    </row>
    <row r="1889" spans="105:106" ht="18.75" customHeight="1" x14ac:dyDescent="0.25">
      <c r="DA1889" s="349">
        <v>46718</v>
      </c>
      <c r="DB1889" s="348">
        <v>2028</v>
      </c>
    </row>
    <row r="1890" spans="105:106" ht="18.75" customHeight="1" x14ac:dyDescent="0.25">
      <c r="DA1890" s="349">
        <v>46719</v>
      </c>
      <c r="DB1890" s="348">
        <v>2028</v>
      </c>
    </row>
    <row r="1891" spans="105:106" ht="18.75" customHeight="1" x14ac:dyDescent="0.25">
      <c r="DA1891" s="349">
        <v>46720</v>
      </c>
      <c r="DB1891" s="348">
        <v>2028</v>
      </c>
    </row>
    <row r="1892" spans="105:106" ht="18.75" customHeight="1" x14ac:dyDescent="0.25">
      <c r="DA1892" s="349">
        <v>46721</v>
      </c>
      <c r="DB1892" s="348">
        <v>2028</v>
      </c>
    </row>
    <row r="1893" spans="105:106" ht="18.75" customHeight="1" x14ac:dyDescent="0.25">
      <c r="DA1893" s="349">
        <v>46722</v>
      </c>
      <c r="DB1893" s="348">
        <v>2028</v>
      </c>
    </row>
    <row r="1894" spans="105:106" ht="18.75" customHeight="1" x14ac:dyDescent="0.25">
      <c r="DA1894" s="349">
        <v>46723</v>
      </c>
      <c r="DB1894" s="348">
        <v>2028</v>
      </c>
    </row>
    <row r="1895" spans="105:106" ht="18.75" customHeight="1" x14ac:dyDescent="0.25">
      <c r="DA1895" s="349">
        <v>46724</v>
      </c>
      <c r="DB1895" s="348">
        <v>2028</v>
      </c>
    </row>
    <row r="1896" spans="105:106" ht="18.75" customHeight="1" x14ac:dyDescent="0.25">
      <c r="DA1896" s="349">
        <v>46725</v>
      </c>
      <c r="DB1896" s="348">
        <v>2028</v>
      </c>
    </row>
    <row r="1897" spans="105:106" ht="18.75" customHeight="1" x14ac:dyDescent="0.25">
      <c r="DA1897" s="349">
        <v>46726</v>
      </c>
      <c r="DB1897" s="348">
        <v>2028</v>
      </c>
    </row>
    <row r="1898" spans="105:106" ht="18.75" customHeight="1" x14ac:dyDescent="0.25">
      <c r="DA1898" s="349">
        <v>46727</v>
      </c>
      <c r="DB1898" s="348">
        <v>2028</v>
      </c>
    </row>
    <row r="1899" spans="105:106" ht="18.75" customHeight="1" x14ac:dyDescent="0.25">
      <c r="DA1899" s="349">
        <v>46728</v>
      </c>
      <c r="DB1899" s="348">
        <v>2028</v>
      </c>
    </row>
    <row r="1900" spans="105:106" ht="18.75" customHeight="1" x14ac:dyDescent="0.25">
      <c r="DA1900" s="349">
        <v>46729</v>
      </c>
      <c r="DB1900" s="348">
        <v>2028</v>
      </c>
    </row>
    <row r="1901" spans="105:106" ht="18.75" customHeight="1" x14ac:dyDescent="0.25">
      <c r="DA1901" s="349">
        <v>46730</v>
      </c>
      <c r="DB1901" s="348">
        <v>2028</v>
      </c>
    </row>
    <row r="1902" spans="105:106" ht="18.75" customHeight="1" x14ac:dyDescent="0.25">
      <c r="DA1902" s="349">
        <v>46731</v>
      </c>
      <c r="DB1902" s="348">
        <v>2028</v>
      </c>
    </row>
    <row r="1903" spans="105:106" ht="18.75" customHeight="1" x14ac:dyDescent="0.25">
      <c r="DA1903" s="349">
        <v>46732</v>
      </c>
      <c r="DB1903" s="348">
        <v>2028</v>
      </c>
    </row>
    <row r="1904" spans="105:106" ht="18.75" customHeight="1" x14ac:dyDescent="0.25">
      <c r="DA1904" s="349">
        <v>46733</v>
      </c>
      <c r="DB1904" s="348">
        <v>2028</v>
      </c>
    </row>
    <row r="1905" spans="105:106" ht="18.75" customHeight="1" x14ac:dyDescent="0.25">
      <c r="DA1905" s="349">
        <v>46734</v>
      </c>
      <c r="DB1905" s="348">
        <v>2028</v>
      </c>
    </row>
    <row r="1906" spans="105:106" ht="18.75" customHeight="1" x14ac:dyDescent="0.25">
      <c r="DA1906" s="349">
        <v>46735</v>
      </c>
      <c r="DB1906" s="348">
        <v>2028</v>
      </c>
    </row>
    <row r="1907" spans="105:106" ht="18.75" customHeight="1" x14ac:dyDescent="0.25">
      <c r="DA1907" s="349">
        <v>46736</v>
      </c>
      <c r="DB1907" s="348">
        <v>2028</v>
      </c>
    </row>
    <row r="1908" spans="105:106" ht="18.75" customHeight="1" x14ac:dyDescent="0.25">
      <c r="DA1908" s="349">
        <v>46737</v>
      </c>
      <c r="DB1908" s="348">
        <v>2028</v>
      </c>
    </row>
    <row r="1909" spans="105:106" ht="18.75" customHeight="1" x14ac:dyDescent="0.25">
      <c r="DA1909" s="349">
        <v>46738</v>
      </c>
      <c r="DB1909" s="348">
        <v>2028</v>
      </c>
    </row>
    <row r="1910" spans="105:106" ht="18.75" customHeight="1" x14ac:dyDescent="0.25">
      <c r="DA1910" s="349">
        <v>46739</v>
      </c>
      <c r="DB1910" s="348">
        <v>2028</v>
      </c>
    </row>
    <row r="1911" spans="105:106" ht="18.75" customHeight="1" x14ac:dyDescent="0.25">
      <c r="DA1911" s="349">
        <v>46740</v>
      </c>
      <c r="DB1911" s="348">
        <v>2028</v>
      </c>
    </row>
    <row r="1912" spans="105:106" ht="18.75" customHeight="1" x14ac:dyDescent="0.25">
      <c r="DA1912" s="349">
        <v>46741</v>
      </c>
      <c r="DB1912" s="348">
        <v>2028</v>
      </c>
    </row>
    <row r="1913" spans="105:106" ht="18.75" customHeight="1" x14ac:dyDescent="0.25">
      <c r="DA1913" s="349">
        <v>46742</v>
      </c>
      <c r="DB1913" s="348">
        <v>2028</v>
      </c>
    </row>
    <row r="1914" spans="105:106" ht="18.75" customHeight="1" x14ac:dyDescent="0.25">
      <c r="DA1914" s="349">
        <v>46743</v>
      </c>
      <c r="DB1914" s="348">
        <v>2028</v>
      </c>
    </row>
    <row r="1915" spans="105:106" ht="18.75" customHeight="1" x14ac:dyDescent="0.25">
      <c r="DA1915" s="349">
        <v>46744</v>
      </c>
      <c r="DB1915" s="348">
        <v>2028</v>
      </c>
    </row>
    <row r="1916" spans="105:106" ht="18.75" customHeight="1" x14ac:dyDescent="0.25">
      <c r="DA1916" s="349">
        <v>46745</v>
      </c>
      <c r="DB1916" s="348">
        <v>2028</v>
      </c>
    </row>
    <row r="1917" spans="105:106" ht="18.75" customHeight="1" x14ac:dyDescent="0.25">
      <c r="DA1917" s="349">
        <v>46746</v>
      </c>
      <c r="DB1917" s="348">
        <v>2028</v>
      </c>
    </row>
    <row r="1918" spans="105:106" ht="18.75" customHeight="1" x14ac:dyDescent="0.25">
      <c r="DA1918" s="349">
        <v>46747</v>
      </c>
      <c r="DB1918" s="348">
        <v>2028</v>
      </c>
    </row>
    <row r="1919" spans="105:106" ht="18.75" customHeight="1" x14ac:dyDescent="0.25">
      <c r="DA1919" s="349">
        <v>46748</v>
      </c>
      <c r="DB1919" s="348">
        <v>2028</v>
      </c>
    </row>
    <row r="1920" spans="105:106" ht="18.75" customHeight="1" x14ac:dyDescent="0.25">
      <c r="DA1920" s="349">
        <v>46749</v>
      </c>
      <c r="DB1920" s="348">
        <v>2028</v>
      </c>
    </row>
    <row r="1921" spans="105:106" ht="18.75" customHeight="1" x14ac:dyDescent="0.25">
      <c r="DA1921" s="349">
        <v>46750</v>
      </c>
      <c r="DB1921" s="348">
        <v>2028</v>
      </c>
    </row>
    <row r="1922" spans="105:106" ht="18.75" customHeight="1" x14ac:dyDescent="0.25">
      <c r="DA1922" s="349">
        <v>46751</v>
      </c>
      <c r="DB1922" s="348">
        <v>2028</v>
      </c>
    </row>
    <row r="1923" spans="105:106" ht="18.75" customHeight="1" x14ac:dyDescent="0.25">
      <c r="DA1923" s="349">
        <v>46752</v>
      </c>
      <c r="DB1923" s="348">
        <v>2028</v>
      </c>
    </row>
    <row r="1924" spans="105:106" ht="18.75" customHeight="1" x14ac:dyDescent="0.25">
      <c r="DA1924" s="349">
        <v>46753</v>
      </c>
      <c r="DB1924" s="348">
        <v>2028</v>
      </c>
    </row>
    <row r="1925" spans="105:106" ht="18.75" customHeight="1" x14ac:dyDescent="0.25">
      <c r="DA1925" s="349">
        <v>46754</v>
      </c>
      <c r="DB1925" s="348">
        <v>2028</v>
      </c>
    </row>
    <row r="1926" spans="105:106" ht="18.75" customHeight="1" x14ac:dyDescent="0.25">
      <c r="DA1926" s="349">
        <v>46755</v>
      </c>
      <c r="DB1926" s="348">
        <v>2028</v>
      </c>
    </row>
    <row r="1927" spans="105:106" ht="18.75" customHeight="1" x14ac:dyDescent="0.25">
      <c r="DA1927" s="349">
        <v>46756</v>
      </c>
      <c r="DB1927" s="348">
        <v>2028</v>
      </c>
    </row>
    <row r="1928" spans="105:106" ht="18.75" customHeight="1" x14ac:dyDescent="0.25">
      <c r="DA1928" s="349">
        <v>46757</v>
      </c>
      <c r="DB1928" s="348">
        <v>2028</v>
      </c>
    </row>
    <row r="1929" spans="105:106" ht="18.75" customHeight="1" x14ac:dyDescent="0.25">
      <c r="DA1929" s="349">
        <v>46758</v>
      </c>
      <c r="DB1929" s="348">
        <v>2028</v>
      </c>
    </row>
    <row r="1930" spans="105:106" ht="18.75" customHeight="1" x14ac:dyDescent="0.25">
      <c r="DA1930" s="349">
        <v>46759</v>
      </c>
      <c r="DB1930" s="348">
        <v>2028</v>
      </c>
    </row>
    <row r="1931" spans="105:106" ht="18.75" customHeight="1" x14ac:dyDescent="0.25">
      <c r="DA1931" s="349">
        <v>46760</v>
      </c>
      <c r="DB1931" s="348">
        <v>2028</v>
      </c>
    </row>
    <row r="1932" spans="105:106" ht="18.75" customHeight="1" x14ac:dyDescent="0.25">
      <c r="DA1932" s="349">
        <v>46761</v>
      </c>
      <c r="DB1932" s="348">
        <v>2028</v>
      </c>
    </row>
    <row r="1933" spans="105:106" ht="18.75" customHeight="1" x14ac:dyDescent="0.25">
      <c r="DA1933" s="349">
        <v>46762</v>
      </c>
      <c r="DB1933" s="348">
        <v>2028</v>
      </c>
    </row>
    <row r="1934" spans="105:106" ht="18.75" customHeight="1" x14ac:dyDescent="0.25">
      <c r="DA1934" s="349">
        <v>46763</v>
      </c>
      <c r="DB1934" s="348">
        <v>2028</v>
      </c>
    </row>
    <row r="1935" spans="105:106" ht="18.75" customHeight="1" x14ac:dyDescent="0.25">
      <c r="DA1935" s="349">
        <v>46764</v>
      </c>
      <c r="DB1935" s="348">
        <v>2028</v>
      </c>
    </row>
    <row r="1936" spans="105:106" ht="18.75" customHeight="1" x14ac:dyDescent="0.25">
      <c r="DA1936" s="349">
        <v>46765</v>
      </c>
      <c r="DB1936" s="348">
        <v>2028</v>
      </c>
    </row>
    <row r="1937" spans="105:106" ht="18.75" customHeight="1" x14ac:dyDescent="0.25">
      <c r="DA1937" s="349">
        <v>46766</v>
      </c>
      <c r="DB1937" s="348">
        <v>2028</v>
      </c>
    </row>
    <row r="1938" spans="105:106" ht="18.75" customHeight="1" x14ac:dyDescent="0.25">
      <c r="DA1938" s="349">
        <v>46767</v>
      </c>
      <c r="DB1938" s="348">
        <v>2028</v>
      </c>
    </row>
    <row r="1939" spans="105:106" ht="18.75" customHeight="1" x14ac:dyDescent="0.25">
      <c r="DA1939" s="349">
        <v>46768</v>
      </c>
      <c r="DB1939" s="348">
        <v>2028</v>
      </c>
    </row>
    <row r="1940" spans="105:106" ht="18.75" customHeight="1" x14ac:dyDescent="0.25">
      <c r="DA1940" s="349">
        <v>46769</v>
      </c>
      <c r="DB1940" s="348">
        <v>2028</v>
      </c>
    </row>
    <row r="1941" spans="105:106" ht="18.75" customHeight="1" x14ac:dyDescent="0.25">
      <c r="DA1941" s="349">
        <v>46770</v>
      </c>
      <c r="DB1941" s="348">
        <v>2028</v>
      </c>
    </row>
    <row r="1942" spans="105:106" ht="18.75" customHeight="1" x14ac:dyDescent="0.25">
      <c r="DA1942" s="349">
        <v>46771</v>
      </c>
      <c r="DB1942" s="348">
        <v>2028</v>
      </c>
    </row>
    <row r="1943" spans="105:106" ht="18.75" customHeight="1" x14ac:dyDescent="0.25">
      <c r="DA1943" s="349">
        <v>46772</v>
      </c>
      <c r="DB1943" s="348">
        <v>2028</v>
      </c>
    </row>
    <row r="1944" spans="105:106" ht="18.75" customHeight="1" x14ac:dyDescent="0.25">
      <c r="DA1944" s="349">
        <v>46773</v>
      </c>
      <c r="DB1944" s="348">
        <v>2028</v>
      </c>
    </row>
    <row r="1945" spans="105:106" ht="18.75" customHeight="1" x14ac:dyDescent="0.25">
      <c r="DA1945" s="349">
        <v>46774</v>
      </c>
      <c r="DB1945" s="348">
        <v>2028</v>
      </c>
    </row>
    <row r="1946" spans="105:106" ht="18.75" customHeight="1" x14ac:dyDescent="0.25">
      <c r="DA1946" s="349">
        <v>46775</v>
      </c>
      <c r="DB1946" s="348">
        <v>2028</v>
      </c>
    </row>
    <row r="1947" spans="105:106" ht="18.75" customHeight="1" x14ac:dyDescent="0.25">
      <c r="DA1947" s="349">
        <v>46776</v>
      </c>
      <c r="DB1947" s="348">
        <v>2028</v>
      </c>
    </row>
    <row r="1948" spans="105:106" ht="18.75" customHeight="1" x14ac:dyDescent="0.25">
      <c r="DA1948" s="349">
        <v>46777</v>
      </c>
      <c r="DB1948" s="348">
        <v>2028</v>
      </c>
    </row>
    <row r="1949" spans="105:106" ht="18.75" customHeight="1" x14ac:dyDescent="0.25">
      <c r="DA1949" s="349">
        <v>46778</v>
      </c>
      <c r="DB1949" s="348">
        <v>2028</v>
      </c>
    </row>
    <row r="1950" spans="105:106" ht="18.75" customHeight="1" x14ac:dyDescent="0.25">
      <c r="DA1950" s="349">
        <v>46779</v>
      </c>
      <c r="DB1950" s="348">
        <v>2028</v>
      </c>
    </row>
    <row r="1951" spans="105:106" ht="18.75" customHeight="1" x14ac:dyDescent="0.25">
      <c r="DA1951" s="349">
        <v>46780</v>
      </c>
      <c r="DB1951" s="348">
        <v>2028</v>
      </c>
    </row>
    <row r="1952" spans="105:106" ht="18.75" customHeight="1" x14ac:dyDescent="0.25">
      <c r="DA1952" s="349">
        <v>46781</v>
      </c>
      <c r="DB1952" s="348">
        <v>2028</v>
      </c>
    </row>
    <row r="1953" spans="105:106" ht="18.75" customHeight="1" x14ac:dyDescent="0.25">
      <c r="DA1953" s="349">
        <v>46782</v>
      </c>
      <c r="DB1953" s="348">
        <v>2028</v>
      </c>
    </row>
    <row r="1954" spans="105:106" ht="18.75" customHeight="1" x14ac:dyDescent="0.25">
      <c r="DA1954" s="349">
        <v>46783</v>
      </c>
      <c r="DB1954" s="348">
        <v>2028</v>
      </c>
    </row>
    <row r="1955" spans="105:106" ht="18.75" customHeight="1" x14ac:dyDescent="0.25">
      <c r="DA1955" s="349">
        <v>46784</v>
      </c>
      <c r="DB1955" s="348">
        <v>2028</v>
      </c>
    </row>
    <row r="1956" spans="105:106" ht="18.75" customHeight="1" x14ac:dyDescent="0.25">
      <c r="DA1956" s="349">
        <v>46785</v>
      </c>
      <c r="DB1956" s="348">
        <v>2028</v>
      </c>
    </row>
    <row r="1957" spans="105:106" ht="18.75" customHeight="1" x14ac:dyDescent="0.25">
      <c r="DA1957" s="349">
        <v>46786</v>
      </c>
      <c r="DB1957" s="348">
        <v>2028</v>
      </c>
    </row>
    <row r="1958" spans="105:106" ht="18.75" customHeight="1" x14ac:dyDescent="0.25">
      <c r="DA1958" s="349">
        <v>46787</v>
      </c>
      <c r="DB1958" s="348">
        <v>2028</v>
      </c>
    </row>
    <row r="1959" spans="105:106" ht="18.75" customHeight="1" x14ac:dyDescent="0.25">
      <c r="DA1959" s="349">
        <v>46788</v>
      </c>
      <c r="DB1959" s="348">
        <v>2028</v>
      </c>
    </row>
    <row r="1960" spans="105:106" ht="18.75" customHeight="1" x14ac:dyDescent="0.25">
      <c r="DA1960" s="349">
        <v>46789</v>
      </c>
      <c r="DB1960" s="348">
        <v>2028</v>
      </c>
    </row>
    <row r="1961" spans="105:106" ht="18.75" customHeight="1" x14ac:dyDescent="0.25">
      <c r="DA1961" s="349">
        <v>46790</v>
      </c>
      <c r="DB1961" s="348">
        <v>2028</v>
      </c>
    </row>
    <row r="1962" spans="105:106" ht="18.75" customHeight="1" x14ac:dyDescent="0.25">
      <c r="DA1962" s="349">
        <v>46791</v>
      </c>
      <c r="DB1962" s="348">
        <v>2028</v>
      </c>
    </row>
    <row r="1963" spans="105:106" ht="18.75" customHeight="1" x14ac:dyDescent="0.25">
      <c r="DA1963" s="349">
        <v>46792</v>
      </c>
      <c r="DB1963" s="348">
        <v>2028</v>
      </c>
    </row>
    <row r="1964" spans="105:106" ht="18.75" customHeight="1" x14ac:dyDescent="0.25">
      <c r="DA1964" s="349">
        <v>46793</v>
      </c>
      <c r="DB1964" s="348">
        <v>2028</v>
      </c>
    </row>
    <row r="1965" spans="105:106" ht="18.75" customHeight="1" x14ac:dyDescent="0.25">
      <c r="DA1965" s="349">
        <v>46794</v>
      </c>
      <c r="DB1965" s="348">
        <v>2028</v>
      </c>
    </row>
    <row r="1966" spans="105:106" ht="18.75" customHeight="1" x14ac:dyDescent="0.25">
      <c r="DA1966" s="349">
        <v>46795</v>
      </c>
      <c r="DB1966" s="348">
        <v>2028</v>
      </c>
    </row>
    <row r="1967" spans="105:106" ht="18.75" customHeight="1" x14ac:dyDescent="0.25">
      <c r="DA1967" s="349">
        <v>46796</v>
      </c>
      <c r="DB1967" s="348">
        <v>2028</v>
      </c>
    </row>
    <row r="1968" spans="105:106" ht="18.75" customHeight="1" x14ac:dyDescent="0.25">
      <c r="DA1968" s="349">
        <v>46797</v>
      </c>
      <c r="DB1968" s="348">
        <v>2028</v>
      </c>
    </row>
    <row r="1969" spans="105:106" ht="18.75" customHeight="1" x14ac:dyDescent="0.25">
      <c r="DA1969" s="349">
        <v>46798</v>
      </c>
      <c r="DB1969" s="348">
        <v>2028</v>
      </c>
    </row>
    <row r="1970" spans="105:106" ht="18.75" customHeight="1" x14ac:dyDescent="0.25">
      <c r="DA1970" s="349">
        <v>46799</v>
      </c>
      <c r="DB1970" s="348">
        <v>2028</v>
      </c>
    </row>
    <row r="1971" spans="105:106" ht="18.75" customHeight="1" x14ac:dyDescent="0.25">
      <c r="DA1971" s="349">
        <v>46800</v>
      </c>
      <c r="DB1971" s="348">
        <v>2028</v>
      </c>
    </row>
    <row r="1972" spans="105:106" ht="18.75" customHeight="1" x14ac:dyDescent="0.25">
      <c r="DA1972" s="349">
        <v>46801</v>
      </c>
      <c r="DB1972" s="348">
        <v>2028</v>
      </c>
    </row>
    <row r="1973" spans="105:106" ht="18.75" customHeight="1" x14ac:dyDescent="0.25">
      <c r="DA1973" s="349">
        <v>46802</v>
      </c>
      <c r="DB1973" s="348">
        <v>2028</v>
      </c>
    </row>
    <row r="1974" spans="105:106" ht="18.75" customHeight="1" x14ac:dyDescent="0.25">
      <c r="DA1974" s="349">
        <v>46803</v>
      </c>
      <c r="DB1974" s="348">
        <v>2028</v>
      </c>
    </row>
    <row r="1975" spans="105:106" ht="18.75" customHeight="1" x14ac:dyDescent="0.25">
      <c r="DA1975" s="349">
        <v>46804</v>
      </c>
      <c r="DB1975" s="348">
        <v>2028</v>
      </c>
    </row>
    <row r="1976" spans="105:106" ht="18.75" customHeight="1" x14ac:dyDescent="0.25">
      <c r="DA1976" s="349">
        <v>46805</v>
      </c>
      <c r="DB1976" s="348">
        <v>2028</v>
      </c>
    </row>
    <row r="1977" spans="105:106" ht="18.75" customHeight="1" x14ac:dyDescent="0.25">
      <c r="DA1977" s="349">
        <v>46806</v>
      </c>
      <c r="DB1977" s="348">
        <v>2028</v>
      </c>
    </row>
    <row r="1978" spans="105:106" ht="18.75" customHeight="1" x14ac:dyDescent="0.25">
      <c r="DA1978" s="349">
        <v>46807</v>
      </c>
      <c r="DB1978" s="348">
        <v>2028</v>
      </c>
    </row>
    <row r="1979" spans="105:106" ht="18.75" customHeight="1" x14ac:dyDescent="0.25">
      <c r="DA1979" s="349">
        <v>46808</v>
      </c>
      <c r="DB1979" s="348">
        <v>2028</v>
      </c>
    </row>
    <row r="1980" spans="105:106" ht="18.75" customHeight="1" x14ac:dyDescent="0.25">
      <c r="DA1980" s="349">
        <v>46809</v>
      </c>
      <c r="DB1980" s="348">
        <v>2028</v>
      </c>
    </row>
    <row r="1981" spans="105:106" ht="18.75" customHeight="1" x14ac:dyDescent="0.25">
      <c r="DA1981" s="349">
        <v>46810</v>
      </c>
      <c r="DB1981" s="348">
        <v>2028</v>
      </c>
    </row>
    <row r="1982" spans="105:106" ht="18.75" customHeight="1" x14ac:dyDescent="0.25">
      <c r="DA1982" s="349">
        <v>46811</v>
      </c>
      <c r="DB1982" s="348">
        <v>2028</v>
      </c>
    </row>
    <row r="1983" spans="105:106" ht="18.75" customHeight="1" x14ac:dyDescent="0.25">
      <c r="DA1983" s="349">
        <v>46812</v>
      </c>
      <c r="DB1983" s="348">
        <v>2028</v>
      </c>
    </row>
    <row r="1984" spans="105:106" ht="18.75" customHeight="1" x14ac:dyDescent="0.25">
      <c r="DA1984" s="349">
        <v>46813</v>
      </c>
      <c r="DB1984" s="348">
        <v>2028</v>
      </c>
    </row>
    <row r="1985" spans="105:106" ht="18.75" customHeight="1" x14ac:dyDescent="0.25">
      <c r="DA1985" s="349">
        <v>46814</v>
      </c>
      <c r="DB1985" s="348">
        <v>2028</v>
      </c>
    </row>
    <row r="1986" spans="105:106" ht="18.75" customHeight="1" x14ac:dyDescent="0.25">
      <c r="DA1986" s="349">
        <v>46815</v>
      </c>
      <c r="DB1986" s="348">
        <v>2028</v>
      </c>
    </row>
    <row r="1987" spans="105:106" ht="18.75" customHeight="1" x14ac:dyDescent="0.25">
      <c r="DA1987" s="349">
        <v>46816</v>
      </c>
      <c r="DB1987" s="348">
        <v>2028</v>
      </c>
    </row>
    <row r="1988" spans="105:106" ht="18.75" customHeight="1" x14ac:dyDescent="0.25">
      <c r="DA1988" s="349">
        <v>46817</v>
      </c>
      <c r="DB1988" s="348">
        <v>2028</v>
      </c>
    </row>
    <row r="1989" spans="105:106" ht="18.75" customHeight="1" x14ac:dyDescent="0.25">
      <c r="DA1989" s="349">
        <v>46818</v>
      </c>
      <c r="DB1989" s="348">
        <v>2028</v>
      </c>
    </row>
    <row r="1990" spans="105:106" ht="18.75" customHeight="1" x14ac:dyDescent="0.25">
      <c r="DA1990" s="349">
        <v>46819</v>
      </c>
      <c r="DB1990" s="348">
        <v>2028</v>
      </c>
    </row>
    <row r="1991" spans="105:106" ht="18.75" customHeight="1" x14ac:dyDescent="0.25">
      <c r="DA1991" s="349">
        <v>46820</v>
      </c>
      <c r="DB1991" s="348">
        <v>2028</v>
      </c>
    </row>
    <row r="1992" spans="105:106" ht="18.75" customHeight="1" x14ac:dyDescent="0.25">
      <c r="DA1992" s="349">
        <v>46821</v>
      </c>
      <c r="DB1992" s="348">
        <v>2028</v>
      </c>
    </row>
    <row r="1993" spans="105:106" ht="18.75" customHeight="1" x14ac:dyDescent="0.25">
      <c r="DA1993" s="349">
        <v>46822</v>
      </c>
      <c r="DB1993" s="348">
        <v>2028</v>
      </c>
    </row>
    <row r="1994" spans="105:106" ht="18.75" customHeight="1" x14ac:dyDescent="0.25">
      <c r="DA1994" s="349">
        <v>46823</v>
      </c>
      <c r="DB1994" s="348">
        <v>2028</v>
      </c>
    </row>
    <row r="1995" spans="105:106" ht="18.75" customHeight="1" x14ac:dyDescent="0.25">
      <c r="DA1995" s="349">
        <v>46824</v>
      </c>
      <c r="DB1995" s="348">
        <v>2028</v>
      </c>
    </row>
    <row r="1996" spans="105:106" ht="18.75" customHeight="1" x14ac:dyDescent="0.25">
      <c r="DA1996" s="349">
        <v>46825</v>
      </c>
      <c r="DB1996" s="348">
        <v>2028</v>
      </c>
    </row>
    <row r="1997" spans="105:106" ht="18.75" customHeight="1" x14ac:dyDescent="0.25">
      <c r="DA1997" s="349">
        <v>46826</v>
      </c>
      <c r="DB1997" s="348">
        <v>2028</v>
      </c>
    </row>
    <row r="1998" spans="105:106" ht="18.75" customHeight="1" x14ac:dyDescent="0.25">
      <c r="DA1998" s="349">
        <v>46827</v>
      </c>
      <c r="DB1998" s="348">
        <v>2028</v>
      </c>
    </row>
    <row r="1999" spans="105:106" ht="18.75" customHeight="1" x14ac:dyDescent="0.25">
      <c r="DA1999" s="349">
        <v>46828</v>
      </c>
      <c r="DB1999" s="348">
        <v>2028</v>
      </c>
    </row>
    <row r="2000" spans="105:106" ht="18.75" customHeight="1" x14ac:dyDescent="0.25">
      <c r="DA2000" s="349">
        <v>46829</v>
      </c>
      <c r="DB2000" s="348">
        <v>2028</v>
      </c>
    </row>
    <row r="2001" spans="105:106" ht="18.75" customHeight="1" x14ac:dyDescent="0.25">
      <c r="DA2001" s="349">
        <v>46830</v>
      </c>
      <c r="DB2001" s="348">
        <v>2028</v>
      </c>
    </row>
    <row r="2002" spans="105:106" ht="18.75" customHeight="1" x14ac:dyDescent="0.25">
      <c r="DA2002" s="349">
        <v>46831</v>
      </c>
      <c r="DB2002" s="348">
        <v>2028</v>
      </c>
    </row>
    <row r="2003" spans="105:106" ht="18.75" customHeight="1" x14ac:dyDescent="0.25">
      <c r="DA2003" s="349">
        <v>46832</v>
      </c>
      <c r="DB2003" s="348">
        <v>2028</v>
      </c>
    </row>
    <row r="2004" spans="105:106" ht="18.75" customHeight="1" x14ac:dyDescent="0.25">
      <c r="DA2004" s="349">
        <v>46833</v>
      </c>
      <c r="DB2004" s="348">
        <v>2028</v>
      </c>
    </row>
    <row r="2005" spans="105:106" ht="18.75" customHeight="1" x14ac:dyDescent="0.25">
      <c r="DA2005" s="349">
        <v>46834</v>
      </c>
      <c r="DB2005" s="348">
        <v>2028</v>
      </c>
    </row>
    <row r="2006" spans="105:106" ht="18.75" customHeight="1" x14ac:dyDescent="0.25">
      <c r="DA2006" s="349">
        <v>46835</v>
      </c>
      <c r="DB2006" s="348">
        <v>2028</v>
      </c>
    </row>
    <row r="2007" spans="105:106" ht="18.75" customHeight="1" x14ac:dyDescent="0.25">
      <c r="DA2007" s="349">
        <v>46836</v>
      </c>
      <c r="DB2007" s="348">
        <v>2028</v>
      </c>
    </row>
    <row r="2008" spans="105:106" ht="18.75" customHeight="1" x14ac:dyDescent="0.25">
      <c r="DA2008" s="349">
        <v>46837</v>
      </c>
      <c r="DB2008" s="348">
        <v>2028</v>
      </c>
    </row>
    <row r="2009" spans="105:106" ht="18.75" customHeight="1" x14ac:dyDescent="0.25">
      <c r="DA2009" s="349">
        <v>46838</v>
      </c>
      <c r="DB2009" s="348">
        <v>2028</v>
      </c>
    </row>
    <row r="2010" spans="105:106" ht="18.75" customHeight="1" x14ac:dyDescent="0.25">
      <c r="DA2010" s="349">
        <v>46839</v>
      </c>
      <c r="DB2010" s="348">
        <v>2028</v>
      </c>
    </row>
    <row r="2011" spans="105:106" ht="18.75" customHeight="1" x14ac:dyDescent="0.25">
      <c r="DA2011" s="349">
        <v>46840</v>
      </c>
      <c r="DB2011" s="348">
        <v>2028</v>
      </c>
    </row>
    <row r="2012" spans="105:106" ht="18.75" customHeight="1" x14ac:dyDescent="0.25">
      <c r="DA2012" s="349">
        <v>46841</v>
      </c>
      <c r="DB2012" s="348">
        <v>2028</v>
      </c>
    </row>
    <row r="2013" spans="105:106" ht="18.75" customHeight="1" x14ac:dyDescent="0.25">
      <c r="DA2013" s="349">
        <v>46842</v>
      </c>
      <c r="DB2013" s="348">
        <v>2028</v>
      </c>
    </row>
    <row r="2014" spans="105:106" ht="18.75" customHeight="1" x14ac:dyDescent="0.25">
      <c r="DA2014" s="349">
        <v>46843</v>
      </c>
      <c r="DB2014" s="348">
        <v>2028</v>
      </c>
    </row>
    <row r="2015" spans="105:106" ht="18.75" customHeight="1" x14ac:dyDescent="0.25">
      <c r="DA2015" s="349">
        <v>46844</v>
      </c>
      <c r="DB2015" s="348">
        <v>2028</v>
      </c>
    </row>
    <row r="2016" spans="105:106" ht="18.75" customHeight="1" x14ac:dyDescent="0.25">
      <c r="DA2016" s="349">
        <v>46845</v>
      </c>
      <c r="DB2016" s="348">
        <v>2028</v>
      </c>
    </row>
    <row r="2017" spans="105:106" ht="18.75" customHeight="1" x14ac:dyDescent="0.25">
      <c r="DA2017" s="349">
        <v>46846</v>
      </c>
      <c r="DB2017" s="348">
        <v>2028</v>
      </c>
    </row>
    <row r="2018" spans="105:106" ht="18.75" customHeight="1" x14ac:dyDescent="0.25">
      <c r="DA2018" s="349">
        <v>46847</v>
      </c>
      <c r="DB2018" s="348">
        <v>2028</v>
      </c>
    </row>
    <row r="2019" spans="105:106" ht="18.75" customHeight="1" x14ac:dyDescent="0.25">
      <c r="DA2019" s="349">
        <v>46848</v>
      </c>
      <c r="DB2019" s="348">
        <v>2028</v>
      </c>
    </row>
    <row r="2020" spans="105:106" ht="18.75" customHeight="1" x14ac:dyDescent="0.25">
      <c r="DA2020" s="349">
        <v>46849</v>
      </c>
      <c r="DB2020" s="348">
        <v>2028</v>
      </c>
    </row>
    <row r="2021" spans="105:106" ht="18.75" customHeight="1" x14ac:dyDescent="0.25">
      <c r="DA2021" s="349">
        <v>46850</v>
      </c>
      <c r="DB2021" s="348">
        <v>2028</v>
      </c>
    </row>
    <row r="2022" spans="105:106" ht="18.75" customHeight="1" x14ac:dyDescent="0.25">
      <c r="DA2022" s="349">
        <v>46851</v>
      </c>
      <c r="DB2022" s="348">
        <v>2028</v>
      </c>
    </row>
    <row r="2023" spans="105:106" ht="18.75" customHeight="1" x14ac:dyDescent="0.25">
      <c r="DA2023" s="349">
        <v>46852</v>
      </c>
      <c r="DB2023" s="348">
        <v>2028</v>
      </c>
    </row>
    <row r="2024" spans="105:106" ht="18.75" customHeight="1" x14ac:dyDescent="0.25">
      <c r="DA2024" s="349">
        <v>46853</v>
      </c>
      <c r="DB2024" s="348">
        <v>2028</v>
      </c>
    </row>
    <row r="2025" spans="105:106" ht="18.75" customHeight="1" x14ac:dyDescent="0.25">
      <c r="DA2025" s="349">
        <v>46854</v>
      </c>
      <c r="DB2025" s="348">
        <v>2028</v>
      </c>
    </row>
    <row r="2026" spans="105:106" ht="18.75" customHeight="1" x14ac:dyDescent="0.25">
      <c r="DA2026" s="349">
        <v>46855</v>
      </c>
      <c r="DB2026" s="348">
        <v>2028</v>
      </c>
    </row>
    <row r="2027" spans="105:106" ht="18.75" customHeight="1" x14ac:dyDescent="0.25">
      <c r="DA2027" s="349">
        <v>46856</v>
      </c>
      <c r="DB2027" s="348">
        <v>2028</v>
      </c>
    </row>
    <row r="2028" spans="105:106" ht="18.75" customHeight="1" x14ac:dyDescent="0.25">
      <c r="DA2028" s="349">
        <v>46857</v>
      </c>
      <c r="DB2028" s="348">
        <v>2028</v>
      </c>
    </row>
    <row r="2029" spans="105:106" ht="18.75" customHeight="1" x14ac:dyDescent="0.25">
      <c r="DA2029" s="349">
        <v>46858</v>
      </c>
      <c r="DB2029" s="348">
        <v>2028</v>
      </c>
    </row>
    <row r="2030" spans="105:106" ht="18.75" customHeight="1" x14ac:dyDescent="0.25">
      <c r="DA2030" s="349">
        <v>46859</v>
      </c>
      <c r="DB2030" s="348">
        <v>2028</v>
      </c>
    </row>
    <row r="2031" spans="105:106" ht="18.75" customHeight="1" x14ac:dyDescent="0.25">
      <c r="DA2031" s="349">
        <v>46860</v>
      </c>
      <c r="DB2031" s="348">
        <v>2028</v>
      </c>
    </row>
    <row r="2032" spans="105:106" ht="18.75" customHeight="1" x14ac:dyDescent="0.25">
      <c r="DA2032" s="349">
        <v>46861</v>
      </c>
      <c r="DB2032" s="348">
        <v>2028</v>
      </c>
    </row>
    <row r="2033" spans="105:106" ht="18.75" customHeight="1" x14ac:dyDescent="0.25">
      <c r="DA2033" s="349">
        <v>46862</v>
      </c>
      <c r="DB2033" s="348">
        <v>2028</v>
      </c>
    </row>
    <row r="2034" spans="105:106" ht="18.75" customHeight="1" x14ac:dyDescent="0.25">
      <c r="DA2034" s="349">
        <v>46863</v>
      </c>
      <c r="DB2034" s="348">
        <v>2028</v>
      </c>
    </row>
    <row r="2035" spans="105:106" ht="18.75" customHeight="1" x14ac:dyDescent="0.25">
      <c r="DA2035" s="349">
        <v>46864</v>
      </c>
      <c r="DB2035" s="348">
        <v>2028</v>
      </c>
    </row>
    <row r="2036" spans="105:106" ht="18.75" customHeight="1" x14ac:dyDescent="0.25">
      <c r="DA2036" s="349">
        <v>46865</v>
      </c>
      <c r="DB2036" s="348">
        <v>2028</v>
      </c>
    </row>
    <row r="2037" spans="105:106" ht="18.75" customHeight="1" x14ac:dyDescent="0.25">
      <c r="DA2037" s="349">
        <v>46866</v>
      </c>
      <c r="DB2037" s="348">
        <v>2028</v>
      </c>
    </row>
    <row r="2038" spans="105:106" ht="18.75" customHeight="1" x14ac:dyDescent="0.25">
      <c r="DA2038" s="349">
        <v>46867</v>
      </c>
      <c r="DB2038" s="348">
        <v>2028</v>
      </c>
    </row>
    <row r="2039" spans="105:106" ht="18.75" customHeight="1" x14ac:dyDescent="0.25">
      <c r="DA2039" s="349">
        <v>46868</v>
      </c>
      <c r="DB2039" s="348">
        <v>2028</v>
      </c>
    </row>
    <row r="2040" spans="105:106" ht="18.75" customHeight="1" x14ac:dyDescent="0.25">
      <c r="DA2040" s="349">
        <v>46869</v>
      </c>
      <c r="DB2040" s="348">
        <v>2028</v>
      </c>
    </row>
    <row r="2041" spans="105:106" ht="18.75" customHeight="1" x14ac:dyDescent="0.25">
      <c r="DA2041" s="349">
        <v>46870</v>
      </c>
      <c r="DB2041" s="348">
        <v>2028</v>
      </c>
    </row>
    <row r="2042" spans="105:106" ht="18.75" customHeight="1" x14ac:dyDescent="0.25">
      <c r="DA2042" s="349">
        <v>46871</v>
      </c>
      <c r="DB2042" s="348">
        <v>2028</v>
      </c>
    </row>
    <row r="2043" spans="105:106" ht="18.75" customHeight="1" x14ac:dyDescent="0.25">
      <c r="DA2043" s="349">
        <v>46872</v>
      </c>
      <c r="DB2043" s="348">
        <v>2028</v>
      </c>
    </row>
    <row r="2044" spans="105:106" ht="18.75" customHeight="1" x14ac:dyDescent="0.25">
      <c r="DA2044" s="349">
        <v>46873</v>
      </c>
      <c r="DB2044" s="348">
        <v>2028</v>
      </c>
    </row>
    <row r="2045" spans="105:106" ht="18.75" customHeight="1" x14ac:dyDescent="0.25">
      <c r="DA2045" s="349">
        <v>46874</v>
      </c>
      <c r="DB2045" s="348">
        <v>2028</v>
      </c>
    </row>
    <row r="2046" spans="105:106" ht="18.75" customHeight="1" x14ac:dyDescent="0.25">
      <c r="DA2046" s="349">
        <v>46875</v>
      </c>
      <c r="DB2046" s="348">
        <v>2028</v>
      </c>
    </row>
    <row r="2047" spans="105:106" ht="18.75" customHeight="1" x14ac:dyDescent="0.25">
      <c r="DA2047" s="349">
        <v>46876</v>
      </c>
      <c r="DB2047" s="348">
        <v>2028</v>
      </c>
    </row>
    <row r="2048" spans="105:106" ht="18.75" customHeight="1" x14ac:dyDescent="0.25">
      <c r="DA2048" s="349">
        <v>46877</v>
      </c>
      <c r="DB2048" s="348">
        <v>2028</v>
      </c>
    </row>
    <row r="2049" spans="105:106" ht="18.75" customHeight="1" x14ac:dyDescent="0.25">
      <c r="DA2049" s="349">
        <v>46878</v>
      </c>
      <c r="DB2049" s="348">
        <v>2028</v>
      </c>
    </row>
    <row r="2050" spans="105:106" ht="18.75" customHeight="1" x14ac:dyDescent="0.25">
      <c r="DA2050" s="349">
        <v>46879</v>
      </c>
      <c r="DB2050" s="348">
        <v>2028</v>
      </c>
    </row>
    <row r="2051" spans="105:106" ht="18.75" customHeight="1" x14ac:dyDescent="0.25">
      <c r="DA2051" s="349">
        <v>46880</v>
      </c>
      <c r="DB2051" s="348">
        <v>2028</v>
      </c>
    </row>
    <row r="2052" spans="105:106" ht="18.75" customHeight="1" x14ac:dyDescent="0.25">
      <c r="DA2052" s="349">
        <v>46881</v>
      </c>
      <c r="DB2052" s="348">
        <v>2028</v>
      </c>
    </row>
    <row r="2053" spans="105:106" ht="18.75" customHeight="1" x14ac:dyDescent="0.25">
      <c r="DA2053" s="349">
        <v>46882</v>
      </c>
      <c r="DB2053" s="348">
        <v>2028</v>
      </c>
    </row>
    <row r="2054" spans="105:106" ht="18.75" customHeight="1" x14ac:dyDescent="0.25">
      <c r="DA2054" s="349">
        <v>46883</v>
      </c>
      <c r="DB2054" s="348">
        <v>2028</v>
      </c>
    </row>
    <row r="2055" spans="105:106" ht="18.75" customHeight="1" x14ac:dyDescent="0.25">
      <c r="DA2055" s="349">
        <v>46884</v>
      </c>
      <c r="DB2055" s="348">
        <v>2028</v>
      </c>
    </row>
    <row r="2056" spans="105:106" ht="18.75" customHeight="1" x14ac:dyDescent="0.25">
      <c r="DA2056" s="349">
        <v>46885</v>
      </c>
      <c r="DB2056" s="348">
        <v>2028</v>
      </c>
    </row>
    <row r="2057" spans="105:106" ht="18.75" customHeight="1" x14ac:dyDescent="0.25">
      <c r="DA2057" s="349">
        <v>46886</v>
      </c>
      <c r="DB2057" s="348">
        <v>2028</v>
      </c>
    </row>
    <row r="2058" spans="105:106" ht="18.75" customHeight="1" x14ac:dyDescent="0.25">
      <c r="DA2058" s="349">
        <v>46887</v>
      </c>
      <c r="DB2058" s="348">
        <v>2028</v>
      </c>
    </row>
    <row r="2059" spans="105:106" ht="18.75" customHeight="1" x14ac:dyDescent="0.25">
      <c r="DA2059" s="349">
        <v>46888</v>
      </c>
      <c r="DB2059" s="348">
        <v>2028</v>
      </c>
    </row>
    <row r="2060" spans="105:106" ht="18.75" customHeight="1" x14ac:dyDescent="0.25">
      <c r="DA2060" s="349">
        <v>46889</v>
      </c>
      <c r="DB2060" s="348">
        <v>2028</v>
      </c>
    </row>
    <row r="2061" spans="105:106" ht="18.75" customHeight="1" x14ac:dyDescent="0.25">
      <c r="DA2061" s="349">
        <v>46890</v>
      </c>
      <c r="DB2061" s="348">
        <v>2028</v>
      </c>
    </row>
    <row r="2062" spans="105:106" ht="18.75" customHeight="1" x14ac:dyDescent="0.25">
      <c r="DA2062" s="349">
        <v>46891</v>
      </c>
      <c r="DB2062" s="348">
        <v>2028</v>
      </c>
    </row>
    <row r="2063" spans="105:106" ht="18.75" customHeight="1" x14ac:dyDescent="0.25">
      <c r="DA2063" s="349">
        <v>46892</v>
      </c>
      <c r="DB2063" s="348">
        <v>2028</v>
      </c>
    </row>
    <row r="2064" spans="105:106" ht="18.75" customHeight="1" x14ac:dyDescent="0.25">
      <c r="DA2064" s="349">
        <v>46893</v>
      </c>
      <c r="DB2064" s="348">
        <v>2028</v>
      </c>
    </row>
    <row r="2065" spans="105:106" ht="18.75" customHeight="1" x14ac:dyDescent="0.25">
      <c r="DA2065" s="349">
        <v>46894</v>
      </c>
      <c r="DB2065" s="348">
        <v>2028</v>
      </c>
    </row>
    <row r="2066" spans="105:106" ht="18.75" customHeight="1" x14ac:dyDescent="0.25">
      <c r="DA2066" s="349">
        <v>46895</v>
      </c>
      <c r="DB2066" s="348">
        <v>2028</v>
      </c>
    </row>
    <row r="2067" spans="105:106" ht="18.75" customHeight="1" x14ac:dyDescent="0.25">
      <c r="DA2067" s="349">
        <v>46896</v>
      </c>
      <c r="DB2067" s="348">
        <v>2028</v>
      </c>
    </row>
    <row r="2068" spans="105:106" ht="18.75" customHeight="1" x14ac:dyDescent="0.25">
      <c r="DA2068" s="349">
        <v>46897</v>
      </c>
      <c r="DB2068" s="348">
        <v>2028</v>
      </c>
    </row>
    <row r="2069" spans="105:106" ht="18.75" customHeight="1" x14ac:dyDescent="0.25">
      <c r="DA2069" s="349">
        <v>46898</v>
      </c>
      <c r="DB2069" s="348">
        <v>2028</v>
      </c>
    </row>
    <row r="2070" spans="105:106" ht="18.75" customHeight="1" x14ac:dyDescent="0.25">
      <c r="DA2070" s="349">
        <v>46899</v>
      </c>
      <c r="DB2070" s="348">
        <v>2028</v>
      </c>
    </row>
    <row r="2071" spans="105:106" ht="18.75" customHeight="1" x14ac:dyDescent="0.25">
      <c r="DA2071" s="349">
        <v>46900</v>
      </c>
      <c r="DB2071" s="348">
        <v>2028</v>
      </c>
    </row>
    <row r="2072" spans="105:106" ht="18.75" customHeight="1" x14ac:dyDescent="0.25">
      <c r="DA2072" s="349">
        <v>46901</v>
      </c>
      <c r="DB2072" s="348">
        <v>2028</v>
      </c>
    </row>
    <row r="2073" spans="105:106" ht="18.75" customHeight="1" x14ac:dyDescent="0.25">
      <c r="DA2073" s="349">
        <v>46902</v>
      </c>
      <c r="DB2073" s="348">
        <v>2028</v>
      </c>
    </row>
    <row r="2074" spans="105:106" ht="18.75" customHeight="1" x14ac:dyDescent="0.25">
      <c r="DA2074" s="349">
        <v>46903</v>
      </c>
      <c r="DB2074" s="348">
        <v>2028</v>
      </c>
    </row>
    <row r="2075" spans="105:106" ht="18.75" customHeight="1" x14ac:dyDescent="0.25">
      <c r="DA2075" s="349">
        <v>46904</v>
      </c>
      <c r="DB2075" s="348">
        <v>2028</v>
      </c>
    </row>
    <row r="2076" spans="105:106" ht="18.75" customHeight="1" x14ac:dyDescent="0.25">
      <c r="DA2076" s="349">
        <v>46905</v>
      </c>
      <c r="DB2076" s="348">
        <v>2028</v>
      </c>
    </row>
    <row r="2077" spans="105:106" ht="18.75" customHeight="1" x14ac:dyDescent="0.25">
      <c r="DA2077" s="349">
        <v>46906</v>
      </c>
      <c r="DB2077" s="348">
        <v>2028</v>
      </c>
    </row>
    <row r="2078" spans="105:106" ht="18.75" customHeight="1" x14ac:dyDescent="0.25">
      <c r="DA2078" s="349">
        <v>46907</v>
      </c>
      <c r="DB2078" s="348">
        <v>2028</v>
      </c>
    </row>
    <row r="2079" spans="105:106" ht="18.75" customHeight="1" x14ac:dyDescent="0.25">
      <c r="DA2079" s="349">
        <v>46908</v>
      </c>
      <c r="DB2079" s="348">
        <v>2028</v>
      </c>
    </row>
    <row r="2080" spans="105:106" ht="18.75" customHeight="1" x14ac:dyDescent="0.25">
      <c r="DA2080" s="349">
        <v>46909</v>
      </c>
      <c r="DB2080" s="348">
        <v>2028</v>
      </c>
    </row>
    <row r="2081" spans="105:106" ht="18.75" customHeight="1" x14ac:dyDescent="0.25">
      <c r="DA2081" s="349">
        <v>46910</v>
      </c>
      <c r="DB2081" s="348">
        <v>2028</v>
      </c>
    </row>
    <row r="2082" spans="105:106" ht="18.75" customHeight="1" x14ac:dyDescent="0.25">
      <c r="DA2082" s="349">
        <v>46911</v>
      </c>
      <c r="DB2082" s="348">
        <v>2028</v>
      </c>
    </row>
    <row r="2083" spans="105:106" ht="18.75" customHeight="1" x14ac:dyDescent="0.25">
      <c r="DA2083" s="349">
        <v>46912</v>
      </c>
      <c r="DB2083" s="348">
        <v>2028</v>
      </c>
    </row>
    <row r="2084" spans="105:106" ht="18.75" customHeight="1" x14ac:dyDescent="0.25">
      <c r="DA2084" s="349">
        <v>46913</v>
      </c>
      <c r="DB2084" s="348">
        <v>2028</v>
      </c>
    </row>
    <row r="2085" spans="105:106" ht="18.75" customHeight="1" x14ac:dyDescent="0.25">
      <c r="DA2085" s="349">
        <v>46914</v>
      </c>
      <c r="DB2085" s="348">
        <v>2028</v>
      </c>
    </row>
    <row r="2086" spans="105:106" ht="18.75" customHeight="1" x14ac:dyDescent="0.25">
      <c r="DA2086" s="349">
        <v>46915</v>
      </c>
      <c r="DB2086" s="348">
        <v>2028</v>
      </c>
    </row>
    <row r="2087" spans="105:106" ht="18.75" customHeight="1" x14ac:dyDescent="0.25">
      <c r="DA2087" s="349">
        <v>46916</v>
      </c>
      <c r="DB2087" s="348">
        <v>2028</v>
      </c>
    </row>
    <row r="2088" spans="105:106" ht="18.75" customHeight="1" x14ac:dyDescent="0.25">
      <c r="DA2088" s="349">
        <v>46917</v>
      </c>
      <c r="DB2088" s="348">
        <v>2028</v>
      </c>
    </row>
    <row r="2089" spans="105:106" ht="18.75" customHeight="1" x14ac:dyDescent="0.25">
      <c r="DA2089" s="349">
        <v>46918</v>
      </c>
      <c r="DB2089" s="348">
        <v>2028</v>
      </c>
    </row>
    <row r="2090" spans="105:106" ht="18.75" customHeight="1" x14ac:dyDescent="0.25">
      <c r="DA2090" s="349">
        <v>46919</v>
      </c>
      <c r="DB2090" s="348">
        <v>2028</v>
      </c>
    </row>
    <row r="2091" spans="105:106" ht="18.75" customHeight="1" x14ac:dyDescent="0.25">
      <c r="DA2091" s="349">
        <v>46920</v>
      </c>
      <c r="DB2091" s="348">
        <v>2028</v>
      </c>
    </row>
    <row r="2092" spans="105:106" ht="18.75" customHeight="1" x14ac:dyDescent="0.25">
      <c r="DA2092" s="349">
        <v>46921</v>
      </c>
      <c r="DB2092" s="348">
        <v>2028</v>
      </c>
    </row>
    <row r="2093" spans="105:106" ht="18.75" customHeight="1" x14ac:dyDescent="0.25">
      <c r="DA2093" s="349">
        <v>46922</v>
      </c>
      <c r="DB2093" s="348">
        <v>2028</v>
      </c>
    </row>
    <row r="2094" spans="105:106" ht="18.75" customHeight="1" x14ac:dyDescent="0.25">
      <c r="DA2094" s="349">
        <v>46923</v>
      </c>
      <c r="DB2094" s="348">
        <v>2028</v>
      </c>
    </row>
    <row r="2095" spans="105:106" ht="18.75" customHeight="1" x14ac:dyDescent="0.25">
      <c r="DA2095" s="349">
        <v>46924</v>
      </c>
      <c r="DB2095" s="348">
        <v>2028</v>
      </c>
    </row>
    <row r="2096" spans="105:106" ht="18.75" customHeight="1" x14ac:dyDescent="0.25">
      <c r="DA2096" s="349">
        <v>46925</v>
      </c>
      <c r="DB2096" s="348">
        <v>2028</v>
      </c>
    </row>
    <row r="2097" spans="105:106" ht="18.75" customHeight="1" x14ac:dyDescent="0.25">
      <c r="DA2097" s="349">
        <v>46926</v>
      </c>
      <c r="DB2097" s="348">
        <v>2028</v>
      </c>
    </row>
    <row r="2098" spans="105:106" ht="18.75" customHeight="1" x14ac:dyDescent="0.25">
      <c r="DA2098" s="349">
        <v>46927</v>
      </c>
      <c r="DB2098" s="348">
        <v>2028</v>
      </c>
    </row>
    <row r="2099" spans="105:106" ht="18.75" customHeight="1" x14ac:dyDescent="0.25">
      <c r="DA2099" s="349">
        <v>46928</v>
      </c>
      <c r="DB2099" s="348">
        <v>2028</v>
      </c>
    </row>
    <row r="2100" spans="105:106" ht="18.75" customHeight="1" x14ac:dyDescent="0.25">
      <c r="DA2100" s="349">
        <v>46929</v>
      </c>
      <c r="DB2100" s="348">
        <v>2028</v>
      </c>
    </row>
    <row r="2101" spans="105:106" ht="18.75" customHeight="1" x14ac:dyDescent="0.25">
      <c r="DA2101" s="349">
        <v>46930</v>
      </c>
      <c r="DB2101" s="348">
        <v>2028</v>
      </c>
    </row>
    <row r="2102" spans="105:106" ht="18.75" customHeight="1" x14ac:dyDescent="0.25">
      <c r="DA2102" s="349">
        <v>46931</v>
      </c>
      <c r="DB2102" s="348">
        <v>2028</v>
      </c>
    </row>
    <row r="2103" spans="105:106" ht="18.75" customHeight="1" x14ac:dyDescent="0.25">
      <c r="DA2103" s="349">
        <v>46932</v>
      </c>
      <c r="DB2103" s="348">
        <v>2028</v>
      </c>
    </row>
    <row r="2104" spans="105:106" ht="18.75" customHeight="1" x14ac:dyDescent="0.25">
      <c r="DA2104" s="349">
        <v>46933</v>
      </c>
      <c r="DB2104" s="348">
        <v>2028</v>
      </c>
    </row>
    <row r="2105" spans="105:106" ht="18.75" customHeight="1" x14ac:dyDescent="0.25">
      <c r="DA2105" s="349">
        <v>46934</v>
      </c>
      <c r="DB2105" s="348">
        <v>2028</v>
      </c>
    </row>
    <row r="2106" spans="105:106" ht="18.75" customHeight="1" x14ac:dyDescent="0.25">
      <c r="DA2106" s="349">
        <v>46935</v>
      </c>
      <c r="DB2106" s="348">
        <v>2028</v>
      </c>
    </row>
    <row r="2107" spans="105:106" ht="18.75" customHeight="1" x14ac:dyDescent="0.25">
      <c r="DA2107" s="349">
        <v>46936</v>
      </c>
      <c r="DB2107" s="348">
        <v>2028</v>
      </c>
    </row>
    <row r="2108" spans="105:106" ht="18.75" customHeight="1" x14ac:dyDescent="0.25">
      <c r="DA2108" s="349">
        <v>46937</v>
      </c>
      <c r="DB2108" s="348">
        <v>2028</v>
      </c>
    </row>
    <row r="2109" spans="105:106" ht="18.75" customHeight="1" x14ac:dyDescent="0.25">
      <c r="DA2109" s="349">
        <v>46938</v>
      </c>
      <c r="DB2109" s="348">
        <v>2028</v>
      </c>
    </row>
    <row r="2110" spans="105:106" ht="18.75" customHeight="1" x14ac:dyDescent="0.25">
      <c r="DA2110" s="349">
        <v>46939</v>
      </c>
      <c r="DB2110" s="348">
        <v>2028</v>
      </c>
    </row>
    <row r="2111" spans="105:106" ht="18.75" customHeight="1" x14ac:dyDescent="0.25">
      <c r="DA2111" s="349">
        <v>46940</v>
      </c>
      <c r="DB2111" s="348">
        <v>2028</v>
      </c>
    </row>
    <row r="2112" spans="105:106" ht="18.75" customHeight="1" x14ac:dyDescent="0.25">
      <c r="DA2112" s="349">
        <v>46941</v>
      </c>
      <c r="DB2112" s="348">
        <v>2028</v>
      </c>
    </row>
    <row r="2113" spans="105:106" ht="18.75" customHeight="1" x14ac:dyDescent="0.25">
      <c r="DA2113" s="349">
        <v>46942</v>
      </c>
      <c r="DB2113" s="348">
        <v>2028</v>
      </c>
    </row>
    <row r="2114" spans="105:106" ht="18.75" customHeight="1" x14ac:dyDescent="0.25">
      <c r="DA2114" s="349">
        <v>46943</v>
      </c>
      <c r="DB2114" s="348">
        <v>2028</v>
      </c>
    </row>
    <row r="2115" spans="105:106" ht="18.75" customHeight="1" x14ac:dyDescent="0.25">
      <c r="DA2115" s="349">
        <v>46944</v>
      </c>
      <c r="DB2115" s="348">
        <v>2028</v>
      </c>
    </row>
    <row r="2116" spans="105:106" ht="18.75" customHeight="1" x14ac:dyDescent="0.25">
      <c r="DA2116" s="349">
        <v>46945</v>
      </c>
      <c r="DB2116" s="348">
        <v>2028</v>
      </c>
    </row>
    <row r="2117" spans="105:106" ht="18.75" customHeight="1" x14ac:dyDescent="0.25">
      <c r="DA2117" s="349">
        <v>46946</v>
      </c>
      <c r="DB2117" s="348">
        <v>2028</v>
      </c>
    </row>
    <row r="2118" spans="105:106" ht="18.75" customHeight="1" x14ac:dyDescent="0.25">
      <c r="DA2118" s="349">
        <v>46947</v>
      </c>
      <c r="DB2118" s="348">
        <v>2028</v>
      </c>
    </row>
    <row r="2119" spans="105:106" ht="18.75" customHeight="1" x14ac:dyDescent="0.25">
      <c r="DA2119" s="349">
        <v>46948</v>
      </c>
      <c r="DB2119" s="348">
        <v>2028</v>
      </c>
    </row>
    <row r="2120" spans="105:106" ht="18.75" customHeight="1" x14ac:dyDescent="0.25">
      <c r="DA2120" s="349">
        <v>46949</v>
      </c>
      <c r="DB2120" s="348">
        <v>2028</v>
      </c>
    </row>
    <row r="2121" spans="105:106" ht="18.75" customHeight="1" x14ac:dyDescent="0.25">
      <c r="DA2121" s="349">
        <v>46950</v>
      </c>
      <c r="DB2121" s="348">
        <v>2028</v>
      </c>
    </row>
    <row r="2122" spans="105:106" ht="18.75" customHeight="1" x14ac:dyDescent="0.25">
      <c r="DA2122" s="349">
        <v>46951</v>
      </c>
      <c r="DB2122" s="348">
        <v>2028</v>
      </c>
    </row>
    <row r="2123" spans="105:106" ht="18.75" customHeight="1" x14ac:dyDescent="0.25">
      <c r="DA2123" s="349">
        <v>46952</v>
      </c>
      <c r="DB2123" s="348">
        <v>2028</v>
      </c>
    </row>
    <row r="2124" spans="105:106" ht="18.75" customHeight="1" x14ac:dyDescent="0.25">
      <c r="DA2124" s="349">
        <v>46953</v>
      </c>
      <c r="DB2124" s="348">
        <v>2028</v>
      </c>
    </row>
    <row r="2125" spans="105:106" ht="18.75" customHeight="1" x14ac:dyDescent="0.25">
      <c r="DA2125" s="349">
        <v>46954</v>
      </c>
      <c r="DB2125" s="348">
        <v>2028</v>
      </c>
    </row>
    <row r="2126" spans="105:106" ht="18.75" customHeight="1" x14ac:dyDescent="0.25">
      <c r="DA2126" s="349">
        <v>46955</v>
      </c>
      <c r="DB2126" s="348">
        <v>2028</v>
      </c>
    </row>
    <row r="2127" spans="105:106" ht="18.75" customHeight="1" x14ac:dyDescent="0.25">
      <c r="DA2127" s="349">
        <v>46956</v>
      </c>
      <c r="DB2127" s="348">
        <v>2028</v>
      </c>
    </row>
    <row r="2128" spans="105:106" ht="18.75" customHeight="1" x14ac:dyDescent="0.25">
      <c r="DA2128" s="349">
        <v>46957</v>
      </c>
      <c r="DB2128" s="348">
        <v>2028</v>
      </c>
    </row>
    <row r="2129" spans="105:106" ht="18.75" customHeight="1" x14ac:dyDescent="0.25">
      <c r="DA2129" s="349">
        <v>46958</v>
      </c>
      <c r="DB2129" s="348">
        <v>2028</v>
      </c>
    </row>
    <row r="2130" spans="105:106" ht="18.75" customHeight="1" x14ac:dyDescent="0.25">
      <c r="DA2130" s="349">
        <v>46959</v>
      </c>
      <c r="DB2130" s="348">
        <v>2028</v>
      </c>
    </row>
    <row r="2131" spans="105:106" ht="18.75" customHeight="1" x14ac:dyDescent="0.25">
      <c r="DA2131" s="349">
        <v>46960</v>
      </c>
      <c r="DB2131" s="348">
        <v>2028</v>
      </c>
    </row>
    <row r="2132" spans="105:106" ht="18.75" customHeight="1" x14ac:dyDescent="0.25">
      <c r="DA2132" s="349">
        <v>46961</v>
      </c>
      <c r="DB2132" s="348">
        <v>2028</v>
      </c>
    </row>
    <row r="2133" spans="105:106" ht="18.75" customHeight="1" x14ac:dyDescent="0.25">
      <c r="DA2133" s="349">
        <v>46962</v>
      </c>
      <c r="DB2133" s="348">
        <v>2028</v>
      </c>
    </row>
    <row r="2134" spans="105:106" ht="18.75" customHeight="1" x14ac:dyDescent="0.25">
      <c r="DA2134" s="349">
        <v>46963</v>
      </c>
      <c r="DB2134" s="348">
        <v>2028</v>
      </c>
    </row>
    <row r="2135" spans="105:106" ht="18.75" customHeight="1" x14ac:dyDescent="0.25">
      <c r="DA2135" s="349">
        <v>46964</v>
      </c>
      <c r="DB2135" s="348">
        <v>2028</v>
      </c>
    </row>
    <row r="2136" spans="105:106" ht="18.75" customHeight="1" x14ac:dyDescent="0.25">
      <c r="DA2136" s="349">
        <v>46965</v>
      </c>
      <c r="DB2136" s="348">
        <v>2028</v>
      </c>
    </row>
    <row r="2137" spans="105:106" ht="18.75" customHeight="1" x14ac:dyDescent="0.25">
      <c r="DA2137" s="349">
        <v>46966</v>
      </c>
      <c r="DB2137" s="348">
        <v>2028</v>
      </c>
    </row>
    <row r="2138" spans="105:106" ht="18.75" customHeight="1" x14ac:dyDescent="0.25">
      <c r="DA2138" s="349">
        <v>46967</v>
      </c>
      <c r="DB2138" s="348">
        <v>2028</v>
      </c>
    </row>
    <row r="2139" spans="105:106" ht="18.75" customHeight="1" x14ac:dyDescent="0.25">
      <c r="DA2139" s="349">
        <v>46968</v>
      </c>
      <c r="DB2139" s="348">
        <v>2028</v>
      </c>
    </row>
    <row r="2140" spans="105:106" ht="18.75" customHeight="1" x14ac:dyDescent="0.25">
      <c r="DA2140" s="349">
        <v>46969</v>
      </c>
      <c r="DB2140" s="348">
        <v>2028</v>
      </c>
    </row>
    <row r="2141" spans="105:106" ht="18.75" customHeight="1" x14ac:dyDescent="0.25">
      <c r="DA2141" s="349">
        <v>46970</v>
      </c>
      <c r="DB2141" s="348">
        <v>2028</v>
      </c>
    </row>
    <row r="2142" spans="105:106" ht="18.75" customHeight="1" x14ac:dyDescent="0.25">
      <c r="DA2142" s="349">
        <v>46971</v>
      </c>
      <c r="DB2142" s="348">
        <v>2028</v>
      </c>
    </row>
    <row r="2143" spans="105:106" ht="18.75" customHeight="1" x14ac:dyDescent="0.25">
      <c r="DA2143" s="349">
        <v>46972</v>
      </c>
      <c r="DB2143" s="348">
        <v>2028</v>
      </c>
    </row>
    <row r="2144" spans="105:106" ht="18.75" customHeight="1" x14ac:dyDescent="0.25">
      <c r="DA2144" s="349">
        <v>46973</v>
      </c>
      <c r="DB2144" s="348">
        <v>2028</v>
      </c>
    </row>
    <row r="2145" spans="105:106" ht="18.75" customHeight="1" x14ac:dyDescent="0.25">
      <c r="DA2145" s="349">
        <v>46974</v>
      </c>
      <c r="DB2145" s="348">
        <v>2028</v>
      </c>
    </row>
    <row r="2146" spans="105:106" ht="18.75" customHeight="1" x14ac:dyDescent="0.25">
      <c r="DA2146" s="349">
        <v>46975</v>
      </c>
      <c r="DB2146" s="348">
        <v>2028</v>
      </c>
    </row>
    <row r="2147" spans="105:106" ht="18.75" customHeight="1" x14ac:dyDescent="0.25">
      <c r="DA2147" s="349">
        <v>46976</v>
      </c>
      <c r="DB2147" s="348">
        <v>2028</v>
      </c>
    </row>
    <row r="2148" spans="105:106" ht="18.75" customHeight="1" x14ac:dyDescent="0.25">
      <c r="DA2148" s="349">
        <v>46977</v>
      </c>
      <c r="DB2148" s="348">
        <v>2028</v>
      </c>
    </row>
    <row r="2149" spans="105:106" ht="18.75" customHeight="1" x14ac:dyDescent="0.25">
      <c r="DA2149" s="349">
        <v>46978</v>
      </c>
      <c r="DB2149" s="348">
        <v>2028</v>
      </c>
    </row>
    <row r="2150" spans="105:106" ht="18.75" customHeight="1" x14ac:dyDescent="0.25">
      <c r="DA2150" s="349">
        <v>46979</v>
      </c>
      <c r="DB2150" s="348">
        <v>2028</v>
      </c>
    </row>
    <row r="2151" spans="105:106" ht="18.75" customHeight="1" x14ac:dyDescent="0.25">
      <c r="DA2151" s="349">
        <v>46980</v>
      </c>
      <c r="DB2151" s="348">
        <v>2028</v>
      </c>
    </row>
    <row r="2152" spans="105:106" ht="18.75" customHeight="1" x14ac:dyDescent="0.25">
      <c r="DA2152" s="349">
        <v>46981</v>
      </c>
      <c r="DB2152" s="348">
        <v>2028</v>
      </c>
    </row>
    <row r="2153" spans="105:106" ht="18.75" customHeight="1" x14ac:dyDescent="0.25">
      <c r="DA2153" s="349">
        <v>46982</v>
      </c>
      <c r="DB2153" s="348">
        <v>2028</v>
      </c>
    </row>
    <row r="2154" spans="105:106" ht="18.75" customHeight="1" x14ac:dyDescent="0.25">
      <c r="DA2154" s="349">
        <v>46983</v>
      </c>
      <c r="DB2154" s="348">
        <v>2028</v>
      </c>
    </row>
    <row r="2155" spans="105:106" ht="18.75" customHeight="1" x14ac:dyDescent="0.25">
      <c r="DA2155" s="349">
        <v>46984</v>
      </c>
      <c r="DB2155" s="348">
        <v>2028</v>
      </c>
    </row>
    <row r="2156" spans="105:106" ht="18.75" customHeight="1" x14ac:dyDescent="0.25">
      <c r="DA2156" s="349">
        <v>46985</v>
      </c>
      <c r="DB2156" s="348">
        <v>2028</v>
      </c>
    </row>
    <row r="2157" spans="105:106" ht="18.75" customHeight="1" x14ac:dyDescent="0.25">
      <c r="DA2157" s="349">
        <v>46986</v>
      </c>
      <c r="DB2157" s="348">
        <v>2028</v>
      </c>
    </row>
    <row r="2158" spans="105:106" ht="18.75" customHeight="1" x14ac:dyDescent="0.25">
      <c r="DA2158" s="349">
        <v>46987</v>
      </c>
      <c r="DB2158" s="348">
        <v>2028</v>
      </c>
    </row>
    <row r="2159" spans="105:106" ht="18.75" customHeight="1" x14ac:dyDescent="0.25">
      <c r="DA2159" s="349">
        <v>46988</v>
      </c>
      <c r="DB2159" s="348">
        <v>2028</v>
      </c>
    </row>
    <row r="2160" spans="105:106" ht="18.75" customHeight="1" x14ac:dyDescent="0.25">
      <c r="DA2160" s="349">
        <v>46989</v>
      </c>
      <c r="DB2160" s="348">
        <v>2028</v>
      </c>
    </row>
    <row r="2161" spans="105:106" ht="18.75" customHeight="1" x14ac:dyDescent="0.25">
      <c r="DA2161" s="349">
        <v>46990</v>
      </c>
      <c r="DB2161" s="348">
        <v>2028</v>
      </c>
    </row>
    <row r="2162" spans="105:106" ht="18.75" customHeight="1" x14ac:dyDescent="0.25">
      <c r="DA2162" s="349">
        <v>46991</v>
      </c>
      <c r="DB2162" s="348">
        <v>2028</v>
      </c>
    </row>
    <row r="2163" spans="105:106" ht="18.75" customHeight="1" x14ac:dyDescent="0.25">
      <c r="DA2163" s="349">
        <v>46992</v>
      </c>
      <c r="DB2163" s="348">
        <v>2028</v>
      </c>
    </row>
    <row r="2164" spans="105:106" ht="18.75" customHeight="1" x14ac:dyDescent="0.25">
      <c r="DA2164" s="349">
        <v>46993</v>
      </c>
      <c r="DB2164" s="348">
        <v>2028</v>
      </c>
    </row>
    <row r="2165" spans="105:106" ht="18.75" customHeight="1" x14ac:dyDescent="0.25">
      <c r="DA2165" s="349">
        <v>46994</v>
      </c>
      <c r="DB2165" s="348">
        <v>2028</v>
      </c>
    </row>
    <row r="2166" spans="105:106" ht="18.75" customHeight="1" x14ac:dyDescent="0.25">
      <c r="DA2166" s="349">
        <v>46995</v>
      </c>
      <c r="DB2166" s="348">
        <v>2028</v>
      </c>
    </row>
    <row r="2167" spans="105:106" ht="18.75" customHeight="1" x14ac:dyDescent="0.25">
      <c r="DA2167" s="349">
        <v>46996</v>
      </c>
      <c r="DB2167" s="348">
        <v>2028</v>
      </c>
    </row>
    <row r="2168" spans="105:106" ht="18.75" customHeight="1" x14ac:dyDescent="0.25">
      <c r="DA2168" s="349">
        <v>46997</v>
      </c>
      <c r="DB2168" s="348">
        <v>2028</v>
      </c>
    </row>
    <row r="2169" spans="105:106" ht="18.75" customHeight="1" x14ac:dyDescent="0.25">
      <c r="DA2169" s="349">
        <v>46998</v>
      </c>
      <c r="DB2169" s="348">
        <v>2028</v>
      </c>
    </row>
    <row r="2170" spans="105:106" ht="18.75" customHeight="1" x14ac:dyDescent="0.25">
      <c r="DA2170" s="349">
        <v>46999</v>
      </c>
      <c r="DB2170" s="348">
        <v>2028</v>
      </c>
    </row>
    <row r="2171" spans="105:106" ht="18.75" customHeight="1" x14ac:dyDescent="0.25">
      <c r="DA2171" s="349">
        <v>47000</v>
      </c>
      <c r="DB2171" s="348">
        <v>2028</v>
      </c>
    </row>
    <row r="2172" spans="105:106" ht="18.75" customHeight="1" x14ac:dyDescent="0.25">
      <c r="DA2172" s="349">
        <v>47001</v>
      </c>
      <c r="DB2172" s="348">
        <v>2028</v>
      </c>
    </row>
    <row r="2173" spans="105:106" ht="18.75" customHeight="1" x14ac:dyDescent="0.25">
      <c r="DA2173" s="349">
        <v>47002</v>
      </c>
      <c r="DB2173" s="348">
        <v>2028</v>
      </c>
    </row>
    <row r="2174" spans="105:106" ht="18.75" customHeight="1" x14ac:dyDescent="0.25">
      <c r="DA2174" s="349">
        <v>47003</v>
      </c>
      <c r="DB2174" s="348">
        <v>2028</v>
      </c>
    </row>
    <row r="2175" spans="105:106" ht="18.75" customHeight="1" x14ac:dyDescent="0.25">
      <c r="DA2175" s="349">
        <v>47004</v>
      </c>
      <c r="DB2175" s="348">
        <v>2028</v>
      </c>
    </row>
    <row r="2176" spans="105:106" ht="18.75" customHeight="1" x14ac:dyDescent="0.25">
      <c r="DA2176" s="349">
        <v>47005</v>
      </c>
      <c r="DB2176" s="348">
        <v>2028</v>
      </c>
    </row>
    <row r="2177" spans="105:106" ht="18.75" customHeight="1" x14ac:dyDescent="0.25">
      <c r="DA2177" s="349">
        <v>47006</v>
      </c>
      <c r="DB2177" s="348">
        <v>2028</v>
      </c>
    </row>
    <row r="2178" spans="105:106" ht="18.75" customHeight="1" x14ac:dyDescent="0.25">
      <c r="DA2178" s="349">
        <v>47007</v>
      </c>
      <c r="DB2178" s="348">
        <v>2028</v>
      </c>
    </row>
    <row r="2179" spans="105:106" ht="18.75" customHeight="1" x14ac:dyDescent="0.25">
      <c r="DA2179" s="349">
        <v>47008</v>
      </c>
      <c r="DB2179" s="348">
        <v>2028</v>
      </c>
    </row>
    <row r="2180" spans="105:106" ht="18.75" customHeight="1" x14ac:dyDescent="0.25">
      <c r="DA2180" s="349">
        <v>47009</v>
      </c>
      <c r="DB2180" s="348">
        <v>2028</v>
      </c>
    </row>
    <row r="2181" spans="105:106" ht="18.75" customHeight="1" x14ac:dyDescent="0.25">
      <c r="DA2181" s="349">
        <v>47010</v>
      </c>
      <c r="DB2181" s="348">
        <v>2028</v>
      </c>
    </row>
    <row r="2182" spans="105:106" ht="18.75" customHeight="1" x14ac:dyDescent="0.25">
      <c r="DA2182" s="349">
        <v>47011</v>
      </c>
      <c r="DB2182" s="348">
        <v>2028</v>
      </c>
    </row>
    <row r="2183" spans="105:106" ht="18.75" customHeight="1" x14ac:dyDescent="0.25">
      <c r="DA2183" s="349">
        <v>47012</v>
      </c>
      <c r="DB2183" s="348">
        <v>2028</v>
      </c>
    </row>
    <row r="2184" spans="105:106" ht="18.75" customHeight="1" x14ac:dyDescent="0.25">
      <c r="DA2184" s="349">
        <v>47013</v>
      </c>
      <c r="DB2184" s="348">
        <v>2028</v>
      </c>
    </row>
    <row r="2185" spans="105:106" ht="18.75" customHeight="1" x14ac:dyDescent="0.25">
      <c r="DA2185" s="349">
        <v>47014</v>
      </c>
      <c r="DB2185" s="348">
        <v>2028</v>
      </c>
    </row>
    <row r="2186" spans="105:106" ht="18.75" customHeight="1" x14ac:dyDescent="0.25">
      <c r="DA2186" s="349">
        <v>47015</v>
      </c>
      <c r="DB2186" s="348">
        <v>2028</v>
      </c>
    </row>
    <row r="2187" spans="105:106" ht="18.75" customHeight="1" x14ac:dyDescent="0.25">
      <c r="DA2187" s="349">
        <v>47016</v>
      </c>
      <c r="DB2187" s="348">
        <v>2028</v>
      </c>
    </row>
    <row r="2188" spans="105:106" ht="18.75" customHeight="1" x14ac:dyDescent="0.25">
      <c r="DA2188" s="349">
        <v>47017</v>
      </c>
      <c r="DB2188" s="348">
        <v>2028</v>
      </c>
    </row>
    <row r="2189" spans="105:106" ht="18.75" customHeight="1" x14ac:dyDescent="0.25">
      <c r="DA2189" s="349">
        <v>47018</v>
      </c>
      <c r="DB2189" s="348">
        <v>2028</v>
      </c>
    </row>
    <row r="2190" spans="105:106" ht="18.75" customHeight="1" x14ac:dyDescent="0.25">
      <c r="DA2190" s="349">
        <v>47019</v>
      </c>
      <c r="DB2190" s="348">
        <v>2028</v>
      </c>
    </row>
    <row r="2191" spans="105:106" ht="18.75" customHeight="1" x14ac:dyDescent="0.25">
      <c r="DA2191" s="349">
        <v>47020</v>
      </c>
      <c r="DB2191" s="348">
        <v>2028</v>
      </c>
    </row>
    <row r="2192" spans="105:106" ht="18.75" customHeight="1" x14ac:dyDescent="0.25">
      <c r="DA2192" s="349">
        <v>47021</v>
      </c>
      <c r="DB2192" s="348">
        <v>2028</v>
      </c>
    </row>
    <row r="2193" spans="105:106" ht="18.75" customHeight="1" x14ac:dyDescent="0.25">
      <c r="DA2193" s="349">
        <v>47022</v>
      </c>
      <c r="DB2193" s="348">
        <v>2028</v>
      </c>
    </row>
    <row r="2194" spans="105:106" ht="18.75" customHeight="1" x14ac:dyDescent="0.25">
      <c r="DA2194" s="349">
        <v>47023</v>
      </c>
      <c r="DB2194" s="348">
        <v>2028</v>
      </c>
    </row>
    <row r="2195" spans="105:106" ht="18.75" customHeight="1" x14ac:dyDescent="0.25">
      <c r="DA2195" s="349">
        <v>47024</v>
      </c>
      <c r="DB2195" s="348">
        <v>2028</v>
      </c>
    </row>
    <row r="2196" spans="105:106" ht="18.75" customHeight="1" x14ac:dyDescent="0.25">
      <c r="DA2196" s="349">
        <v>47025</v>
      </c>
      <c r="DB2196" s="348">
        <v>2028</v>
      </c>
    </row>
    <row r="2197" spans="105:106" ht="18.75" customHeight="1" x14ac:dyDescent="0.25">
      <c r="DA2197" s="349">
        <v>47026</v>
      </c>
      <c r="DB2197" s="348">
        <v>2028</v>
      </c>
    </row>
    <row r="2198" spans="105:106" ht="18.75" customHeight="1" x14ac:dyDescent="0.25">
      <c r="DA2198" s="349">
        <v>47027</v>
      </c>
      <c r="DB2198" s="348">
        <v>2029</v>
      </c>
    </row>
    <row r="2199" spans="105:106" ht="18.75" customHeight="1" x14ac:dyDescent="0.25">
      <c r="DA2199" s="349">
        <v>47028</v>
      </c>
      <c r="DB2199" s="348">
        <v>2029</v>
      </c>
    </row>
    <row r="2200" spans="105:106" ht="18.75" customHeight="1" x14ac:dyDescent="0.25">
      <c r="DA2200" s="349">
        <v>47029</v>
      </c>
      <c r="DB2200" s="348">
        <v>2029</v>
      </c>
    </row>
    <row r="2201" spans="105:106" ht="18.75" customHeight="1" x14ac:dyDescent="0.25">
      <c r="DA2201" s="349">
        <v>47030</v>
      </c>
      <c r="DB2201" s="348">
        <v>2029</v>
      </c>
    </row>
    <row r="2202" spans="105:106" ht="18.75" customHeight="1" x14ac:dyDescent="0.25">
      <c r="DA2202" s="349">
        <v>47031</v>
      </c>
      <c r="DB2202" s="348">
        <v>2029</v>
      </c>
    </row>
    <row r="2203" spans="105:106" ht="18.75" customHeight="1" x14ac:dyDescent="0.25">
      <c r="DA2203" s="349">
        <v>47032</v>
      </c>
      <c r="DB2203" s="348">
        <v>2029</v>
      </c>
    </row>
    <row r="2204" spans="105:106" ht="18.75" customHeight="1" x14ac:dyDescent="0.25">
      <c r="DA2204" s="349">
        <v>47033</v>
      </c>
      <c r="DB2204" s="348">
        <v>2029</v>
      </c>
    </row>
    <row r="2205" spans="105:106" ht="18.75" customHeight="1" x14ac:dyDescent="0.25">
      <c r="DA2205" s="349">
        <v>47034</v>
      </c>
      <c r="DB2205" s="348">
        <v>2029</v>
      </c>
    </row>
    <row r="2206" spans="105:106" ht="18.75" customHeight="1" x14ac:dyDescent="0.25">
      <c r="DA2206" s="349">
        <v>47035</v>
      </c>
      <c r="DB2206" s="348">
        <v>2029</v>
      </c>
    </row>
    <row r="2207" spans="105:106" ht="18.75" customHeight="1" x14ac:dyDescent="0.25">
      <c r="DA2207" s="349">
        <v>47036</v>
      </c>
      <c r="DB2207" s="348">
        <v>2029</v>
      </c>
    </row>
    <row r="2208" spans="105:106" ht="18.75" customHeight="1" x14ac:dyDescent="0.25">
      <c r="DA2208" s="349">
        <v>47037</v>
      </c>
      <c r="DB2208" s="348">
        <v>2029</v>
      </c>
    </row>
    <row r="2209" spans="105:106" ht="18.75" customHeight="1" x14ac:dyDescent="0.25">
      <c r="DA2209" s="349">
        <v>47038</v>
      </c>
      <c r="DB2209" s="348">
        <v>2029</v>
      </c>
    </row>
    <row r="2210" spans="105:106" ht="18.75" customHeight="1" x14ac:dyDescent="0.25">
      <c r="DA2210" s="349">
        <v>47039</v>
      </c>
      <c r="DB2210" s="348">
        <v>2029</v>
      </c>
    </row>
    <row r="2211" spans="105:106" ht="18.75" customHeight="1" x14ac:dyDescent="0.25">
      <c r="DA2211" s="349">
        <v>47040</v>
      </c>
      <c r="DB2211" s="348">
        <v>2029</v>
      </c>
    </row>
    <row r="2212" spans="105:106" ht="18.75" customHeight="1" x14ac:dyDescent="0.25">
      <c r="DA2212" s="349">
        <v>47041</v>
      </c>
      <c r="DB2212" s="348">
        <v>2029</v>
      </c>
    </row>
    <row r="2213" spans="105:106" ht="18.75" customHeight="1" x14ac:dyDescent="0.25">
      <c r="DA2213" s="349">
        <v>47042</v>
      </c>
      <c r="DB2213" s="348">
        <v>2029</v>
      </c>
    </row>
    <row r="2214" spans="105:106" ht="18.75" customHeight="1" x14ac:dyDescent="0.25">
      <c r="DA2214" s="349">
        <v>47043</v>
      </c>
      <c r="DB2214" s="348">
        <v>2029</v>
      </c>
    </row>
    <row r="2215" spans="105:106" ht="18.75" customHeight="1" x14ac:dyDescent="0.25">
      <c r="DA2215" s="349">
        <v>47044</v>
      </c>
      <c r="DB2215" s="348">
        <v>2029</v>
      </c>
    </row>
    <row r="2216" spans="105:106" ht="18.75" customHeight="1" x14ac:dyDescent="0.25">
      <c r="DA2216" s="349">
        <v>47045</v>
      </c>
      <c r="DB2216" s="348">
        <v>2029</v>
      </c>
    </row>
    <row r="2217" spans="105:106" ht="18.75" customHeight="1" x14ac:dyDescent="0.25">
      <c r="DA2217" s="349">
        <v>47046</v>
      </c>
      <c r="DB2217" s="348">
        <v>2029</v>
      </c>
    </row>
    <row r="2218" spans="105:106" ht="18.75" customHeight="1" x14ac:dyDescent="0.25">
      <c r="DA2218" s="349">
        <v>47047</v>
      </c>
      <c r="DB2218" s="348">
        <v>2029</v>
      </c>
    </row>
    <row r="2219" spans="105:106" ht="18.75" customHeight="1" x14ac:dyDescent="0.25">
      <c r="DA2219" s="349">
        <v>47048</v>
      </c>
      <c r="DB2219" s="348">
        <v>2029</v>
      </c>
    </row>
    <row r="2220" spans="105:106" ht="18.75" customHeight="1" x14ac:dyDescent="0.25">
      <c r="DA2220" s="349">
        <v>47049</v>
      </c>
      <c r="DB2220" s="348">
        <v>2029</v>
      </c>
    </row>
    <row r="2221" spans="105:106" ht="18.75" customHeight="1" x14ac:dyDescent="0.25">
      <c r="DA2221" s="349">
        <v>47050</v>
      </c>
      <c r="DB2221" s="348">
        <v>2029</v>
      </c>
    </row>
    <row r="2222" spans="105:106" ht="18.75" customHeight="1" x14ac:dyDescent="0.25">
      <c r="DA2222" s="349">
        <v>47051</v>
      </c>
      <c r="DB2222" s="348">
        <v>2029</v>
      </c>
    </row>
    <row r="2223" spans="105:106" ht="18.75" customHeight="1" x14ac:dyDescent="0.25">
      <c r="DA2223" s="349">
        <v>47052</v>
      </c>
      <c r="DB2223" s="348">
        <v>2029</v>
      </c>
    </row>
    <row r="2224" spans="105:106" ht="18.75" customHeight="1" x14ac:dyDescent="0.25">
      <c r="DA2224" s="349">
        <v>47053</v>
      </c>
      <c r="DB2224" s="348">
        <v>2029</v>
      </c>
    </row>
    <row r="2225" spans="105:106" ht="18.75" customHeight="1" x14ac:dyDescent="0.25">
      <c r="DA2225" s="349">
        <v>47054</v>
      </c>
      <c r="DB2225" s="348">
        <v>2029</v>
      </c>
    </row>
    <row r="2226" spans="105:106" ht="18.75" customHeight="1" x14ac:dyDescent="0.25">
      <c r="DA2226" s="349">
        <v>47055</v>
      </c>
      <c r="DB2226" s="348">
        <v>2029</v>
      </c>
    </row>
    <row r="2227" spans="105:106" ht="18.75" customHeight="1" x14ac:dyDescent="0.25">
      <c r="DA2227" s="349">
        <v>47056</v>
      </c>
      <c r="DB2227" s="348">
        <v>2029</v>
      </c>
    </row>
    <row r="2228" spans="105:106" ht="18.75" customHeight="1" x14ac:dyDescent="0.25">
      <c r="DA2228" s="349">
        <v>47057</v>
      </c>
      <c r="DB2228" s="348">
        <v>2029</v>
      </c>
    </row>
    <row r="2229" spans="105:106" ht="18.75" customHeight="1" x14ac:dyDescent="0.25">
      <c r="DA2229" s="349">
        <v>47058</v>
      </c>
      <c r="DB2229" s="348">
        <v>2029</v>
      </c>
    </row>
    <row r="2230" spans="105:106" ht="18.75" customHeight="1" x14ac:dyDescent="0.25">
      <c r="DA2230" s="349">
        <v>47059</v>
      </c>
      <c r="DB2230" s="348">
        <v>2029</v>
      </c>
    </row>
    <row r="2231" spans="105:106" ht="18.75" customHeight="1" x14ac:dyDescent="0.25">
      <c r="DA2231" s="349">
        <v>47060</v>
      </c>
      <c r="DB2231" s="348">
        <v>2029</v>
      </c>
    </row>
    <row r="2232" spans="105:106" ht="18.75" customHeight="1" x14ac:dyDescent="0.25">
      <c r="DA2232" s="349">
        <v>47061</v>
      </c>
      <c r="DB2232" s="348">
        <v>2029</v>
      </c>
    </row>
    <row r="2233" spans="105:106" ht="18.75" customHeight="1" x14ac:dyDescent="0.25">
      <c r="DA2233" s="349">
        <v>47062</v>
      </c>
      <c r="DB2233" s="348">
        <v>2029</v>
      </c>
    </row>
    <row r="2234" spans="105:106" ht="18.75" customHeight="1" x14ac:dyDescent="0.25">
      <c r="DA2234" s="349">
        <v>47063</v>
      </c>
      <c r="DB2234" s="348">
        <v>2029</v>
      </c>
    </row>
    <row r="2235" spans="105:106" ht="18.75" customHeight="1" x14ac:dyDescent="0.25">
      <c r="DA2235" s="349">
        <v>47064</v>
      </c>
      <c r="DB2235" s="348">
        <v>2029</v>
      </c>
    </row>
    <row r="2236" spans="105:106" ht="18.75" customHeight="1" x14ac:dyDescent="0.25">
      <c r="DA2236" s="349">
        <v>47065</v>
      </c>
      <c r="DB2236" s="348">
        <v>2029</v>
      </c>
    </row>
    <row r="2237" spans="105:106" ht="18.75" customHeight="1" x14ac:dyDescent="0.25">
      <c r="DA2237" s="349">
        <v>47066</v>
      </c>
      <c r="DB2237" s="348">
        <v>2029</v>
      </c>
    </row>
    <row r="2238" spans="105:106" ht="18.75" customHeight="1" x14ac:dyDescent="0.25">
      <c r="DA2238" s="349">
        <v>47067</v>
      </c>
      <c r="DB2238" s="348">
        <v>2029</v>
      </c>
    </row>
    <row r="2239" spans="105:106" ht="18.75" customHeight="1" x14ac:dyDescent="0.25">
      <c r="DA2239" s="349">
        <v>47068</v>
      </c>
      <c r="DB2239" s="348">
        <v>2029</v>
      </c>
    </row>
    <row r="2240" spans="105:106" ht="18.75" customHeight="1" x14ac:dyDescent="0.25">
      <c r="DA2240" s="349">
        <v>47069</v>
      </c>
      <c r="DB2240" s="348">
        <v>2029</v>
      </c>
    </row>
    <row r="2241" spans="105:106" ht="18.75" customHeight="1" x14ac:dyDescent="0.25">
      <c r="DA2241" s="349">
        <v>47070</v>
      </c>
      <c r="DB2241" s="348">
        <v>2029</v>
      </c>
    </row>
    <row r="2242" spans="105:106" ht="18.75" customHeight="1" x14ac:dyDescent="0.25">
      <c r="DA2242" s="349">
        <v>47071</v>
      </c>
      <c r="DB2242" s="348">
        <v>2029</v>
      </c>
    </row>
    <row r="2243" spans="105:106" ht="18.75" customHeight="1" x14ac:dyDescent="0.25">
      <c r="DA2243" s="349">
        <v>47072</v>
      </c>
      <c r="DB2243" s="348">
        <v>2029</v>
      </c>
    </row>
    <row r="2244" spans="105:106" ht="18.75" customHeight="1" x14ac:dyDescent="0.25">
      <c r="DA2244" s="349">
        <v>47073</v>
      </c>
      <c r="DB2244" s="348">
        <v>2029</v>
      </c>
    </row>
    <row r="2245" spans="105:106" ht="18.75" customHeight="1" x14ac:dyDescent="0.25">
      <c r="DA2245" s="349">
        <v>47074</v>
      </c>
      <c r="DB2245" s="348">
        <v>2029</v>
      </c>
    </row>
    <row r="2246" spans="105:106" ht="18.75" customHeight="1" x14ac:dyDescent="0.25">
      <c r="DA2246" s="349">
        <v>47075</v>
      </c>
      <c r="DB2246" s="348">
        <v>2029</v>
      </c>
    </row>
    <row r="2247" spans="105:106" ht="18.75" customHeight="1" x14ac:dyDescent="0.25">
      <c r="DA2247" s="349">
        <v>47076</v>
      </c>
      <c r="DB2247" s="348">
        <v>2029</v>
      </c>
    </row>
    <row r="2248" spans="105:106" ht="18.75" customHeight="1" x14ac:dyDescent="0.25">
      <c r="DA2248" s="349">
        <v>47077</v>
      </c>
      <c r="DB2248" s="348">
        <v>2029</v>
      </c>
    </row>
    <row r="2249" spans="105:106" ht="18.75" customHeight="1" x14ac:dyDescent="0.25">
      <c r="DA2249" s="349">
        <v>47078</v>
      </c>
      <c r="DB2249" s="348">
        <v>2029</v>
      </c>
    </row>
    <row r="2250" spans="105:106" ht="18.75" customHeight="1" x14ac:dyDescent="0.25">
      <c r="DA2250" s="349">
        <v>47079</v>
      </c>
      <c r="DB2250" s="348">
        <v>2029</v>
      </c>
    </row>
    <row r="2251" spans="105:106" ht="18.75" customHeight="1" x14ac:dyDescent="0.25">
      <c r="DA2251" s="349">
        <v>47080</v>
      </c>
      <c r="DB2251" s="348">
        <v>2029</v>
      </c>
    </row>
    <row r="2252" spans="105:106" ht="18.75" customHeight="1" x14ac:dyDescent="0.25">
      <c r="DA2252" s="349">
        <v>47081</v>
      </c>
      <c r="DB2252" s="348">
        <v>2029</v>
      </c>
    </row>
    <row r="2253" spans="105:106" ht="18.75" customHeight="1" x14ac:dyDescent="0.25">
      <c r="DA2253" s="349">
        <v>47082</v>
      </c>
      <c r="DB2253" s="348">
        <v>2029</v>
      </c>
    </row>
    <row r="2254" spans="105:106" ht="18.75" customHeight="1" x14ac:dyDescent="0.25">
      <c r="DA2254" s="349">
        <v>47083</v>
      </c>
      <c r="DB2254" s="348">
        <v>2029</v>
      </c>
    </row>
    <row r="2255" spans="105:106" ht="18.75" customHeight="1" x14ac:dyDescent="0.25">
      <c r="DA2255" s="349">
        <v>47084</v>
      </c>
      <c r="DB2255" s="348">
        <v>2029</v>
      </c>
    </row>
    <row r="2256" spans="105:106" ht="18.75" customHeight="1" x14ac:dyDescent="0.25">
      <c r="DA2256" s="349">
        <v>47085</v>
      </c>
      <c r="DB2256" s="348">
        <v>2029</v>
      </c>
    </row>
    <row r="2257" spans="105:106" ht="18.75" customHeight="1" x14ac:dyDescent="0.25">
      <c r="DA2257" s="349">
        <v>47086</v>
      </c>
      <c r="DB2257" s="348">
        <v>2029</v>
      </c>
    </row>
    <row r="2258" spans="105:106" ht="18.75" customHeight="1" x14ac:dyDescent="0.25">
      <c r="DA2258" s="349">
        <v>47087</v>
      </c>
      <c r="DB2258" s="348">
        <v>2029</v>
      </c>
    </row>
    <row r="2259" spans="105:106" ht="18.75" customHeight="1" x14ac:dyDescent="0.25">
      <c r="DA2259" s="349">
        <v>47088</v>
      </c>
      <c r="DB2259" s="348">
        <v>2029</v>
      </c>
    </row>
    <row r="2260" spans="105:106" ht="18.75" customHeight="1" x14ac:dyDescent="0.25">
      <c r="DA2260" s="349">
        <v>47089</v>
      </c>
      <c r="DB2260" s="348">
        <v>2029</v>
      </c>
    </row>
    <row r="2261" spans="105:106" ht="18.75" customHeight="1" x14ac:dyDescent="0.25">
      <c r="DA2261" s="349">
        <v>47090</v>
      </c>
      <c r="DB2261" s="348">
        <v>2029</v>
      </c>
    </row>
    <row r="2262" spans="105:106" ht="18.75" customHeight="1" x14ac:dyDescent="0.25">
      <c r="DA2262" s="349">
        <v>47091</v>
      </c>
      <c r="DB2262" s="348">
        <v>2029</v>
      </c>
    </row>
    <row r="2263" spans="105:106" ht="18.75" customHeight="1" x14ac:dyDescent="0.25">
      <c r="DA2263" s="349">
        <v>47092</v>
      </c>
      <c r="DB2263" s="348">
        <v>2029</v>
      </c>
    </row>
    <row r="2264" spans="105:106" ht="18.75" customHeight="1" x14ac:dyDescent="0.25">
      <c r="DA2264" s="349">
        <v>47093</v>
      </c>
      <c r="DB2264" s="348">
        <v>2029</v>
      </c>
    </row>
    <row r="2265" spans="105:106" ht="18.75" customHeight="1" x14ac:dyDescent="0.25">
      <c r="DA2265" s="349">
        <v>47094</v>
      </c>
      <c r="DB2265" s="348">
        <v>2029</v>
      </c>
    </row>
    <row r="2266" spans="105:106" ht="18.75" customHeight="1" x14ac:dyDescent="0.25">
      <c r="DA2266" s="349">
        <v>47095</v>
      </c>
      <c r="DB2266" s="348">
        <v>2029</v>
      </c>
    </row>
    <row r="2267" spans="105:106" ht="18.75" customHeight="1" x14ac:dyDescent="0.25">
      <c r="DA2267" s="349">
        <v>47096</v>
      </c>
      <c r="DB2267" s="348">
        <v>2029</v>
      </c>
    </row>
    <row r="2268" spans="105:106" ht="18.75" customHeight="1" x14ac:dyDescent="0.25">
      <c r="DA2268" s="349">
        <v>47097</v>
      </c>
      <c r="DB2268" s="348">
        <v>2029</v>
      </c>
    </row>
    <row r="2269" spans="105:106" ht="18.75" customHeight="1" x14ac:dyDescent="0.25">
      <c r="DA2269" s="349">
        <v>47098</v>
      </c>
      <c r="DB2269" s="348">
        <v>2029</v>
      </c>
    </row>
    <row r="2270" spans="105:106" ht="18.75" customHeight="1" x14ac:dyDescent="0.25">
      <c r="DA2270" s="349">
        <v>47099</v>
      </c>
      <c r="DB2270" s="348">
        <v>2029</v>
      </c>
    </row>
    <row r="2271" spans="105:106" ht="18.75" customHeight="1" x14ac:dyDescent="0.25">
      <c r="DA2271" s="349">
        <v>47100</v>
      </c>
      <c r="DB2271" s="348">
        <v>2029</v>
      </c>
    </row>
    <row r="2272" spans="105:106" ht="18.75" customHeight="1" x14ac:dyDescent="0.25">
      <c r="DA2272" s="349">
        <v>47101</v>
      </c>
      <c r="DB2272" s="348">
        <v>2029</v>
      </c>
    </row>
    <row r="2273" spans="105:106" ht="18.75" customHeight="1" x14ac:dyDescent="0.25">
      <c r="DA2273" s="349">
        <v>47102</v>
      </c>
      <c r="DB2273" s="348">
        <v>2029</v>
      </c>
    </row>
    <row r="2274" spans="105:106" ht="18.75" customHeight="1" x14ac:dyDescent="0.25">
      <c r="DA2274" s="349">
        <v>47103</v>
      </c>
      <c r="DB2274" s="348">
        <v>2029</v>
      </c>
    </row>
    <row r="2275" spans="105:106" ht="18.75" customHeight="1" x14ac:dyDescent="0.25">
      <c r="DA2275" s="349">
        <v>47104</v>
      </c>
      <c r="DB2275" s="348">
        <v>2029</v>
      </c>
    </row>
    <row r="2276" spans="105:106" ht="18.75" customHeight="1" x14ac:dyDescent="0.25">
      <c r="DA2276" s="349">
        <v>47105</v>
      </c>
      <c r="DB2276" s="348">
        <v>2029</v>
      </c>
    </row>
    <row r="2277" spans="105:106" ht="18.75" customHeight="1" x14ac:dyDescent="0.25">
      <c r="DA2277" s="349">
        <v>47106</v>
      </c>
      <c r="DB2277" s="348">
        <v>2029</v>
      </c>
    </row>
    <row r="2278" spans="105:106" ht="18.75" customHeight="1" x14ac:dyDescent="0.25">
      <c r="DA2278" s="349">
        <v>47107</v>
      </c>
      <c r="DB2278" s="348">
        <v>2029</v>
      </c>
    </row>
    <row r="2279" spans="105:106" ht="18.75" customHeight="1" x14ac:dyDescent="0.25">
      <c r="DA2279" s="349">
        <v>47108</v>
      </c>
      <c r="DB2279" s="348">
        <v>2029</v>
      </c>
    </row>
    <row r="2280" spans="105:106" ht="18.75" customHeight="1" x14ac:dyDescent="0.25">
      <c r="DA2280" s="349">
        <v>47109</v>
      </c>
      <c r="DB2280" s="348">
        <v>2029</v>
      </c>
    </row>
    <row r="2281" spans="105:106" ht="18.75" customHeight="1" x14ac:dyDescent="0.25">
      <c r="DA2281" s="349">
        <v>47110</v>
      </c>
      <c r="DB2281" s="348">
        <v>2029</v>
      </c>
    </row>
    <row r="2282" spans="105:106" ht="18.75" customHeight="1" x14ac:dyDescent="0.25">
      <c r="DA2282" s="349">
        <v>47111</v>
      </c>
      <c r="DB2282" s="348">
        <v>2029</v>
      </c>
    </row>
    <row r="2283" spans="105:106" ht="18.75" customHeight="1" x14ac:dyDescent="0.25">
      <c r="DA2283" s="349">
        <v>47112</v>
      </c>
      <c r="DB2283" s="348">
        <v>2029</v>
      </c>
    </row>
    <row r="2284" spans="105:106" ht="18.75" customHeight="1" x14ac:dyDescent="0.25">
      <c r="DA2284" s="349">
        <v>47113</v>
      </c>
      <c r="DB2284" s="348">
        <v>2029</v>
      </c>
    </row>
    <row r="2285" spans="105:106" ht="18.75" customHeight="1" x14ac:dyDescent="0.25">
      <c r="DA2285" s="349">
        <v>47114</v>
      </c>
      <c r="DB2285" s="348">
        <v>2029</v>
      </c>
    </row>
    <row r="2286" spans="105:106" ht="18.75" customHeight="1" x14ac:dyDescent="0.25">
      <c r="DA2286" s="349">
        <v>47115</v>
      </c>
      <c r="DB2286" s="348">
        <v>2029</v>
      </c>
    </row>
    <row r="2287" spans="105:106" ht="18.75" customHeight="1" x14ac:dyDescent="0.25">
      <c r="DA2287" s="349">
        <v>47116</v>
      </c>
      <c r="DB2287" s="348">
        <v>2029</v>
      </c>
    </row>
    <row r="2288" spans="105:106" ht="18.75" customHeight="1" x14ac:dyDescent="0.25">
      <c r="DA2288" s="349">
        <v>47117</v>
      </c>
      <c r="DB2288" s="348">
        <v>2029</v>
      </c>
    </row>
    <row r="2289" spans="105:106" ht="18.75" customHeight="1" x14ac:dyDescent="0.25">
      <c r="DA2289" s="349">
        <v>47118</v>
      </c>
      <c r="DB2289" s="348">
        <v>2029</v>
      </c>
    </row>
    <row r="2290" spans="105:106" ht="18.75" customHeight="1" x14ac:dyDescent="0.25">
      <c r="DA2290" s="349">
        <v>47119</v>
      </c>
      <c r="DB2290" s="348">
        <v>2029</v>
      </c>
    </row>
    <row r="2291" spans="105:106" ht="18.75" customHeight="1" x14ac:dyDescent="0.25">
      <c r="DA2291" s="349">
        <v>47120</v>
      </c>
      <c r="DB2291" s="348">
        <v>2029</v>
      </c>
    </row>
    <row r="2292" spans="105:106" ht="18.75" customHeight="1" x14ac:dyDescent="0.25">
      <c r="DA2292" s="349">
        <v>47121</v>
      </c>
      <c r="DB2292" s="348">
        <v>2029</v>
      </c>
    </row>
    <row r="2293" spans="105:106" ht="18.75" customHeight="1" x14ac:dyDescent="0.25">
      <c r="DA2293" s="349">
        <v>47122</v>
      </c>
      <c r="DB2293" s="348">
        <v>2029</v>
      </c>
    </row>
    <row r="2294" spans="105:106" ht="18.75" customHeight="1" x14ac:dyDescent="0.25">
      <c r="DA2294" s="349">
        <v>47123</v>
      </c>
      <c r="DB2294" s="348">
        <v>2029</v>
      </c>
    </row>
    <row r="2295" spans="105:106" ht="18.75" customHeight="1" x14ac:dyDescent="0.25">
      <c r="DA2295" s="349">
        <v>47124</v>
      </c>
      <c r="DB2295" s="348">
        <v>2029</v>
      </c>
    </row>
    <row r="2296" spans="105:106" ht="18.75" customHeight="1" x14ac:dyDescent="0.25">
      <c r="DA2296" s="349">
        <v>47125</v>
      </c>
      <c r="DB2296" s="348">
        <v>2029</v>
      </c>
    </row>
    <row r="2297" spans="105:106" ht="18.75" customHeight="1" x14ac:dyDescent="0.25">
      <c r="DA2297" s="349">
        <v>47126</v>
      </c>
      <c r="DB2297" s="348">
        <v>2029</v>
      </c>
    </row>
    <row r="2298" spans="105:106" ht="18.75" customHeight="1" x14ac:dyDescent="0.25">
      <c r="DA2298" s="349">
        <v>47127</v>
      </c>
      <c r="DB2298" s="348">
        <v>2029</v>
      </c>
    </row>
    <row r="2299" spans="105:106" ht="18.75" customHeight="1" x14ac:dyDescent="0.25">
      <c r="DA2299" s="349">
        <v>47128</v>
      </c>
      <c r="DB2299" s="348">
        <v>2029</v>
      </c>
    </row>
    <row r="2300" spans="105:106" ht="18.75" customHeight="1" x14ac:dyDescent="0.25">
      <c r="DA2300" s="349">
        <v>47129</v>
      </c>
      <c r="DB2300" s="348">
        <v>2029</v>
      </c>
    </row>
    <row r="2301" spans="105:106" ht="18.75" customHeight="1" x14ac:dyDescent="0.25">
      <c r="DA2301" s="349">
        <v>47130</v>
      </c>
      <c r="DB2301" s="348">
        <v>2029</v>
      </c>
    </row>
    <row r="2302" spans="105:106" ht="18.75" customHeight="1" x14ac:dyDescent="0.25">
      <c r="DA2302" s="349">
        <v>47131</v>
      </c>
      <c r="DB2302" s="348">
        <v>2029</v>
      </c>
    </row>
    <row r="2303" spans="105:106" ht="18.75" customHeight="1" x14ac:dyDescent="0.25">
      <c r="DA2303" s="349">
        <v>47132</v>
      </c>
      <c r="DB2303" s="348">
        <v>2029</v>
      </c>
    </row>
    <row r="2304" spans="105:106" ht="18.75" customHeight="1" x14ac:dyDescent="0.25">
      <c r="DA2304" s="349">
        <v>47133</v>
      </c>
      <c r="DB2304" s="348">
        <v>2029</v>
      </c>
    </row>
    <row r="2305" spans="105:106" ht="18.75" customHeight="1" x14ac:dyDescent="0.25">
      <c r="DA2305" s="349">
        <v>47134</v>
      </c>
      <c r="DB2305" s="348">
        <v>2029</v>
      </c>
    </row>
    <row r="2306" spans="105:106" ht="18.75" customHeight="1" x14ac:dyDescent="0.25">
      <c r="DA2306" s="349">
        <v>47135</v>
      </c>
      <c r="DB2306" s="348">
        <v>2029</v>
      </c>
    </row>
    <row r="2307" spans="105:106" ht="18.75" customHeight="1" x14ac:dyDescent="0.25">
      <c r="DA2307" s="349">
        <v>47136</v>
      </c>
      <c r="DB2307" s="348">
        <v>2029</v>
      </c>
    </row>
    <row r="2308" spans="105:106" ht="18.75" customHeight="1" x14ac:dyDescent="0.25">
      <c r="DA2308" s="349">
        <v>47137</v>
      </c>
      <c r="DB2308" s="348">
        <v>2029</v>
      </c>
    </row>
    <row r="2309" spans="105:106" ht="18.75" customHeight="1" x14ac:dyDescent="0.25">
      <c r="DA2309" s="349">
        <v>47138</v>
      </c>
      <c r="DB2309" s="348">
        <v>2029</v>
      </c>
    </row>
    <row r="2310" spans="105:106" ht="18.75" customHeight="1" x14ac:dyDescent="0.25">
      <c r="DA2310" s="349">
        <v>47139</v>
      </c>
      <c r="DB2310" s="348">
        <v>2029</v>
      </c>
    </row>
    <row r="2311" spans="105:106" ht="18.75" customHeight="1" x14ac:dyDescent="0.25">
      <c r="DA2311" s="349">
        <v>47140</v>
      </c>
      <c r="DB2311" s="348">
        <v>2029</v>
      </c>
    </row>
    <row r="2312" spans="105:106" ht="18.75" customHeight="1" x14ac:dyDescent="0.25">
      <c r="DA2312" s="349">
        <v>47141</v>
      </c>
      <c r="DB2312" s="348">
        <v>2029</v>
      </c>
    </row>
    <row r="2313" spans="105:106" ht="18.75" customHeight="1" x14ac:dyDescent="0.25">
      <c r="DA2313" s="349">
        <v>47142</v>
      </c>
      <c r="DB2313" s="348">
        <v>2029</v>
      </c>
    </row>
    <row r="2314" spans="105:106" ht="18.75" customHeight="1" x14ac:dyDescent="0.25">
      <c r="DA2314" s="349">
        <v>47143</v>
      </c>
      <c r="DB2314" s="348">
        <v>2029</v>
      </c>
    </row>
    <row r="2315" spans="105:106" ht="18.75" customHeight="1" x14ac:dyDescent="0.25">
      <c r="DA2315" s="349">
        <v>47144</v>
      </c>
      <c r="DB2315" s="348">
        <v>2029</v>
      </c>
    </row>
    <row r="2316" spans="105:106" ht="18.75" customHeight="1" x14ac:dyDescent="0.25">
      <c r="DA2316" s="349">
        <v>47145</v>
      </c>
      <c r="DB2316" s="348">
        <v>2029</v>
      </c>
    </row>
    <row r="2317" spans="105:106" ht="18.75" customHeight="1" x14ac:dyDescent="0.25">
      <c r="DA2317" s="349">
        <v>47146</v>
      </c>
      <c r="DB2317" s="348">
        <v>2029</v>
      </c>
    </row>
    <row r="2318" spans="105:106" ht="18.75" customHeight="1" x14ac:dyDescent="0.25">
      <c r="DA2318" s="349">
        <v>47147</v>
      </c>
      <c r="DB2318" s="348">
        <v>2029</v>
      </c>
    </row>
    <row r="2319" spans="105:106" ht="18.75" customHeight="1" x14ac:dyDescent="0.25">
      <c r="DA2319" s="349">
        <v>47148</v>
      </c>
      <c r="DB2319" s="348">
        <v>2029</v>
      </c>
    </row>
    <row r="2320" spans="105:106" ht="18.75" customHeight="1" x14ac:dyDescent="0.25">
      <c r="DA2320" s="349">
        <v>47149</v>
      </c>
      <c r="DB2320" s="348">
        <v>2029</v>
      </c>
    </row>
    <row r="2321" spans="105:106" ht="18.75" customHeight="1" x14ac:dyDescent="0.25">
      <c r="DA2321" s="349">
        <v>47150</v>
      </c>
      <c r="DB2321" s="348">
        <v>2029</v>
      </c>
    </row>
    <row r="2322" spans="105:106" ht="18.75" customHeight="1" x14ac:dyDescent="0.25">
      <c r="DA2322" s="349">
        <v>47151</v>
      </c>
      <c r="DB2322" s="348">
        <v>2029</v>
      </c>
    </row>
    <row r="2323" spans="105:106" ht="18.75" customHeight="1" x14ac:dyDescent="0.25">
      <c r="DA2323" s="349">
        <v>47152</v>
      </c>
      <c r="DB2323" s="348">
        <v>2029</v>
      </c>
    </row>
    <row r="2324" spans="105:106" ht="18.75" customHeight="1" x14ac:dyDescent="0.25">
      <c r="DA2324" s="349">
        <v>47153</v>
      </c>
      <c r="DB2324" s="348">
        <v>2029</v>
      </c>
    </row>
    <row r="2325" spans="105:106" ht="18.75" customHeight="1" x14ac:dyDescent="0.25">
      <c r="DA2325" s="349">
        <v>47154</v>
      </c>
      <c r="DB2325" s="348">
        <v>2029</v>
      </c>
    </row>
    <row r="2326" spans="105:106" ht="18.75" customHeight="1" x14ac:dyDescent="0.25">
      <c r="DA2326" s="349">
        <v>47155</v>
      </c>
      <c r="DB2326" s="348">
        <v>2029</v>
      </c>
    </row>
    <row r="2327" spans="105:106" ht="18.75" customHeight="1" x14ac:dyDescent="0.25">
      <c r="DA2327" s="349">
        <v>47156</v>
      </c>
      <c r="DB2327" s="348">
        <v>2029</v>
      </c>
    </row>
    <row r="2328" spans="105:106" ht="18.75" customHeight="1" x14ac:dyDescent="0.25">
      <c r="DA2328" s="349">
        <v>47157</v>
      </c>
      <c r="DB2328" s="348">
        <v>2029</v>
      </c>
    </row>
    <row r="2329" spans="105:106" ht="18.75" customHeight="1" x14ac:dyDescent="0.25">
      <c r="DA2329" s="349">
        <v>47158</v>
      </c>
      <c r="DB2329" s="348">
        <v>2029</v>
      </c>
    </row>
    <row r="2330" spans="105:106" ht="18.75" customHeight="1" x14ac:dyDescent="0.25">
      <c r="DA2330" s="349">
        <v>47159</v>
      </c>
      <c r="DB2330" s="348">
        <v>2029</v>
      </c>
    </row>
    <row r="2331" spans="105:106" ht="18.75" customHeight="1" x14ac:dyDescent="0.25">
      <c r="DA2331" s="349">
        <v>47160</v>
      </c>
      <c r="DB2331" s="348">
        <v>2029</v>
      </c>
    </row>
    <row r="2332" spans="105:106" ht="18.75" customHeight="1" x14ac:dyDescent="0.25">
      <c r="DA2332" s="349">
        <v>47161</v>
      </c>
      <c r="DB2332" s="348">
        <v>2029</v>
      </c>
    </row>
    <row r="2333" spans="105:106" ht="18.75" customHeight="1" x14ac:dyDescent="0.25">
      <c r="DA2333" s="349">
        <v>47162</v>
      </c>
      <c r="DB2333" s="348">
        <v>2029</v>
      </c>
    </row>
    <row r="2334" spans="105:106" ht="18.75" customHeight="1" x14ac:dyDescent="0.25">
      <c r="DA2334" s="349">
        <v>47163</v>
      </c>
      <c r="DB2334" s="348">
        <v>2029</v>
      </c>
    </row>
    <row r="2335" spans="105:106" ht="18.75" customHeight="1" x14ac:dyDescent="0.25">
      <c r="DA2335" s="349">
        <v>47164</v>
      </c>
      <c r="DB2335" s="348">
        <v>2029</v>
      </c>
    </row>
    <row r="2336" spans="105:106" ht="18.75" customHeight="1" x14ac:dyDescent="0.25">
      <c r="DA2336" s="349">
        <v>47165</v>
      </c>
      <c r="DB2336" s="348">
        <v>2029</v>
      </c>
    </row>
    <row r="2337" spans="105:106" ht="18.75" customHeight="1" x14ac:dyDescent="0.25">
      <c r="DA2337" s="349">
        <v>47166</v>
      </c>
      <c r="DB2337" s="348">
        <v>2029</v>
      </c>
    </row>
    <row r="2338" spans="105:106" ht="18.75" customHeight="1" x14ac:dyDescent="0.25">
      <c r="DA2338" s="349">
        <v>47167</v>
      </c>
      <c r="DB2338" s="348">
        <v>2029</v>
      </c>
    </row>
    <row r="2339" spans="105:106" ht="18.75" customHeight="1" x14ac:dyDescent="0.25">
      <c r="DA2339" s="349">
        <v>47168</v>
      </c>
      <c r="DB2339" s="348">
        <v>2029</v>
      </c>
    </row>
    <row r="2340" spans="105:106" ht="18.75" customHeight="1" x14ac:dyDescent="0.25">
      <c r="DA2340" s="349">
        <v>47169</v>
      </c>
      <c r="DB2340" s="348">
        <v>2029</v>
      </c>
    </row>
    <row r="2341" spans="105:106" ht="18.75" customHeight="1" x14ac:dyDescent="0.25">
      <c r="DA2341" s="349">
        <v>47170</v>
      </c>
      <c r="DB2341" s="348">
        <v>2029</v>
      </c>
    </row>
    <row r="2342" spans="105:106" ht="18.75" customHeight="1" x14ac:dyDescent="0.25">
      <c r="DA2342" s="349">
        <v>47171</v>
      </c>
      <c r="DB2342" s="348">
        <v>2029</v>
      </c>
    </row>
    <row r="2343" spans="105:106" ht="18.75" customHeight="1" x14ac:dyDescent="0.25">
      <c r="DA2343" s="349">
        <v>47172</v>
      </c>
      <c r="DB2343" s="348">
        <v>2029</v>
      </c>
    </row>
    <row r="2344" spans="105:106" ht="18.75" customHeight="1" x14ac:dyDescent="0.25">
      <c r="DA2344" s="349">
        <v>47173</v>
      </c>
      <c r="DB2344" s="348">
        <v>2029</v>
      </c>
    </row>
    <row r="2345" spans="105:106" ht="18.75" customHeight="1" x14ac:dyDescent="0.25">
      <c r="DA2345" s="349">
        <v>47174</v>
      </c>
      <c r="DB2345" s="348">
        <v>2029</v>
      </c>
    </row>
    <row r="2346" spans="105:106" ht="18.75" customHeight="1" x14ac:dyDescent="0.25">
      <c r="DA2346" s="349">
        <v>47175</v>
      </c>
      <c r="DB2346" s="348">
        <v>2029</v>
      </c>
    </row>
    <row r="2347" spans="105:106" ht="18.75" customHeight="1" x14ac:dyDescent="0.25">
      <c r="DA2347" s="349">
        <v>47176</v>
      </c>
      <c r="DB2347" s="348">
        <v>2029</v>
      </c>
    </row>
    <row r="2348" spans="105:106" ht="18.75" customHeight="1" x14ac:dyDescent="0.25">
      <c r="DA2348" s="349">
        <v>47177</v>
      </c>
      <c r="DB2348" s="348">
        <v>2029</v>
      </c>
    </row>
    <row r="2349" spans="105:106" ht="18.75" customHeight="1" x14ac:dyDescent="0.25">
      <c r="DA2349" s="349">
        <v>47178</v>
      </c>
      <c r="DB2349" s="348">
        <v>2029</v>
      </c>
    </row>
    <row r="2350" spans="105:106" ht="18.75" customHeight="1" x14ac:dyDescent="0.25">
      <c r="DA2350" s="349">
        <v>47179</v>
      </c>
      <c r="DB2350" s="348">
        <v>2029</v>
      </c>
    </row>
    <row r="2351" spans="105:106" ht="18.75" customHeight="1" x14ac:dyDescent="0.25">
      <c r="DA2351" s="349">
        <v>47180</v>
      </c>
      <c r="DB2351" s="348">
        <v>2029</v>
      </c>
    </row>
    <row r="2352" spans="105:106" ht="18.75" customHeight="1" x14ac:dyDescent="0.25">
      <c r="DA2352" s="349">
        <v>47181</v>
      </c>
      <c r="DB2352" s="348">
        <v>2029</v>
      </c>
    </row>
    <row r="2353" spans="105:106" ht="18.75" customHeight="1" x14ac:dyDescent="0.25">
      <c r="DA2353" s="349">
        <v>47182</v>
      </c>
      <c r="DB2353" s="348">
        <v>2029</v>
      </c>
    </row>
    <row r="2354" spans="105:106" ht="18.75" customHeight="1" x14ac:dyDescent="0.25">
      <c r="DA2354" s="349">
        <v>47183</v>
      </c>
      <c r="DB2354" s="348">
        <v>2029</v>
      </c>
    </row>
    <row r="2355" spans="105:106" ht="18.75" customHeight="1" x14ac:dyDescent="0.25">
      <c r="DA2355" s="349">
        <v>47184</v>
      </c>
      <c r="DB2355" s="348">
        <v>2029</v>
      </c>
    </row>
    <row r="2356" spans="105:106" ht="18.75" customHeight="1" x14ac:dyDescent="0.25">
      <c r="DA2356" s="349">
        <v>47185</v>
      </c>
      <c r="DB2356" s="348">
        <v>2029</v>
      </c>
    </row>
    <row r="2357" spans="105:106" ht="18.75" customHeight="1" x14ac:dyDescent="0.25">
      <c r="DA2357" s="349">
        <v>47186</v>
      </c>
      <c r="DB2357" s="348">
        <v>2029</v>
      </c>
    </row>
    <row r="2358" spans="105:106" ht="18.75" customHeight="1" x14ac:dyDescent="0.25">
      <c r="DA2358" s="349">
        <v>47187</v>
      </c>
      <c r="DB2358" s="348">
        <v>2029</v>
      </c>
    </row>
    <row r="2359" spans="105:106" ht="18.75" customHeight="1" x14ac:dyDescent="0.25">
      <c r="DA2359" s="349">
        <v>47188</v>
      </c>
      <c r="DB2359" s="348">
        <v>2029</v>
      </c>
    </row>
    <row r="2360" spans="105:106" ht="18.75" customHeight="1" x14ac:dyDescent="0.25">
      <c r="DA2360" s="349">
        <v>47189</v>
      </c>
      <c r="DB2360" s="348">
        <v>2029</v>
      </c>
    </row>
    <row r="2361" spans="105:106" ht="18.75" customHeight="1" x14ac:dyDescent="0.25">
      <c r="DA2361" s="349">
        <v>47190</v>
      </c>
      <c r="DB2361" s="348">
        <v>2029</v>
      </c>
    </row>
    <row r="2362" spans="105:106" ht="18.75" customHeight="1" x14ac:dyDescent="0.25">
      <c r="DA2362" s="349">
        <v>47191</v>
      </c>
      <c r="DB2362" s="348">
        <v>2029</v>
      </c>
    </row>
    <row r="2363" spans="105:106" ht="18.75" customHeight="1" x14ac:dyDescent="0.25">
      <c r="DA2363" s="349">
        <v>47192</v>
      </c>
      <c r="DB2363" s="348">
        <v>2029</v>
      </c>
    </row>
    <row r="2364" spans="105:106" ht="18.75" customHeight="1" x14ac:dyDescent="0.25">
      <c r="DA2364" s="349">
        <v>47193</v>
      </c>
      <c r="DB2364" s="348">
        <v>2029</v>
      </c>
    </row>
    <row r="2365" spans="105:106" ht="18.75" customHeight="1" x14ac:dyDescent="0.25">
      <c r="DA2365" s="349">
        <v>47194</v>
      </c>
      <c r="DB2365" s="348">
        <v>2029</v>
      </c>
    </row>
    <row r="2366" spans="105:106" ht="18.75" customHeight="1" x14ac:dyDescent="0.25">
      <c r="DA2366" s="349">
        <v>47195</v>
      </c>
      <c r="DB2366" s="348">
        <v>2029</v>
      </c>
    </row>
    <row r="2367" spans="105:106" ht="18.75" customHeight="1" x14ac:dyDescent="0.25">
      <c r="DA2367" s="349">
        <v>47196</v>
      </c>
      <c r="DB2367" s="348">
        <v>2029</v>
      </c>
    </row>
    <row r="2368" spans="105:106" ht="18.75" customHeight="1" x14ac:dyDescent="0.25">
      <c r="DA2368" s="349">
        <v>47197</v>
      </c>
      <c r="DB2368" s="348">
        <v>2029</v>
      </c>
    </row>
    <row r="2369" spans="105:106" ht="18.75" customHeight="1" x14ac:dyDescent="0.25">
      <c r="DA2369" s="349">
        <v>47198</v>
      </c>
      <c r="DB2369" s="348">
        <v>2029</v>
      </c>
    </row>
    <row r="2370" spans="105:106" ht="18.75" customHeight="1" x14ac:dyDescent="0.25">
      <c r="DA2370" s="349">
        <v>47199</v>
      </c>
      <c r="DB2370" s="348">
        <v>2029</v>
      </c>
    </row>
    <row r="2371" spans="105:106" ht="18.75" customHeight="1" x14ac:dyDescent="0.25">
      <c r="DA2371" s="349">
        <v>47200</v>
      </c>
      <c r="DB2371" s="348">
        <v>2029</v>
      </c>
    </row>
    <row r="2372" spans="105:106" ht="18.75" customHeight="1" x14ac:dyDescent="0.25">
      <c r="DA2372" s="349">
        <v>47201</v>
      </c>
      <c r="DB2372" s="348">
        <v>2029</v>
      </c>
    </row>
    <row r="2373" spans="105:106" ht="18.75" customHeight="1" x14ac:dyDescent="0.25">
      <c r="DA2373" s="349">
        <v>47202</v>
      </c>
      <c r="DB2373" s="348">
        <v>2029</v>
      </c>
    </row>
    <row r="2374" spans="105:106" ht="18.75" customHeight="1" x14ac:dyDescent="0.25">
      <c r="DA2374" s="349">
        <v>47203</v>
      </c>
      <c r="DB2374" s="348">
        <v>2029</v>
      </c>
    </row>
    <row r="2375" spans="105:106" ht="18.75" customHeight="1" x14ac:dyDescent="0.25">
      <c r="DA2375" s="349">
        <v>47204</v>
      </c>
      <c r="DB2375" s="348">
        <v>2029</v>
      </c>
    </row>
    <row r="2376" spans="105:106" ht="18.75" customHeight="1" x14ac:dyDescent="0.25">
      <c r="DA2376" s="349">
        <v>47205</v>
      </c>
      <c r="DB2376" s="348">
        <v>2029</v>
      </c>
    </row>
    <row r="2377" spans="105:106" ht="18.75" customHeight="1" x14ac:dyDescent="0.25">
      <c r="DA2377" s="349">
        <v>47206</v>
      </c>
      <c r="DB2377" s="348">
        <v>2029</v>
      </c>
    </row>
    <row r="2378" spans="105:106" ht="18.75" customHeight="1" x14ac:dyDescent="0.25">
      <c r="DA2378" s="349">
        <v>47207</v>
      </c>
      <c r="DB2378" s="348">
        <v>2029</v>
      </c>
    </row>
    <row r="2379" spans="105:106" ht="18.75" customHeight="1" x14ac:dyDescent="0.25">
      <c r="DA2379" s="349">
        <v>47208</v>
      </c>
      <c r="DB2379" s="348">
        <v>2029</v>
      </c>
    </row>
    <row r="2380" spans="105:106" ht="18.75" customHeight="1" x14ac:dyDescent="0.25">
      <c r="DA2380" s="349">
        <v>47209</v>
      </c>
      <c r="DB2380" s="348">
        <v>2029</v>
      </c>
    </row>
    <row r="2381" spans="105:106" ht="18.75" customHeight="1" x14ac:dyDescent="0.25">
      <c r="DA2381" s="349">
        <v>47210</v>
      </c>
      <c r="DB2381" s="348">
        <v>2029</v>
      </c>
    </row>
    <row r="2382" spans="105:106" ht="18.75" customHeight="1" x14ac:dyDescent="0.25">
      <c r="DA2382" s="349">
        <v>47211</v>
      </c>
      <c r="DB2382" s="348">
        <v>2029</v>
      </c>
    </row>
    <row r="2383" spans="105:106" ht="18.75" customHeight="1" x14ac:dyDescent="0.25">
      <c r="DA2383" s="349">
        <v>47212</v>
      </c>
      <c r="DB2383" s="348">
        <v>2029</v>
      </c>
    </row>
    <row r="2384" spans="105:106" ht="18.75" customHeight="1" x14ac:dyDescent="0.25">
      <c r="DA2384" s="349">
        <v>47213</v>
      </c>
      <c r="DB2384" s="348">
        <v>2029</v>
      </c>
    </row>
    <row r="2385" spans="105:106" ht="18.75" customHeight="1" x14ac:dyDescent="0.25">
      <c r="DA2385" s="349">
        <v>47214</v>
      </c>
      <c r="DB2385" s="348">
        <v>2029</v>
      </c>
    </row>
    <row r="2386" spans="105:106" ht="18.75" customHeight="1" x14ac:dyDescent="0.25">
      <c r="DA2386" s="349">
        <v>47215</v>
      </c>
      <c r="DB2386" s="348">
        <v>2029</v>
      </c>
    </row>
    <row r="2387" spans="105:106" ht="18.75" customHeight="1" x14ac:dyDescent="0.25">
      <c r="DA2387" s="349">
        <v>47216</v>
      </c>
      <c r="DB2387" s="348">
        <v>2029</v>
      </c>
    </row>
    <row r="2388" spans="105:106" ht="18.75" customHeight="1" x14ac:dyDescent="0.25">
      <c r="DA2388" s="349">
        <v>47217</v>
      </c>
      <c r="DB2388" s="348">
        <v>2029</v>
      </c>
    </row>
    <row r="2389" spans="105:106" ht="18.75" customHeight="1" x14ac:dyDescent="0.25">
      <c r="DA2389" s="349">
        <v>47218</v>
      </c>
      <c r="DB2389" s="348">
        <v>2029</v>
      </c>
    </row>
    <row r="2390" spans="105:106" ht="18.75" customHeight="1" x14ac:dyDescent="0.25">
      <c r="DA2390" s="349">
        <v>47219</v>
      </c>
      <c r="DB2390" s="348">
        <v>2029</v>
      </c>
    </row>
    <row r="2391" spans="105:106" ht="18.75" customHeight="1" x14ac:dyDescent="0.25">
      <c r="DA2391" s="349">
        <v>47220</v>
      </c>
      <c r="DB2391" s="348">
        <v>2029</v>
      </c>
    </row>
    <row r="2392" spans="105:106" ht="18.75" customHeight="1" x14ac:dyDescent="0.25">
      <c r="DA2392" s="349">
        <v>47221</v>
      </c>
      <c r="DB2392" s="348">
        <v>2029</v>
      </c>
    </row>
    <row r="2393" spans="105:106" ht="18.75" customHeight="1" x14ac:dyDescent="0.25">
      <c r="DA2393" s="349">
        <v>47222</v>
      </c>
      <c r="DB2393" s="348">
        <v>2029</v>
      </c>
    </row>
    <row r="2394" spans="105:106" ht="18.75" customHeight="1" x14ac:dyDescent="0.25">
      <c r="DA2394" s="349">
        <v>47223</v>
      </c>
      <c r="DB2394" s="348">
        <v>2029</v>
      </c>
    </row>
    <row r="2395" spans="105:106" ht="18.75" customHeight="1" x14ac:dyDescent="0.25">
      <c r="DA2395" s="349">
        <v>47224</v>
      </c>
      <c r="DB2395" s="348">
        <v>2029</v>
      </c>
    </row>
    <row r="2396" spans="105:106" ht="18.75" customHeight="1" x14ac:dyDescent="0.25">
      <c r="DA2396" s="349">
        <v>47225</v>
      </c>
      <c r="DB2396" s="348">
        <v>2029</v>
      </c>
    </row>
    <row r="2397" spans="105:106" ht="18.75" customHeight="1" x14ac:dyDescent="0.25">
      <c r="DA2397" s="349">
        <v>47226</v>
      </c>
      <c r="DB2397" s="348">
        <v>2029</v>
      </c>
    </row>
    <row r="2398" spans="105:106" ht="18.75" customHeight="1" x14ac:dyDescent="0.25">
      <c r="DA2398" s="349">
        <v>47227</v>
      </c>
      <c r="DB2398" s="348">
        <v>2029</v>
      </c>
    </row>
    <row r="2399" spans="105:106" ht="18.75" customHeight="1" x14ac:dyDescent="0.25">
      <c r="DA2399" s="349">
        <v>47228</v>
      </c>
      <c r="DB2399" s="348">
        <v>2029</v>
      </c>
    </row>
    <row r="2400" spans="105:106" ht="18.75" customHeight="1" x14ac:dyDescent="0.25">
      <c r="DA2400" s="349">
        <v>47229</v>
      </c>
      <c r="DB2400" s="348">
        <v>2029</v>
      </c>
    </row>
    <row r="2401" spans="105:106" ht="18.75" customHeight="1" x14ac:dyDescent="0.25">
      <c r="DA2401" s="349">
        <v>47230</v>
      </c>
      <c r="DB2401" s="348">
        <v>2029</v>
      </c>
    </row>
    <row r="2402" spans="105:106" ht="18.75" customHeight="1" x14ac:dyDescent="0.25">
      <c r="DA2402" s="349">
        <v>47231</v>
      </c>
      <c r="DB2402" s="348">
        <v>2029</v>
      </c>
    </row>
    <row r="2403" spans="105:106" ht="18.75" customHeight="1" x14ac:dyDescent="0.25">
      <c r="DA2403" s="349">
        <v>47232</v>
      </c>
      <c r="DB2403" s="348">
        <v>2029</v>
      </c>
    </row>
    <row r="2404" spans="105:106" ht="18.75" customHeight="1" x14ac:dyDescent="0.25">
      <c r="DA2404" s="349">
        <v>47233</v>
      </c>
      <c r="DB2404" s="348">
        <v>2029</v>
      </c>
    </row>
    <row r="2405" spans="105:106" ht="18.75" customHeight="1" x14ac:dyDescent="0.25">
      <c r="DA2405" s="349">
        <v>47234</v>
      </c>
      <c r="DB2405" s="348">
        <v>2029</v>
      </c>
    </row>
    <row r="2406" spans="105:106" ht="18.75" customHeight="1" x14ac:dyDescent="0.25">
      <c r="DA2406" s="349">
        <v>47235</v>
      </c>
      <c r="DB2406" s="348">
        <v>2029</v>
      </c>
    </row>
    <row r="2407" spans="105:106" ht="18.75" customHeight="1" x14ac:dyDescent="0.25">
      <c r="DA2407" s="349">
        <v>47236</v>
      </c>
      <c r="DB2407" s="348">
        <v>2029</v>
      </c>
    </row>
    <row r="2408" spans="105:106" ht="18.75" customHeight="1" x14ac:dyDescent="0.25">
      <c r="DA2408" s="349">
        <v>47237</v>
      </c>
      <c r="DB2408" s="348">
        <v>2029</v>
      </c>
    </row>
    <row r="2409" spans="105:106" ht="18.75" customHeight="1" x14ac:dyDescent="0.25">
      <c r="DA2409" s="349">
        <v>47238</v>
      </c>
      <c r="DB2409" s="348">
        <v>2029</v>
      </c>
    </row>
    <row r="2410" spans="105:106" ht="18.75" customHeight="1" x14ac:dyDescent="0.25">
      <c r="DA2410" s="349">
        <v>47239</v>
      </c>
      <c r="DB2410" s="348">
        <v>2029</v>
      </c>
    </row>
    <row r="2411" spans="105:106" ht="18.75" customHeight="1" x14ac:dyDescent="0.25">
      <c r="DA2411" s="349">
        <v>47240</v>
      </c>
      <c r="DB2411" s="348">
        <v>2029</v>
      </c>
    </row>
    <row r="2412" spans="105:106" ht="18.75" customHeight="1" x14ac:dyDescent="0.25">
      <c r="DA2412" s="349">
        <v>47241</v>
      </c>
      <c r="DB2412" s="348">
        <v>2029</v>
      </c>
    </row>
    <row r="2413" spans="105:106" ht="18.75" customHeight="1" x14ac:dyDescent="0.25">
      <c r="DA2413" s="349">
        <v>47242</v>
      </c>
      <c r="DB2413" s="348">
        <v>2029</v>
      </c>
    </row>
    <row r="2414" spans="105:106" ht="18.75" customHeight="1" x14ac:dyDescent="0.25">
      <c r="DA2414" s="349">
        <v>47243</v>
      </c>
      <c r="DB2414" s="348">
        <v>2029</v>
      </c>
    </row>
    <row r="2415" spans="105:106" ht="18.75" customHeight="1" x14ac:dyDescent="0.25">
      <c r="DA2415" s="349">
        <v>47244</v>
      </c>
      <c r="DB2415" s="348">
        <v>2029</v>
      </c>
    </row>
    <row r="2416" spans="105:106" ht="18.75" customHeight="1" x14ac:dyDescent="0.25">
      <c r="DA2416" s="349">
        <v>47245</v>
      </c>
      <c r="DB2416" s="348">
        <v>2029</v>
      </c>
    </row>
    <row r="2417" spans="105:106" ht="18.75" customHeight="1" x14ac:dyDescent="0.25">
      <c r="DA2417" s="349">
        <v>47246</v>
      </c>
      <c r="DB2417" s="348">
        <v>2029</v>
      </c>
    </row>
    <row r="2418" spans="105:106" ht="18.75" customHeight="1" x14ac:dyDescent="0.25">
      <c r="DA2418" s="349">
        <v>47247</v>
      </c>
      <c r="DB2418" s="348">
        <v>2029</v>
      </c>
    </row>
    <row r="2419" spans="105:106" ht="18.75" customHeight="1" x14ac:dyDescent="0.25">
      <c r="DA2419" s="349">
        <v>47248</v>
      </c>
      <c r="DB2419" s="348">
        <v>2029</v>
      </c>
    </row>
    <row r="2420" spans="105:106" ht="18.75" customHeight="1" x14ac:dyDescent="0.25">
      <c r="DA2420" s="349">
        <v>47249</v>
      </c>
      <c r="DB2420" s="348">
        <v>2029</v>
      </c>
    </row>
    <row r="2421" spans="105:106" ht="18.75" customHeight="1" x14ac:dyDescent="0.25">
      <c r="DA2421" s="349">
        <v>47250</v>
      </c>
      <c r="DB2421" s="348">
        <v>2029</v>
      </c>
    </row>
    <row r="2422" spans="105:106" ht="18.75" customHeight="1" x14ac:dyDescent="0.25">
      <c r="DA2422" s="349">
        <v>47251</v>
      </c>
      <c r="DB2422" s="348">
        <v>2029</v>
      </c>
    </row>
    <row r="2423" spans="105:106" ht="18.75" customHeight="1" x14ac:dyDescent="0.25">
      <c r="DA2423" s="349">
        <v>47252</v>
      </c>
      <c r="DB2423" s="348">
        <v>2029</v>
      </c>
    </row>
    <row r="2424" spans="105:106" ht="18.75" customHeight="1" x14ac:dyDescent="0.25">
      <c r="DA2424" s="349">
        <v>47253</v>
      </c>
      <c r="DB2424" s="348">
        <v>2029</v>
      </c>
    </row>
    <row r="2425" spans="105:106" ht="18.75" customHeight="1" x14ac:dyDescent="0.25">
      <c r="DA2425" s="349">
        <v>47254</v>
      </c>
      <c r="DB2425" s="348">
        <v>2029</v>
      </c>
    </row>
    <row r="2426" spans="105:106" ht="18.75" customHeight="1" x14ac:dyDescent="0.25">
      <c r="DA2426" s="349">
        <v>47255</v>
      </c>
      <c r="DB2426" s="348">
        <v>2029</v>
      </c>
    </row>
    <row r="2427" spans="105:106" ht="18.75" customHeight="1" x14ac:dyDescent="0.25">
      <c r="DA2427" s="349">
        <v>47256</v>
      </c>
      <c r="DB2427" s="348">
        <v>2029</v>
      </c>
    </row>
    <row r="2428" spans="105:106" ht="18.75" customHeight="1" x14ac:dyDescent="0.25">
      <c r="DA2428" s="349">
        <v>47257</v>
      </c>
      <c r="DB2428" s="348">
        <v>2029</v>
      </c>
    </row>
    <row r="2429" spans="105:106" ht="18.75" customHeight="1" x14ac:dyDescent="0.25">
      <c r="DA2429" s="349">
        <v>47258</v>
      </c>
      <c r="DB2429" s="348">
        <v>2029</v>
      </c>
    </row>
    <row r="2430" spans="105:106" ht="18.75" customHeight="1" x14ac:dyDescent="0.25">
      <c r="DA2430" s="349">
        <v>47259</v>
      </c>
      <c r="DB2430" s="348">
        <v>2029</v>
      </c>
    </row>
    <row r="2431" spans="105:106" ht="18.75" customHeight="1" x14ac:dyDescent="0.25">
      <c r="DA2431" s="349">
        <v>47260</v>
      </c>
      <c r="DB2431" s="348">
        <v>2029</v>
      </c>
    </row>
    <row r="2432" spans="105:106" ht="18.75" customHeight="1" x14ac:dyDescent="0.25">
      <c r="DA2432" s="349">
        <v>47261</v>
      </c>
      <c r="DB2432" s="348">
        <v>2029</v>
      </c>
    </row>
    <row r="2433" spans="105:106" ht="18.75" customHeight="1" x14ac:dyDescent="0.25">
      <c r="DA2433" s="349">
        <v>47262</v>
      </c>
      <c r="DB2433" s="348">
        <v>2029</v>
      </c>
    </row>
    <row r="2434" spans="105:106" ht="18.75" customHeight="1" x14ac:dyDescent="0.25">
      <c r="DA2434" s="349">
        <v>47263</v>
      </c>
      <c r="DB2434" s="348">
        <v>2029</v>
      </c>
    </row>
    <row r="2435" spans="105:106" ht="18.75" customHeight="1" x14ac:dyDescent="0.25">
      <c r="DA2435" s="349">
        <v>47264</v>
      </c>
      <c r="DB2435" s="348">
        <v>2029</v>
      </c>
    </row>
    <row r="2436" spans="105:106" ht="18.75" customHeight="1" x14ac:dyDescent="0.25">
      <c r="DA2436" s="349">
        <v>47265</v>
      </c>
      <c r="DB2436" s="348">
        <v>2029</v>
      </c>
    </row>
    <row r="2437" spans="105:106" ht="18.75" customHeight="1" x14ac:dyDescent="0.25">
      <c r="DA2437" s="349">
        <v>47266</v>
      </c>
      <c r="DB2437" s="348">
        <v>2029</v>
      </c>
    </row>
    <row r="2438" spans="105:106" ht="18.75" customHeight="1" x14ac:dyDescent="0.25">
      <c r="DA2438" s="349">
        <v>47267</v>
      </c>
      <c r="DB2438" s="348">
        <v>2029</v>
      </c>
    </row>
    <row r="2439" spans="105:106" ht="18.75" customHeight="1" x14ac:dyDescent="0.25">
      <c r="DA2439" s="349">
        <v>47268</v>
      </c>
      <c r="DB2439" s="348">
        <v>2029</v>
      </c>
    </row>
    <row r="2440" spans="105:106" ht="18.75" customHeight="1" x14ac:dyDescent="0.25">
      <c r="DA2440" s="349">
        <v>47269</v>
      </c>
      <c r="DB2440" s="348">
        <v>2029</v>
      </c>
    </row>
    <row r="2441" spans="105:106" ht="18.75" customHeight="1" x14ac:dyDescent="0.25">
      <c r="DA2441" s="349">
        <v>47270</v>
      </c>
      <c r="DB2441" s="348">
        <v>2029</v>
      </c>
    </row>
    <row r="2442" spans="105:106" ht="18.75" customHeight="1" x14ac:dyDescent="0.25">
      <c r="DA2442" s="349">
        <v>47271</v>
      </c>
      <c r="DB2442" s="348">
        <v>2029</v>
      </c>
    </row>
    <row r="2443" spans="105:106" ht="18.75" customHeight="1" x14ac:dyDescent="0.25">
      <c r="DA2443" s="349">
        <v>47272</v>
      </c>
      <c r="DB2443" s="348">
        <v>2029</v>
      </c>
    </row>
    <row r="2444" spans="105:106" ht="18.75" customHeight="1" x14ac:dyDescent="0.25">
      <c r="DA2444" s="349">
        <v>47273</v>
      </c>
      <c r="DB2444" s="348">
        <v>2029</v>
      </c>
    </row>
    <row r="2445" spans="105:106" ht="18.75" customHeight="1" x14ac:dyDescent="0.25">
      <c r="DA2445" s="349">
        <v>47274</v>
      </c>
      <c r="DB2445" s="348">
        <v>2029</v>
      </c>
    </row>
    <row r="2446" spans="105:106" ht="18.75" customHeight="1" x14ac:dyDescent="0.25">
      <c r="DA2446" s="349">
        <v>47275</v>
      </c>
      <c r="DB2446" s="348">
        <v>2029</v>
      </c>
    </row>
    <row r="2447" spans="105:106" ht="18.75" customHeight="1" x14ac:dyDescent="0.25">
      <c r="DA2447" s="349">
        <v>47276</v>
      </c>
      <c r="DB2447" s="348">
        <v>2029</v>
      </c>
    </row>
    <row r="2448" spans="105:106" ht="18.75" customHeight="1" x14ac:dyDescent="0.25">
      <c r="DA2448" s="349">
        <v>47277</v>
      </c>
      <c r="DB2448" s="348">
        <v>2029</v>
      </c>
    </row>
    <row r="2449" spans="105:106" ht="18.75" customHeight="1" x14ac:dyDescent="0.25">
      <c r="DA2449" s="349">
        <v>47278</v>
      </c>
      <c r="DB2449" s="348">
        <v>2029</v>
      </c>
    </row>
    <row r="2450" spans="105:106" ht="18.75" customHeight="1" x14ac:dyDescent="0.25">
      <c r="DA2450" s="349">
        <v>47279</v>
      </c>
      <c r="DB2450" s="348">
        <v>2029</v>
      </c>
    </row>
    <row r="2451" spans="105:106" ht="18.75" customHeight="1" x14ac:dyDescent="0.25">
      <c r="DA2451" s="349">
        <v>47280</v>
      </c>
      <c r="DB2451" s="348">
        <v>2029</v>
      </c>
    </row>
    <row r="2452" spans="105:106" ht="18.75" customHeight="1" x14ac:dyDescent="0.25">
      <c r="DA2452" s="349">
        <v>47281</v>
      </c>
      <c r="DB2452" s="348">
        <v>2029</v>
      </c>
    </row>
    <row r="2453" spans="105:106" ht="18.75" customHeight="1" x14ac:dyDescent="0.25">
      <c r="DA2453" s="349">
        <v>47282</v>
      </c>
      <c r="DB2453" s="348">
        <v>2029</v>
      </c>
    </row>
    <row r="2454" spans="105:106" ht="18.75" customHeight="1" x14ac:dyDescent="0.25">
      <c r="DA2454" s="349">
        <v>47283</v>
      </c>
      <c r="DB2454" s="348">
        <v>2029</v>
      </c>
    </row>
    <row r="2455" spans="105:106" ht="18.75" customHeight="1" x14ac:dyDescent="0.25">
      <c r="DA2455" s="349">
        <v>47284</v>
      </c>
      <c r="DB2455" s="348">
        <v>2029</v>
      </c>
    </row>
    <row r="2456" spans="105:106" ht="18.75" customHeight="1" x14ac:dyDescent="0.25">
      <c r="DA2456" s="349">
        <v>47285</v>
      </c>
      <c r="DB2456" s="348">
        <v>2029</v>
      </c>
    </row>
    <row r="2457" spans="105:106" ht="18.75" customHeight="1" x14ac:dyDescent="0.25">
      <c r="DA2457" s="349">
        <v>47286</v>
      </c>
      <c r="DB2457" s="348">
        <v>2029</v>
      </c>
    </row>
    <row r="2458" spans="105:106" ht="18.75" customHeight="1" x14ac:dyDescent="0.25">
      <c r="DA2458" s="349">
        <v>47287</v>
      </c>
      <c r="DB2458" s="348">
        <v>2029</v>
      </c>
    </row>
    <row r="2459" spans="105:106" ht="18.75" customHeight="1" x14ac:dyDescent="0.25">
      <c r="DA2459" s="349">
        <v>47288</v>
      </c>
      <c r="DB2459" s="348">
        <v>2029</v>
      </c>
    </row>
    <row r="2460" spans="105:106" ht="18.75" customHeight="1" x14ac:dyDescent="0.25">
      <c r="DA2460" s="349">
        <v>47289</v>
      </c>
      <c r="DB2460" s="348">
        <v>2029</v>
      </c>
    </row>
    <row r="2461" spans="105:106" ht="18.75" customHeight="1" x14ac:dyDescent="0.25">
      <c r="DA2461" s="349">
        <v>47290</v>
      </c>
      <c r="DB2461" s="348">
        <v>2029</v>
      </c>
    </row>
    <row r="2462" spans="105:106" ht="18.75" customHeight="1" x14ac:dyDescent="0.25">
      <c r="DA2462" s="349">
        <v>47291</v>
      </c>
      <c r="DB2462" s="348">
        <v>2029</v>
      </c>
    </row>
    <row r="2463" spans="105:106" ht="18.75" customHeight="1" x14ac:dyDescent="0.25">
      <c r="DA2463" s="349">
        <v>47292</v>
      </c>
      <c r="DB2463" s="348">
        <v>2029</v>
      </c>
    </row>
    <row r="2464" spans="105:106" ht="18.75" customHeight="1" x14ac:dyDescent="0.25">
      <c r="DA2464" s="349">
        <v>47293</v>
      </c>
      <c r="DB2464" s="348">
        <v>2029</v>
      </c>
    </row>
    <row r="2465" spans="105:106" ht="18.75" customHeight="1" x14ac:dyDescent="0.25">
      <c r="DA2465" s="349">
        <v>47294</v>
      </c>
      <c r="DB2465" s="348">
        <v>2029</v>
      </c>
    </row>
    <row r="2466" spans="105:106" ht="18.75" customHeight="1" x14ac:dyDescent="0.25">
      <c r="DA2466" s="349">
        <v>47295</v>
      </c>
      <c r="DB2466" s="348">
        <v>2029</v>
      </c>
    </row>
    <row r="2467" spans="105:106" ht="18.75" customHeight="1" x14ac:dyDescent="0.25">
      <c r="DA2467" s="349">
        <v>47296</v>
      </c>
      <c r="DB2467" s="348">
        <v>2029</v>
      </c>
    </row>
    <row r="2468" spans="105:106" ht="18.75" customHeight="1" x14ac:dyDescent="0.25">
      <c r="DA2468" s="349">
        <v>47297</v>
      </c>
      <c r="DB2468" s="348">
        <v>2029</v>
      </c>
    </row>
    <row r="2469" spans="105:106" ht="18.75" customHeight="1" x14ac:dyDescent="0.25">
      <c r="DA2469" s="349">
        <v>47298</v>
      </c>
      <c r="DB2469" s="348">
        <v>2029</v>
      </c>
    </row>
    <row r="2470" spans="105:106" ht="18.75" customHeight="1" x14ac:dyDescent="0.25">
      <c r="DA2470" s="349">
        <v>47299</v>
      </c>
      <c r="DB2470" s="348">
        <v>2029</v>
      </c>
    </row>
    <row r="2471" spans="105:106" ht="18.75" customHeight="1" x14ac:dyDescent="0.25">
      <c r="DA2471" s="349">
        <v>47300</v>
      </c>
      <c r="DB2471" s="348">
        <v>2029</v>
      </c>
    </row>
    <row r="2472" spans="105:106" ht="18.75" customHeight="1" x14ac:dyDescent="0.25">
      <c r="DA2472" s="349">
        <v>47301</v>
      </c>
      <c r="DB2472" s="348">
        <v>2029</v>
      </c>
    </row>
    <row r="2473" spans="105:106" ht="18.75" customHeight="1" x14ac:dyDescent="0.25">
      <c r="DA2473" s="349">
        <v>47302</v>
      </c>
      <c r="DB2473" s="348">
        <v>2029</v>
      </c>
    </row>
    <row r="2474" spans="105:106" ht="18.75" customHeight="1" x14ac:dyDescent="0.25">
      <c r="DA2474" s="349">
        <v>47303</v>
      </c>
      <c r="DB2474" s="348">
        <v>2029</v>
      </c>
    </row>
    <row r="2475" spans="105:106" ht="18.75" customHeight="1" x14ac:dyDescent="0.25">
      <c r="DA2475" s="349">
        <v>47304</v>
      </c>
      <c r="DB2475" s="348">
        <v>2029</v>
      </c>
    </row>
    <row r="2476" spans="105:106" ht="18.75" customHeight="1" x14ac:dyDescent="0.25">
      <c r="DA2476" s="349">
        <v>47305</v>
      </c>
      <c r="DB2476" s="348">
        <v>2029</v>
      </c>
    </row>
    <row r="2477" spans="105:106" ht="18.75" customHeight="1" x14ac:dyDescent="0.25">
      <c r="DA2477" s="349">
        <v>47306</v>
      </c>
      <c r="DB2477" s="348">
        <v>2029</v>
      </c>
    </row>
    <row r="2478" spans="105:106" ht="18.75" customHeight="1" x14ac:dyDescent="0.25">
      <c r="DA2478" s="349">
        <v>47307</v>
      </c>
      <c r="DB2478" s="348">
        <v>2029</v>
      </c>
    </row>
    <row r="2479" spans="105:106" ht="18.75" customHeight="1" x14ac:dyDescent="0.25">
      <c r="DA2479" s="349">
        <v>47308</v>
      </c>
      <c r="DB2479" s="348">
        <v>2029</v>
      </c>
    </row>
    <row r="2480" spans="105:106" ht="18.75" customHeight="1" x14ac:dyDescent="0.25">
      <c r="DA2480" s="349">
        <v>47309</v>
      </c>
      <c r="DB2480" s="348">
        <v>2029</v>
      </c>
    </row>
    <row r="2481" spans="105:106" ht="18.75" customHeight="1" x14ac:dyDescent="0.25">
      <c r="DA2481" s="349">
        <v>47310</v>
      </c>
      <c r="DB2481" s="348">
        <v>2029</v>
      </c>
    </row>
    <row r="2482" spans="105:106" ht="18.75" customHeight="1" x14ac:dyDescent="0.25">
      <c r="DA2482" s="349">
        <v>47311</v>
      </c>
      <c r="DB2482" s="348">
        <v>2029</v>
      </c>
    </row>
    <row r="2483" spans="105:106" ht="18.75" customHeight="1" x14ac:dyDescent="0.25">
      <c r="DA2483" s="349">
        <v>47312</v>
      </c>
      <c r="DB2483" s="348">
        <v>2029</v>
      </c>
    </row>
    <row r="2484" spans="105:106" ht="18.75" customHeight="1" x14ac:dyDescent="0.25">
      <c r="DA2484" s="349">
        <v>47313</v>
      </c>
      <c r="DB2484" s="348">
        <v>2029</v>
      </c>
    </row>
    <row r="2485" spans="105:106" ht="18.75" customHeight="1" x14ac:dyDescent="0.25">
      <c r="DA2485" s="349">
        <v>47314</v>
      </c>
      <c r="DB2485" s="348">
        <v>2029</v>
      </c>
    </row>
    <row r="2486" spans="105:106" ht="18.75" customHeight="1" x14ac:dyDescent="0.25">
      <c r="DA2486" s="349">
        <v>47315</v>
      </c>
      <c r="DB2486" s="348">
        <v>2029</v>
      </c>
    </row>
    <row r="2487" spans="105:106" ht="18.75" customHeight="1" x14ac:dyDescent="0.25">
      <c r="DA2487" s="349">
        <v>47316</v>
      </c>
      <c r="DB2487" s="348">
        <v>2029</v>
      </c>
    </row>
    <row r="2488" spans="105:106" ht="18.75" customHeight="1" x14ac:dyDescent="0.25">
      <c r="DA2488" s="349">
        <v>47317</v>
      </c>
      <c r="DB2488" s="348">
        <v>2029</v>
      </c>
    </row>
    <row r="2489" spans="105:106" ht="18.75" customHeight="1" x14ac:dyDescent="0.25">
      <c r="DA2489" s="349">
        <v>47318</v>
      </c>
      <c r="DB2489" s="348">
        <v>2029</v>
      </c>
    </row>
    <row r="2490" spans="105:106" ht="18.75" customHeight="1" x14ac:dyDescent="0.25">
      <c r="DA2490" s="349">
        <v>47319</v>
      </c>
      <c r="DB2490" s="348">
        <v>2029</v>
      </c>
    </row>
    <row r="2491" spans="105:106" ht="18.75" customHeight="1" x14ac:dyDescent="0.25">
      <c r="DA2491" s="349">
        <v>47320</v>
      </c>
      <c r="DB2491" s="348">
        <v>2029</v>
      </c>
    </row>
    <row r="2492" spans="105:106" ht="18.75" customHeight="1" x14ac:dyDescent="0.25">
      <c r="DA2492" s="349">
        <v>47321</v>
      </c>
      <c r="DB2492" s="348">
        <v>2029</v>
      </c>
    </row>
    <row r="2493" spans="105:106" ht="18.75" customHeight="1" x14ac:dyDescent="0.25">
      <c r="DA2493" s="349">
        <v>47322</v>
      </c>
      <c r="DB2493" s="348">
        <v>2029</v>
      </c>
    </row>
    <row r="2494" spans="105:106" ht="18.75" customHeight="1" x14ac:dyDescent="0.25">
      <c r="DA2494" s="349">
        <v>47323</v>
      </c>
      <c r="DB2494" s="348">
        <v>2029</v>
      </c>
    </row>
    <row r="2495" spans="105:106" ht="18.75" customHeight="1" x14ac:dyDescent="0.25">
      <c r="DA2495" s="349">
        <v>47324</v>
      </c>
      <c r="DB2495" s="348">
        <v>2029</v>
      </c>
    </row>
    <row r="2496" spans="105:106" ht="18.75" customHeight="1" x14ac:dyDescent="0.25">
      <c r="DA2496" s="349">
        <v>47325</v>
      </c>
      <c r="DB2496" s="348">
        <v>2029</v>
      </c>
    </row>
    <row r="2497" spans="105:106" ht="18.75" customHeight="1" x14ac:dyDescent="0.25">
      <c r="DA2497" s="349">
        <v>47326</v>
      </c>
      <c r="DB2497" s="348">
        <v>2029</v>
      </c>
    </row>
    <row r="2498" spans="105:106" ht="18.75" customHeight="1" x14ac:dyDescent="0.25">
      <c r="DA2498" s="349">
        <v>47327</v>
      </c>
      <c r="DB2498" s="348">
        <v>2029</v>
      </c>
    </row>
    <row r="2499" spans="105:106" ht="18.75" customHeight="1" x14ac:dyDescent="0.25">
      <c r="DA2499" s="349">
        <v>47328</v>
      </c>
      <c r="DB2499" s="348">
        <v>2029</v>
      </c>
    </row>
    <row r="2500" spans="105:106" ht="18.75" customHeight="1" x14ac:dyDescent="0.25">
      <c r="DA2500" s="349">
        <v>47329</v>
      </c>
      <c r="DB2500" s="348">
        <v>2029</v>
      </c>
    </row>
    <row r="2501" spans="105:106" ht="18.75" customHeight="1" x14ac:dyDescent="0.25">
      <c r="DA2501" s="349">
        <v>47330</v>
      </c>
      <c r="DB2501" s="348">
        <v>2029</v>
      </c>
    </row>
    <row r="2502" spans="105:106" ht="18.75" customHeight="1" x14ac:dyDescent="0.25">
      <c r="DA2502" s="349">
        <v>47331</v>
      </c>
      <c r="DB2502" s="348">
        <v>2029</v>
      </c>
    </row>
    <row r="2503" spans="105:106" ht="18.75" customHeight="1" x14ac:dyDescent="0.25">
      <c r="DA2503" s="349">
        <v>47332</v>
      </c>
      <c r="DB2503" s="348">
        <v>2029</v>
      </c>
    </row>
    <row r="2504" spans="105:106" ht="18.75" customHeight="1" x14ac:dyDescent="0.25">
      <c r="DA2504" s="349">
        <v>47333</v>
      </c>
      <c r="DB2504" s="348">
        <v>2029</v>
      </c>
    </row>
    <row r="2505" spans="105:106" ht="18.75" customHeight="1" x14ac:dyDescent="0.25">
      <c r="DA2505" s="349">
        <v>47334</v>
      </c>
      <c r="DB2505" s="348">
        <v>2029</v>
      </c>
    </row>
    <row r="2506" spans="105:106" ht="18.75" customHeight="1" x14ac:dyDescent="0.25">
      <c r="DA2506" s="349">
        <v>47335</v>
      </c>
      <c r="DB2506" s="348">
        <v>2029</v>
      </c>
    </row>
    <row r="2507" spans="105:106" ht="18.75" customHeight="1" x14ac:dyDescent="0.25">
      <c r="DA2507" s="349">
        <v>47336</v>
      </c>
      <c r="DB2507" s="348">
        <v>2029</v>
      </c>
    </row>
    <row r="2508" spans="105:106" ht="18.75" customHeight="1" x14ac:dyDescent="0.25">
      <c r="DA2508" s="349">
        <v>47337</v>
      </c>
      <c r="DB2508" s="348">
        <v>2029</v>
      </c>
    </row>
    <row r="2509" spans="105:106" ht="18.75" customHeight="1" x14ac:dyDescent="0.25">
      <c r="DA2509" s="349">
        <v>47338</v>
      </c>
      <c r="DB2509" s="348">
        <v>2029</v>
      </c>
    </row>
    <row r="2510" spans="105:106" ht="18.75" customHeight="1" x14ac:dyDescent="0.25">
      <c r="DA2510" s="349">
        <v>47339</v>
      </c>
      <c r="DB2510" s="348">
        <v>2029</v>
      </c>
    </row>
    <row r="2511" spans="105:106" ht="18.75" customHeight="1" x14ac:dyDescent="0.25">
      <c r="DA2511" s="349">
        <v>47340</v>
      </c>
      <c r="DB2511" s="348">
        <v>2029</v>
      </c>
    </row>
    <row r="2512" spans="105:106" ht="18.75" customHeight="1" x14ac:dyDescent="0.25">
      <c r="DA2512" s="349">
        <v>47341</v>
      </c>
      <c r="DB2512" s="348">
        <v>2029</v>
      </c>
    </row>
    <row r="2513" spans="105:106" ht="18.75" customHeight="1" x14ac:dyDescent="0.25">
      <c r="DA2513" s="349">
        <v>47342</v>
      </c>
      <c r="DB2513" s="348">
        <v>2029</v>
      </c>
    </row>
    <row r="2514" spans="105:106" ht="18.75" customHeight="1" x14ac:dyDescent="0.25">
      <c r="DA2514" s="349">
        <v>47343</v>
      </c>
      <c r="DB2514" s="348">
        <v>2029</v>
      </c>
    </row>
    <row r="2515" spans="105:106" ht="18.75" customHeight="1" x14ac:dyDescent="0.25">
      <c r="DA2515" s="349">
        <v>47344</v>
      </c>
      <c r="DB2515" s="348">
        <v>2029</v>
      </c>
    </row>
    <row r="2516" spans="105:106" ht="18.75" customHeight="1" x14ac:dyDescent="0.25">
      <c r="DA2516" s="349">
        <v>47345</v>
      </c>
      <c r="DB2516" s="348">
        <v>2029</v>
      </c>
    </row>
    <row r="2517" spans="105:106" ht="18.75" customHeight="1" x14ac:dyDescent="0.25">
      <c r="DA2517" s="349">
        <v>47346</v>
      </c>
      <c r="DB2517" s="348">
        <v>2029</v>
      </c>
    </row>
    <row r="2518" spans="105:106" ht="18.75" customHeight="1" x14ac:dyDescent="0.25">
      <c r="DA2518" s="349">
        <v>47347</v>
      </c>
      <c r="DB2518" s="348">
        <v>2029</v>
      </c>
    </row>
    <row r="2519" spans="105:106" ht="18.75" customHeight="1" x14ac:dyDescent="0.25">
      <c r="DA2519" s="349">
        <v>47348</v>
      </c>
      <c r="DB2519" s="348">
        <v>2029</v>
      </c>
    </row>
    <row r="2520" spans="105:106" ht="18.75" customHeight="1" x14ac:dyDescent="0.25">
      <c r="DA2520" s="349">
        <v>47349</v>
      </c>
      <c r="DB2520" s="348">
        <v>2029</v>
      </c>
    </row>
    <row r="2521" spans="105:106" ht="18.75" customHeight="1" x14ac:dyDescent="0.25">
      <c r="DA2521" s="349">
        <v>47350</v>
      </c>
      <c r="DB2521" s="348">
        <v>2029</v>
      </c>
    </row>
    <row r="2522" spans="105:106" ht="18.75" customHeight="1" x14ac:dyDescent="0.25">
      <c r="DA2522" s="349">
        <v>47351</v>
      </c>
      <c r="DB2522" s="348">
        <v>2029</v>
      </c>
    </row>
    <row r="2523" spans="105:106" ht="18.75" customHeight="1" x14ac:dyDescent="0.25">
      <c r="DA2523" s="349">
        <v>47352</v>
      </c>
      <c r="DB2523" s="348">
        <v>2029</v>
      </c>
    </row>
    <row r="2524" spans="105:106" ht="18.75" customHeight="1" x14ac:dyDescent="0.25">
      <c r="DA2524" s="349">
        <v>47353</v>
      </c>
      <c r="DB2524" s="348">
        <v>2029</v>
      </c>
    </row>
    <row r="2525" spans="105:106" ht="18.75" customHeight="1" x14ac:dyDescent="0.25">
      <c r="DA2525" s="349">
        <v>47354</v>
      </c>
      <c r="DB2525" s="348">
        <v>2029</v>
      </c>
    </row>
    <row r="2526" spans="105:106" ht="18.75" customHeight="1" x14ac:dyDescent="0.25">
      <c r="DA2526" s="349">
        <v>47355</v>
      </c>
      <c r="DB2526" s="348">
        <v>2029</v>
      </c>
    </row>
    <row r="2527" spans="105:106" ht="18.75" customHeight="1" x14ac:dyDescent="0.25">
      <c r="DA2527" s="349">
        <v>47356</v>
      </c>
      <c r="DB2527" s="348">
        <v>2029</v>
      </c>
    </row>
    <row r="2528" spans="105:106" ht="18.75" customHeight="1" x14ac:dyDescent="0.25">
      <c r="DA2528" s="349">
        <v>47357</v>
      </c>
      <c r="DB2528" s="348">
        <v>2029</v>
      </c>
    </row>
    <row r="2529" spans="105:106" ht="18.75" customHeight="1" x14ac:dyDescent="0.25">
      <c r="DA2529" s="349">
        <v>47358</v>
      </c>
      <c r="DB2529" s="348">
        <v>2029</v>
      </c>
    </row>
    <row r="2530" spans="105:106" ht="18.75" customHeight="1" x14ac:dyDescent="0.25">
      <c r="DA2530" s="349">
        <v>47359</v>
      </c>
      <c r="DB2530" s="348">
        <v>2029</v>
      </c>
    </row>
    <row r="2531" spans="105:106" ht="18.75" customHeight="1" x14ac:dyDescent="0.25">
      <c r="DA2531" s="349">
        <v>47360</v>
      </c>
      <c r="DB2531" s="348">
        <v>2029</v>
      </c>
    </row>
    <row r="2532" spans="105:106" ht="18.75" customHeight="1" x14ac:dyDescent="0.25">
      <c r="DA2532" s="349">
        <v>47361</v>
      </c>
      <c r="DB2532" s="348">
        <v>2029</v>
      </c>
    </row>
    <row r="2533" spans="105:106" ht="18.75" customHeight="1" x14ac:dyDescent="0.25">
      <c r="DA2533" s="349">
        <v>47362</v>
      </c>
      <c r="DB2533" s="348">
        <v>2029</v>
      </c>
    </row>
    <row r="2534" spans="105:106" ht="18.75" customHeight="1" x14ac:dyDescent="0.25">
      <c r="DA2534" s="349">
        <v>47363</v>
      </c>
      <c r="DB2534" s="348">
        <v>2029</v>
      </c>
    </row>
    <row r="2535" spans="105:106" ht="18.75" customHeight="1" x14ac:dyDescent="0.25">
      <c r="DA2535" s="349">
        <v>47364</v>
      </c>
      <c r="DB2535" s="348">
        <v>2029</v>
      </c>
    </row>
    <row r="2536" spans="105:106" ht="18.75" customHeight="1" x14ac:dyDescent="0.25">
      <c r="DA2536" s="349">
        <v>47365</v>
      </c>
      <c r="DB2536" s="348">
        <v>2029</v>
      </c>
    </row>
    <row r="2537" spans="105:106" ht="18.75" customHeight="1" x14ac:dyDescent="0.25">
      <c r="DA2537" s="349">
        <v>47366</v>
      </c>
      <c r="DB2537" s="348">
        <v>2029</v>
      </c>
    </row>
    <row r="2538" spans="105:106" ht="18.75" customHeight="1" x14ac:dyDescent="0.25">
      <c r="DA2538" s="349">
        <v>47367</v>
      </c>
      <c r="DB2538" s="348">
        <v>2029</v>
      </c>
    </row>
    <row r="2539" spans="105:106" ht="18.75" customHeight="1" x14ac:dyDescent="0.25">
      <c r="DA2539" s="349">
        <v>47368</v>
      </c>
      <c r="DB2539" s="348">
        <v>2029</v>
      </c>
    </row>
    <row r="2540" spans="105:106" ht="18.75" customHeight="1" x14ac:dyDescent="0.25">
      <c r="DA2540" s="349">
        <v>47369</v>
      </c>
      <c r="DB2540" s="348">
        <v>2029</v>
      </c>
    </row>
    <row r="2541" spans="105:106" ht="18.75" customHeight="1" x14ac:dyDescent="0.25">
      <c r="DA2541" s="349">
        <v>47370</v>
      </c>
      <c r="DB2541" s="348">
        <v>2029</v>
      </c>
    </row>
    <row r="2542" spans="105:106" ht="18.75" customHeight="1" x14ac:dyDescent="0.25">
      <c r="DA2542" s="349">
        <v>47371</v>
      </c>
      <c r="DB2542" s="348">
        <v>2029</v>
      </c>
    </row>
    <row r="2543" spans="105:106" ht="18.75" customHeight="1" x14ac:dyDescent="0.25">
      <c r="DA2543" s="349">
        <v>47372</v>
      </c>
      <c r="DB2543" s="348">
        <v>2029</v>
      </c>
    </row>
    <row r="2544" spans="105:106" ht="18.75" customHeight="1" x14ac:dyDescent="0.25">
      <c r="DA2544" s="349">
        <v>47373</v>
      </c>
      <c r="DB2544" s="348">
        <v>2029</v>
      </c>
    </row>
    <row r="2545" spans="105:106" ht="18.75" customHeight="1" x14ac:dyDescent="0.25">
      <c r="DA2545" s="349">
        <v>47374</v>
      </c>
      <c r="DB2545" s="348">
        <v>2029</v>
      </c>
    </row>
    <row r="2546" spans="105:106" ht="18.75" customHeight="1" x14ac:dyDescent="0.25">
      <c r="DA2546" s="349">
        <v>47375</v>
      </c>
      <c r="DB2546" s="348">
        <v>2029</v>
      </c>
    </row>
    <row r="2547" spans="105:106" ht="18.75" customHeight="1" x14ac:dyDescent="0.25">
      <c r="DA2547" s="349">
        <v>47376</v>
      </c>
      <c r="DB2547" s="348">
        <v>2029</v>
      </c>
    </row>
    <row r="2548" spans="105:106" ht="18.75" customHeight="1" x14ac:dyDescent="0.25">
      <c r="DA2548" s="349">
        <v>47377</v>
      </c>
      <c r="DB2548" s="348">
        <v>2029</v>
      </c>
    </row>
    <row r="2549" spans="105:106" ht="18.75" customHeight="1" x14ac:dyDescent="0.25">
      <c r="DA2549" s="349">
        <v>47378</v>
      </c>
      <c r="DB2549" s="348">
        <v>2029</v>
      </c>
    </row>
    <row r="2550" spans="105:106" ht="18.75" customHeight="1" x14ac:dyDescent="0.25">
      <c r="DA2550" s="349">
        <v>47379</v>
      </c>
      <c r="DB2550" s="348">
        <v>2029</v>
      </c>
    </row>
    <row r="2551" spans="105:106" ht="18.75" customHeight="1" x14ac:dyDescent="0.25">
      <c r="DA2551" s="349">
        <v>47380</v>
      </c>
      <c r="DB2551" s="348">
        <v>2029</v>
      </c>
    </row>
    <row r="2552" spans="105:106" ht="18.75" customHeight="1" x14ac:dyDescent="0.25">
      <c r="DA2552" s="349">
        <v>47381</v>
      </c>
      <c r="DB2552" s="348">
        <v>2029</v>
      </c>
    </row>
    <row r="2553" spans="105:106" ht="18.75" customHeight="1" x14ac:dyDescent="0.25">
      <c r="DA2553" s="349">
        <v>47382</v>
      </c>
      <c r="DB2553" s="348">
        <v>2029</v>
      </c>
    </row>
    <row r="2554" spans="105:106" ht="18.75" customHeight="1" x14ac:dyDescent="0.25">
      <c r="DA2554" s="349">
        <v>47383</v>
      </c>
      <c r="DB2554" s="348">
        <v>2029</v>
      </c>
    </row>
    <row r="2555" spans="105:106" ht="18.75" customHeight="1" x14ac:dyDescent="0.25">
      <c r="DA2555" s="349">
        <v>47384</v>
      </c>
      <c r="DB2555" s="348">
        <v>2029</v>
      </c>
    </row>
    <row r="2556" spans="105:106" ht="18.75" customHeight="1" x14ac:dyDescent="0.25">
      <c r="DA2556" s="349">
        <v>47385</v>
      </c>
      <c r="DB2556" s="348">
        <v>2029</v>
      </c>
    </row>
    <row r="2557" spans="105:106" ht="18.75" customHeight="1" x14ac:dyDescent="0.25">
      <c r="DA2557" s="349">
        <v>47386</v>
      </c>
      <c r="DB2557" s="348">
        <v>2029</v>
      </c>
    </row>
    <row r="2558" spans="105:106" ht="18.75" customHeight="1" x14ac:dyDescent="0.25">
      <c r="DA2558" s="349">
        <v>47387</v>
      </c>
      <c r="DB2558" s="348">
        <v>2029</v>
      </c>
    </row>
    <row r="2559" spans="105:106" ht="18.75" customHeight="1" x14ac:dyDescent="0.25">
      <c r="DA2559" s="349">
        <v>47388</v>
      </c>
      <c r="DB2559" s="348">
        <v>2029</v>
      </c>
    </row>
    <row r="2560" spans="105:106" ht="18.75" customHeight="1" x14ac:dyDescent="0.25">
      <c r="DA2560" s="349">
        <v>47389</v>
      </c>
      <c r="DB2560" s="348">
        <v>2029</v>
      </c>
    </row>
    <row r="2561" spans="105:106" ht="18.75" customHeight="1" x14ac:dyDescent="0.25">
      <c r="DA2561" s="349">
        <v>47390</v>
      </c>
      <c r="DB2561" s="348">
        <v>2029</v>
      </c>
    </row>
    <row r="2562" spans="105:106" ht="18.75" customHeight="1" x14ac:dyDescent="0.25">
      <c r="DA2562" s="349">
        <v>47391</v>
      </c>
      <c r="DB2562" s="348">
        <v>2029</v>
      </c>
    </row>
    <row r="2563" spans="105:106" ht="18.75" customHeight="1" x14ac:dyDescent="0.25">
      <c r="DA2563" s="349">
        <v>47392</v>
      </c>
      <c r="DB2563" s="348">
        <v>2030</v>
      </c>
    </row>
    <row r="2564" spans="105:106" ht="18.75" customHeight="1" x14ac:dyDescent="0.25">
      <c r="DA2564" s="349">
        <v>47393</v>
      </c>
      <c r="DB2564" s="348">
        <v>2030</v>
      </c>
    </row>
    <row r="2565" spans="105:106" ht="18.75" customHeight="1" x14ac:dyDescent="0.25">
      <c r="DA2565" s="349">
        <v>47394</v>
      </c>
      <c r="DB2565" s="348">
        <v>2030</v>
      </c>
    </row>
    <row r="2566" spans="105:106" ht="18.75" customHeight="1" x14ac:dyDescent="0.25">
      <c r="DA2566" s="349">
        <v>47395</v>
      </c>
      <c r="DB2566" s="348">
        <v>2030</v>
      </c>
    </row>
    <row r="2567" spans="105:106" ht="18.75" customHeight="1" x14ac:dyDescent="0.25">
      <c r="DA2567" s="349">
        <v>47396</v>
      </c>
      <c r="DB2567" s="348">
        <v>2030</v>
      </c>
    </row>
    <row r="2568" spans="105:106" ht="18.75" customHeight="1" x14ac:dyDescent="0.25">
      <c r="DA2568" s="349">
        <v>47397</v>
      </c>
      <c r="DB2568" s="348">
        <v>2030</v>
      </c>
    </row>
    <row r="2569" spans="105:106" ht="18.75" customHeight="1" x14ac:dyDescent="0.25">
      <c r="DA2569" s="349">
        <v>47398</v>
      </c>
      <c r="DB2569" s="348">
        <v>2030</v>
      </c>
    </row>
    <row r="2570" spans="105:106" ht="18.75" customHeight="1" x14ac:dyDescent="0.25">
      <c r="DA2570" s="349">
        <v>47399</v>
      </c>
      <c r="DB2570" s="348">
        <v>2030</v>
      </c>
    </row>
    <row r="2571" spans="105:106" ht="18.75" customHeight="1" x14ac:dyDescent="0.25">
      <c r="DA2571" s="349">
        <v>47400</v>
      </c>
      <c r="DB2571" s="348">
        <v>2030</v>
      </c>
    </row>
    <row r="2572" spans="105:106" ht="18.75" customHeight="1" x14ac:dyDescent="0.25">
      <c r="DA2572" s="349">
        <v>47401</v>
      </c>
      <c r="DB2572" s="348">
        <v>2030</v>
      </c>
    </row>
    <row r="2573" spans="105:106" ht="18.75" customHeight="1" x14ac:dyDescent="0.25">
      <c r="DA2573" s="349">
        <v>47402</v>
      </c>
      <c r="DB2573" s="348">
        <v>2030</v>
      </c>
    </row>
    <row r="2574" spans="105:106" ht="18.75" customHeight="1" x14ac:dyDescent="0.25">
      <c r="DA2574" s="349">
        <v>47403</v>
      </c>
      <c r="DB2574" s="348">
        <v>2030</v>
      </c>
    </row>
    <row r="2575" spans="105:106" ht="18.75" customHeight="1" x14ac:dyDescent="0.25">
      <c r="DA2575" s="349">
        <v>47404</v>
      </c>
      <c r="DB2575" s="348">
        <v>2030</v>
      </c>
    </row>
    <row r="2576" spans="105:106" ht="18.75" customHeight="1" x14ac:dyDescent="0.25">
      <c r="DA2576" s="349">
        <v>47405</v>
      </c>
      <c r="DB2576" s="348">
        <v>2030</v>
      </c>
    </row>
    <row r="2577" spans="105:106" ht="18.75" customHeight="1" x14ac:dyDescent="0.25">
      <c r="DA2577" s="349">
        <v>47406</v>
      </c>
      <c r="DB2577" s="348">
        <v>2030</v>
      </c>
    </row>
    <row r="2578" spans="105:106" ht="18.75" customHeight="1" x14ac:dyDescent="0.25">
      <c r="DA2578" s="349">
        <v>47407</v>
      </c>
      <c r="DB2578" s="348">
        <v>2030</v>
      </c>
    </row>
    <row r="2579" spans="105:106" ht="18.75" customHeight="1" x14ac:dyDescent="0.25">
      <c r="DA2579" s="349">
        <v>47408</v>
      </c>
      <c r="DB2579" s="348">
        <v>2030</v>
      </c>
    </row>
    <row r="2580" spans="105:106" ht="18.75" customHeight="1" x14ac:dyDescent="0.25">
      <c r="DA2580" s="349">
        <v>47409</v>
      </c>
      <c r="DB2580" s="348">
        <v>2030</v>
      </c>
    </row>
    <row r="2581" spans="105:106" ht="18.75" customHeight="1" x14ac:dyDescent="0.25">
      <c r="DA2581" s="349">
        <v>47410</v>
      </c>
      <c r="DB2581" s="348">
        <v>2030</v>
      </c>
    </row>
    <row r="2582" spans="105:106" ht="18.75" customHeight="1" x14ac:dyDescent="0.25">
      <c r="DA2582" s="349">
        <v>47411</v>
      </c>
      <c r="DB2582" s="348">
        <v>2030</v>
      </c>
    </row>
    <row r="2583" spans="105:106" ht="18.75" customHeight="1" x14ac:dyDescent="0.25">
      <c r="DA2583" s="349">
        <v>47412</v>
      </c>
      <c r="DB2583" s="348">
        <v>2030</v>
      </c>
    </row>
    <row r="2584" spans="105:106" ht="18.75" customHeight="1" x14ac:dyDescent="0.25">
      <c r="DA2584" s="349">
        <v>47413</v>
      </c>
      <c r="DB2584" s="348">
        <v>2030</v>
      </c>
    </row>
    <row r="2585" spans="105:106" ht="18.75" customHeight="1" x14ac:dyDescent="0.25">
      <c r="DA2585" s="349">
        <v>47414</v>
      </c>
      <c r="DB2585" s="348">
        <v>2030</v>
      </c>
    </row>
    <row r="2586" spans="105:106" ht="18.75" customHeight="1" x14ac:dyDescent="0.25">
      <c r="DA2586" s="349">
        <v>47415</v>
      </c>
      <c r="DB2586" s="348">
        <v>2030</v>
      </c>
    </row>
    <row r="2587" spans="105:106" ht="18.75" customHeight="1" x14ac:dyDescent="0.25">
      <c r="DA2587" s="349">
        <v>47416</v>
      </c>
      <c r="DB2587" s="348">
        <v>2030</v>
      </c>
    </row>
    <row r="2588" spans="105:106" ht="18.75" customHeight="1" x14ac:dyDescent="0.25">
      <c r="DA2588" s="349">
        <v>47417</v>
      </c>
      <c r="DB2588" s="348">
        <v>2030</v>
      </c>
    </row>
    <row r="2589" spans="105:106" ht="18.75" customHeight="1" x14ac:dyDescent="0.25">
      <c r="DA2589" s="349">
        <v>47418</v>
      </c>
      <c r="DB2589" s="348">
        <v>2030</v>
      </c>
    </row>
    <row r="2590" spans="105:106" ht="18.75" customHeight="1" x14ac:dyDescent="0.25">
      <c r="DA2590" s="349">
        <v>47419</v>
      </c>
      <c r="DB2590" s="348">
        <v>2030</v>
      </c>
    </row>
    <row r="2591" spans="105:106" ht="18.75" customHeight="1" x14ac:dyDescent="0.25">
      <c r="DA2591" s="349">
        <v>47420</v>
      </c>
      <c r="DB2591" s="348">
        <v>2030</v>
      </c>
    </row>
    <row r="2592" spans="105:106" ht="18.75" customHeight="1" x14ac:dyDescent="0.25">
      <c r="DA2592" s="349">
        <v>47421</v>
      </c>
      <c r="DB2592" s="348">
        <v>2030</v>
      </c>
    </row>
    <row r="2593" spans="105:106" ht="18.75" customHeight="1" x14ac:dyDescent="0.25">
      <c r="DA2593" s="349">
        <v>47422</v>
      </c>
      <c r="DB2593" s="348">
        <v>2030</v>
      </c>
    </row>
    <row r="2594" spans="105:106" ht="18.75" customHeight="1" x14ac:dyDescent="0.25">
      <c r="DA2594" s="349">
        <v>47423</v>
      </c>
      <c r="DB2594" s="348">
        <v>2030</v>
      </c>
    </row>
    <row r="2595" spans="105:106" ht="18.75" customHeight="1" x14ac:dyDescent="0.25">
      <c r="DA2595" s="349">
        <v>47424</v>
      </c>
      <c r="DB2595" s="348">
        <v>2030</v>
      </c>
    </row>
    <row r="2596" spans="105:106" ht="18.75" customHeight="1" x14ac:dyDescent="0.25">
      <c r="DA2596" s="349">
        <v>47425</v>
      </c>
      <c r="DB2596" s="348">
        <v>2030</v>
      </c>
    </row>
    <row r="2597" spans="105:106" ht="18.75" customHeight="1" x14ac:dyDescent="0.25">
      <c r="DA2597" s="349">
        <v>47426</v>
      </c>
      <c r="DB2597" s="348">
        <v>2030</v>
      </c>
    </row>
    <row r="2598" spans="105:106" ht="18.75" customHeight="1" x14ac:dyDescent="0.25">
      <c r="DA2598" s="349">
        <v>47427</v>
      </c>
      <c r="DB2598" s="348">
        <v>2030</v>
      </c>
    </row>
    <row r="2599" spans="105:106" ht="18.75" customHeight="1" x14ac:dyDescent="0.25">
      <c r="DA2599" s="349">
        <v>47428</v>
      </c>
      <c r="DB2599" s="348">
        <v>2030</v>
      </c>
    </row>
    <row r="2600" spans="105:106" ht="18.75" customHeight="1" x14ac:dyDescent="0.25">
      <c r="DA2600" s="349">
        <v>47429</v>
      </c>
      <c r="DB2600" s="348">
        <v>2030</v>
      </c>
    </row>
    <row r="2601" spans="105:106" ht="18.75" customHeight="1" x14ac:dyDescent="0.25">
      <c r="DA2601" s="349">
        <v>47430</v>
      </c>
      <c r="DB2601" s="348">
        <v>2030</v>
      </c>
    </row>
    <row r="2602" spans="105:106" ht="18.75" customHeight="1" x14ac:dyDescent="0.25">
      <c r="DA2602" s="349">
        <v>47431</v>
      </c>
      <c r="DB2602" s="348">
        <v>2030</v>
      </c>
    </row>
    <row r="2603" spans="105:106" ht="18.75" customHeight="1" x14ac:dyDescent="0.25">
      <c r="DA2603" s="349">
        <v>47432</v>
      </c>
      <c r="DB2603" s="348">
        <v>2030</v>
      </c>
    </row>
    <row r="2604" spans="105:106" ht="18.75" customHeight="1" x14ac:dyDescent="0.25">
      <c r="DA2604" s="349">
        <v>47433</v>
      </c>
      <c r="DB2604" s="348">
        <v>2030</v>
      </c>
    </row>
    <row r="2605" spans="105:106" ht="18.75" customHeight="1" x14ac:dyDescent="0.25">
      <c r="DA2605" s="349">
        <v>47434</v>
      </c>
      <c r="DB2605" s="348">
        <v>2030</v>
      </c>
    </row>
    <row r="2606" spans="105:106" ht="18.75" customHeight="1" x14ac:dyDescent="0.25">
      <c r="DA2606" s="349">
        <v>47435</v>
      </c>
      <c r="DB2606" s="348">
        <v>2030</v>
      </c>
    </row>
    <row r="2607" spans="105:106" ht="18.75" customHeight="1" x14ac:dyDescent="0.25">
      <c r="DA2607" s="349">
        <v>47436</v>
      </c>
      <c r="DB2607" s="348">
        <v>2030</v>
      </c>
    </row>
    <row r="2608" spans="105:106" ht="18.75" customHeight="1" x14ac:dyDescent="0.25">
      <c r="DA2608" s="349">
        <v>47437</v>
      </c>
      <c r="DB2608" s="348">
        <v>2030</v>
      </c>
    </row>
    <row r="2609" spans="105:106" ht="18.75" customHeight="1" x14ac:dyDescent="0.25">
      <c r="DA2609" s="349">
        <v>47438</v>
      </c>
      <c r="DB2609" s="348">
        <v>2030</v>
      </c>
    </row>
    <row r="2610" spans="105:106" ht="18.75" customHeight="1" x14ac:dyDescent="0.25">
      <c r="DA2610" s="349">
        <v>47439</v>
      </c>
      <c r="DB2610" s="348">
        <v>2030</v>
      </c>
    </row>
    <row r="2611" spans="105:106" ht="18.75" customHeight="1" x14ac:dyDescent="0.25">
      <c r="DA2611" s="349">
        <v>47440</v>
      </c>
      <c r="DB2611" s="348">
        <v>2030</v>
      </c>
    </row>
    <row r="2612" spans="105:106" ht="18.75" customHeight="1" x14ac:dyDescent="0.25">
      <c r="DA2612" s="349">
        <v>47441</v>
      </c>
      <c r="DB2612" s="348">
        <v>2030</v>
      </c>
    </row>
    <row r="2613" spans="105:106" ht="18.75" customHeight="1" x14ac:dyDescent="0.25">
      <c r="DA2613" s="349">
        <v>47442</v>
      </c>
      <c r="DB2613" s="348">
        <v>2030</v>
      </c>
    </row>
    <row r="2614" spans="105:106" ht="18.75" customHeight="1" x14ac:dyDescent="0.25">
      <c r="DA2614" s="349">
        <v>47443</v>
      </c>
      <c r="DB2614" s="348">
        <v>2030</v>
      </c>
    </row>
    <row r="2615" spans="105:106" ht="18.75" customHeight="1" x14ac:dyDescent="0.25">
      <c r="DA2615" s="349">
        <v>47444</v>
      </c>
      <c r="DB2615" s="348">
        <v>2030</v>
      </c>
    </row>
    <row r="2616" spans="105:106" ht="18.75" customHeight="1" x14ac:dyDescent="0.25">
      <c r="DA2616" s="349">
        <v>47445</v>
      </c>
      <c r="DB2616" s="348">
        <v>2030</v>
      </c>
    </row>
    <row r="2617" spans="105:106" ht="18.75" customHeight="1" x14ac:dyDescent="0.25">
      <c r="DA2617" s="349">
        <v>47446</v>
      </c>
      <c r="DB2617" s="348">
        <v>2030</v>
      </c>
    </row>
    <row r="2618" spans="105:106" ht="18.75" customHeight="1" x14ac:dyDescent="0.25">
      <c r="DA2618" s="349">
        <v>47447</v>
      </c>
      <c r="DB2618" s="348">
        <v>2030</v>
      </c>
    </row>
    <row r="2619" spans="105:106" ht="18.75" customHeight="1" x14ac:dyDescent="0.25">
      <c r="DA2619" s="349">
        <v>47448</v>
      </c>
      <c r="DB2619" s="348">
        <v>2030</v>
      </c>
    </row>
    <row r="2620" spans="105:106" ht="18.75" customHeight="1" x14ac:dyDescent="0.25">
      <c r="DA2620" s="349">
        <v>47449</v>
      </c>
      <c r="DB2620" s="348">
        <v>2030</v>
      </c>
    </row>
    <row r="2621" spans="105:106" ht="18.75" customHeight="1" x14ac:dyDescent="0.25">
      <c r="DA2621" s="349">
        <v>47450</v>
      </c>
      <c r="DB2621" s="348">
        <v>2030</v>
      </c>
    </row>
    <row r="2622" spans="105:106" ht="18.75" customHeight="1" x14ac:dyDescent="0.25">
      <c r="DA2622" s="349">
        <v>47451</v>
      </c>
      <c r="DB2622" s="348">
        <v>2030</v>
      </c>
    </row>
    <row r="2623" spans="105:106" ht="18.75" customHeight="1" x14ac:dyDescent="0.25">
      <c r="DA2623" s="349">
        <v>47452</v>
      </c>
      <c r="DB2623" s="348">
        <v>2030</v>
      </c>
    </row>
    <row r="2624" spans="105:106" ht="18.75" customHeight="1" x14ac:dyDescent="0.25">
      <c r="DA2624" s="349">
        <v>47453</v>
      </c>
      <c r="DB2624" s="348">
        <v>2030</v>
      </c>
    </row>
    <row r="2625" spans="105:106" ht="18.75" customHeight="1" x14ac:dyDescent="0.25">
      <c r="DA2625" s="349">
        <v>47454</v>
      </c>
      <c r="DB2625" s="348">
        <v>2030</v>
      </c>
    </row>
    <row r="2626" spans="105:106" ht="18.75" customHeight="1" x14ac:dyDescent="0.25">
      <c r="DA2626" s="349">
        <v>47455</v>
      </c>
      <c r="DB2626" s="348">
        <v>2030</v>
      </c>
    </row>
    <row r="2627" spans="105:106" ht="18.75" customHeight="1" x14ac:dyDescent="0.25">
      <c r="DA2627" s="349">
        <v>47456</v>
      </c>
      <c r="DB2627" s="348">
        <v>2030</v>
      </c>
    </row>
    <row r="2628" spans="105:106" ht="18.75" customHeight="1" x14ac:dyDescent="0.25">
      <c r="DA2628" s="349">
        <v>47457</v>
      </c>
      <c r="DB2628" s="348">
        <v>2030</v>
      </c>
    </row>
    <row r="2629" spans="105:106" ht="18.75" customHeight="1" x14ac:dyDescent="0.25">
      <c r="DA2629" s="349">
        <v>47458</v>
      </c>
      <c r="DB2629" s="348">
        <v>2030</v>
      </c>
    </row>
    <row r="2630" spans="105:106" ht="18.75" customHeight="1" x14ac:dyDescent="0.25">
      <c r="DA2630" s="349">
        <v>47459</v>
      </c>
      <c r="DB2630" s="348">
        <v>2030</v>
      </c>
    </row>
    <row r="2631" spans="105:106" ht="18.75" customHeight="1" x14ac:dyDescent="0.25">
      <c r="DA2631" s="349">
        <v>47460</v>
      </c>
      <c r="DB2631" s="348">
        <v>2030</v>
      </c>
    </row>
    <row r="2632" spans="105:106" ht="18.75" customHeight="1" x14ac:dyDescent="0.25">
      <c r="DA2632" s="349">
        <v>47461</v>
      </c>
      <c r="DB2632" s="348">
        <v>2030</v>
      </c>
    </row>
    <row r="2633" spans="105:106" ht="18.75" customHeight="1" x14ac:dyDescent="0.25">
      <c r="DA2633" s="349">
        <v>47462</v>
      </c>
      <c r="DB2633" s="348">
        <v>2030</v>
      </c>
    </row>
    <row r="2634" spans="105:106" ht="18.75" customHeight="1" x14ac:dyDescent="0.25">
      <c r="DA2634" s="349">
        <v>47463</v>
      </c>
      <c r="DB2634" s="348">
        <v>2030</v>
      </c>
    </row>
    <row r="2635" spans="105:106" ht="18.75" customHeight="1" x14ac:dyDescent="0.25">
      <c r="DA2635" s="349">
        <v>47464</v>
      </c>
      <c r="DB2635" s="348">
        <v>2030</v>
      </c>
    </row>
    <row r="2636" spans="105:106" ht="18.75" customHeight="1" x14ac:dyDescent="0.25">
      <c r="DA2636" s="349">
        <v>47465</v>
      </c>
      <c r="DB2636" s="348">
        <v>2030</v>
      </c>
    </row>
    <row r="2637" spans="105:106" ht="18.75" customHeight="1" x14ac:dyDescent="0.25">
      <c r="DA2637" s="349">
        <v>47466</v>
      </c>
      <c r="DB2637" s="348">
        <v>2030</v>
      </c>
    </row>
    <row r="2638" spans="105:106" ht="18.75" customHeight="1" x14ac:dyDescent="0.25">
      <c r="DA2638" s="349">
        <v>47467</v>
      </c>
      <c r="DB2638" s="348">
        <v>2030</v>
      </c>
    </row>
    <row r="2639" spans="105:106" ht="18.75" customHeight="1" x14ac:dyDescent="0.25">
      <c r="DA2639" s="349">
        <v>47468</v>
      </c>
      <c r="DB2639" s="348">
        <v>2030</v>
      </c>
    </row>
    <row r="2640" spans="105:106" ht="18.75" customHeight="1" x14ac:dyDescent="0.25">
      <c r="DA2640" s="349">
        <v>47469</v>
      </c>
      <c r="DB2640" s="348">
        <v>2030</v>
      </c>
    </row>
    <row r="2641" spans="105:106" ht="18.75" customHeight="1" x14ac:dyDescent="0.25">
      <c r="DA2641" s="349">
        <v>47470</v>
      </c>
      <c r="DB2641" s="348">
        <v>2030</v>
      </c>
    </row>
    <row r="2642" spans="105:106" ht="18.75" customHeight="1" x14ac:dyDescent="0.25">
      <c r="DA2642" s="349">
        <v>47471</v>
      </c>
      <c r="DB2642" s="348">
        <v>2030</v>
      </c>
    </row>
    <row r="2643" spans="105:106" ht="18.75" customHeight="1" x14ac:dyDescent="0.25">
      <c r="DA2643" s="349">
        <v>47472</v>
      </c>
      <c r="DB2643" s="348">
        <v>2030</v>
      </c>
    </row>
    <row r="2644" spans="105:106" ht="18.75" customHeight="1" x14ac:dyDescent="0.25">
      <c r="DA2644" s="349">
        <v>47473</v>
      </c>
      <c r="DB2644" s="348">
        <v>2030</v>
      </c>
    </row>
    <row r="2645" spans="105:106" ht="18.75" customHeight="1" x14ac:dyDescent="0.25">
      <c r="DA2645" s="349">
        <v>47474</v>
      </c>
      <c r="DB2645" s="348">
        <v>2030</v>
      </c>
    </row>
    <row r="2646" spans="105:106" ht="18.75" customHeight="1" x14ac:dyDescent="0.25">
      <c r="DA2646" s="349">
        <v>47475</v>
      </c>
      <c r="DB2646" s="348">
        <v>2030</v>
      </c>
    </row>
    <row r="2647" spans="105:106" ht="18.75" customHeight="1" x14ac:dyDescent="0.25">
      <c r="DA2647" s="349">
        <v>47476</v>
      </c>
      <c r="DB2647" s="348">
        <v>2030</v>
      </c>
    </row>
    <row r="2648" spans="105:106" ht="18.75" customHeight="1" x14ac:dyDescent="0.25">
      <c r="DA2648" s="349">
        <v>47477</v>
      </c>
      <c r="DB2648" s="348">
        <v>2030</v>
      </c>
    </row>
    <row r="2649" spans="105:106" ht="18.75" customHeight="1" x14ac:dyDescent="0.25">
      <c r="DA2649" s="349">
        <v>47478</v>
      </c>
      <c r="DB2649" s="348">
        <v>2030</v>
      </c>
    </row>
    <row r="2650" spans="105:106" ht="18.75" customHeight="1" x14ac:dyDescent="0.25">
      <c r="DA2650" s="349">
        <v>47479</v>
      </c>
      <c r="DB2650" s="348">
        <v>2030</v>
      </c>
    </row>
    <row r="2651" spans="105:106" ht="18.75" customHeight="1" x14ac:dyDescent="0.25">
      <c r="DA2651" s="349">
        <v>47480</v>
      </c>
      <c r="DB2651" s="348">
        <v>2030</v>
      </c>
    </row>
    <row r="2652" spans="105:106" ht="18.75" customHeight="1" x14ac:dyDescent="0.25">
      <c r="DA2652" s="349">
        <v>47481</v>
      </c>
      <c r="DB2652" s="348">
        <v>2030</v>
      </c>
    </row>
    <row r="2653" spans="105:106" ht="18.75" customHeight="1" x14ac:dyDescent="0.25">
      <c r="DA2653" s="349">
        <v>47482</v>
      </c>
      <c r="DB2653" s="348">
        <v>2030</v>
      </c>
    </row>
    <row r="2654" spans="105:106" ht="18.75" customHeight="1" x14ac:dyDescent="0.25">
      <c r="DA2654" s="349">
        <v>47483</v>
      </c>
      <c r="DB2654" s="348">
        <v>2030</v>
      </c>
    </row>
    <row r="2655" spans="105:106" ht="18.75" customHeight="1" x14ac:dyDescent="0.25">
      <c r="DA2655" s="349">
        <v>47484</v>
      </c>
      <c r="DB2655" s="348">
        <v>2030</v>
      </c>
    </row>
    <row r="2656" spans="105:106" ht="18.75" customHeight="1" x14ac:dyDescent="0.25">
      <c r="DA2656" s="349">
        <v>47485</v>
      </c>
      <c r="DB2656" s="348">
        <v>2030</v>
      </c>
    </row>
    <row r="2657" spans="105:106" ht="18.75" customHeight="1" x14ac:dyDescent="0.25">
      <c r="DA2657" s="349">
        <v>47486</v>
      </c>
      <c r="DB2657" s="348">
        <v>2030</v>
      </c>
    </row>
    <row r="2658" spans="105:106" ht="18.75" customHeight="1" x14ac:dyDescent="0.25">
      <c r="DA2658" s="349">
        <v>47487</v>
      </c>
      <c r="DB2658" s="348">
        <v>2030</v>
      </c>
    </row>
    <row r="2659" spans="105:106" ht="18.75" customHeight="1" x14ac:dyDescent="0.25">
      <c r="DA2659" s="349">
        <v>47488</v>
      </c>
      <c r="DB2659" s="348">
        <v>2030</v>
      </c>
    </row>
    <row r="2660" spans="105:106" ht="18.75" customHeight="1" x14ac:dyDescent="0.25">
      <c r="DA2660" s="349">
        <v>47489</v>
      </c>
      <c r="DB2660" s="348">
        <v>2030</v>
      </c>
    </row>
    <row r="2661" spans="105:106" ht="18.75" customHeight="1" x14ac:dyDescent="0.25">
      <c r="DA2661" s="349">
        <v>47490</v>
      </c>
      <c r="DB2661" s="348">
        <v>2030</v>
      </c>
    </row>
    <row r="2662" spans="105:106" ht="18.75" customHeight="1" x14ac:dyDescent="0.25">
      <c r="DA2662" s="349">
        <v>47491</v>
      </c>
      <c r="DB2662" s="348">
        <v>2030</v>
      </c>
    </row>
    <row r="2663" spans="105:106" ht="18.75" customHeight="1" x14ac:dyDescent="0.25">
      <c r="DA2663" s="349">
        <v>47492</v>
      </c>
      <c r="DB2663" s="348">
        <v>2030</v>
      </c>
    </row>
    <row r="2664" spans="105:106" ht="18.75" customHeight="1" x14ac:dyDescent="0.25">
      <c r="DA2664" s="349">
        <v>47493</v>
      </c>
      <c r="DB2664" s="348">
        <v>2030</v>
      </c>
    </row>
    <row r="2665" spans="105:106" ht="18.75" customHeight="1" x14ac:dyDescent="0.25">
      <c r="DA2665" s="349">
        <v>47494</v>
      </c>
      <c r="DB2665" s="348">
        <v>2030</v>
      </c>
    </row>
    <row r="2666" spans="105:106" ht="18.75" customHeight="1" x14ac:dyDescent="0.25">
      <c r="DA2666" s="349">
        <v>47495</v>
      </c>
      <c r="DB2666" s="348">
        <v>2030</v>
      </c>
    </row>
    <row r="2667" spans="105:106" ht="18.75" customHeight="1" x14ac:dyDescent="0.25">
      <c r="DA2667" s="349">
        <v>47496</v>
      </c>
      <c r="DB2667" s="348">
        <v>2030</v>
      </c>
    </row>
    <row r="2668" spans="105:106" ht="18.75" customHeight="1" x14ac:dyDescent="0.25">
      <c r="DA2668" s="349">
        <v>47497</v>
      </c>
      <c r="DB2668" s="348">
        <v>2030</v>
      </c>
    </row>
    <row r="2669" spans="105:106" ht="18.75" customHeight="1" x14ac:dyDescent="0.25">
      <c r="DA2669" s="349">
        <v>47498</v>
      </c>
      <c r="DB2669" s="348">
        <v>2030</v>
      </c>
    </row>
    <row r="2670" spans="105:106" ht="18.75" customHeight="1" x14ac:dyDescent="0.25">
      <c r="DA2670" s="349">
        <v>47499</v>
      </c>
      <c r="DB2670" s="348">
        <v>2030</v>
      </c>
    </row>
    <row r="2671" spans="105:106" ht="18.75" customHeight="1" x14ac:dyDescent="0.25">
      <c r="DA2671" s="349">
        <v>47500</v>
      </c>
      <c r="DB2671" s="348">
        <v>2030</v>
      </c>
    </row>
    <row r="2672" spans="105:106" ht="18.75" customHeight="1" x14ac:dyDescent="0.25">
      <c r="DA2672" s="349">
        <v>47501</v>
      </c>
      <c r="DB2672" s="348">
        <v>2030</v>
      </c>
    </row>
    <row r="2673" spans="105:106" ht="18.75" customHeight="1" x14ac:dyDescent="0.25">
      <c r="DA2673" s="349">
        <v>47502</v>
      </c>
      <c r="DB2673" s="348">
        <v>2030</v>
      </c>
    </row>
    <row r="2674" spans="105:106" ht="18.75" customHeight="1" x14ac:dyDescent="0.25">
      <c r="DA2674" s="349">
        <v>47503</v>
      </c>
      <c r="DB2674" s="348">
        <v>2030</v>
      </c>
    </row>
    <row r="2675" spans="105:106" ht="18.75" customHeight="1" x14ac:dyDescent="0.25">
      <c r="DA2675" s="349">
        <v>47504</v>
      </c>
      <c r="DB2675" s="348">
        <v>2030</v>
      </c>
    </row>
    <row r="2676" spans="105:106" ht="18.75" customHeight="1" x14ac:dyDescent="0.25">
      <c r="DA2676" s="349">
        <v>47505</v>
      </c>
      <c r="DB2676" s="348">
        <v>2030</v>
      </c>
    </row>
    <row r="2677" spans="105:106" ht="18.75" customHeight="1" x14ac:dyDescent="0.25">
      <c r="DA2677" s="349">
        <v>47506</v>
      </c>
      <c r="DB2677" s="348">
        <v>2030</v>
      </c>
    </row>
    <row r="2678" spans="105:106" ht="18.75" customHeight="1" x14ac:dyDescent="0.25">
      <c r="DA2678" s="349">
        <v>47507</v>
      </c>
      <c r="DB2678" s="348">
        <v>2030</v>
      </c>
    </row>
    <row r="2679" spans="105:106" ht="18.75" customHeight="1" x14ac:dyDescent="0.25">
      <c r="DA2679" s="349">
        <v>47508</v>
      </c>
      <c r="DB2679" s="348">
        <v>2030</v>
      </c>
    </row>
    <row r="2680" spans="105:106" ht="18.75" customHeight="1" x14ac:dyDescent="0.25">
      <c r="DA2680" s="349">
        <v>47509</v>
      </c>
      <c r="DB2680" s="348">
        <v>2030</v>
      </c>
    </row>
    <row r="2681" spans="105:106" ht="18.75" customHeight="1" x14ac:dyDescent="0.25">
      <c r="DA2681" s="349">
        <v>47510</v>
      </c>
      <c r="DB2681" s="348">
        <v>2030</v>
      </c>
    </row>
    <row r="2682" spans="105:106" ht="18.75" customHeight="1" x14ac:dyDescent="0.25">
      <c r="DA2682" s="349">
        <v>47511</v>
      </c>
      <c r="DB2682" s="348">
        <v>2030</v>
      </c>
    </row>
    <row r="2683" spans="105:106" ht="18.75" customHeight="1" x14ac:dyDescent="0.25">
      <c r="DA2683" s="349">
        <v>47512</v>
      </c>
      <c r="DB2683" s="348">
        <v>2030</v>
      </c>
    </row>
    <row r="2684" spans="105:106" ht="18.75" customHeight="1" x14ac:dyDescent="0.25">
      <c r="DA2684" s="349">
        <v>47513</v>
      </c>
      <c r="DB2684" s="348">
        <v>2030</v>
      </c>
    </row>
    <row r="2685" spans="105:106" ht="18.75" customHeight="1" x14ac:dyDescent="0.25">
      <c r="DA2685" s="349">
        <v>47514</v>
      </c>
      <c r="DB2685" s="348">
        <v>2030</v>
      </c>
    </row>
    <row r="2686" spans="105:106" ht="18.75" customHeight="1" x14ac:dyDescent="0.25">
      <c r="DA2686" s="349">
        <v>47515</v>
      </c>
      <c r="DB2686" s="348">
        <v>2030</v>
      </c>
    </row>
    <row r="2687" spans="105:106" ht="18.75" customHeight="1" x14ac:dyDescent="0.25">
      <c r="DA2687" s="349">
        <v>47516</v>
      </c>
      <c r="DB2687" s="348">
        <v>2030</v>
      </c>
    </row>
    <row r="2688" spans="105:106" ht="18.75" customHeight="1" x14ac:dyDescent="0.25">
      <c r="DA2688" s="349">
        <v>47517</v>
      </c>
      <c r="DB2688" s="348">
        <v>2030</v>
      </c>
    </row>
    <row r="2689" spans="105:106" ht="18.75" customHeight="1" x14ac:dyDescent="0.25">
      <c r="DA2689" s="349">
        <v>47518</v>
      </c>
      <c r="DB2689" s="348">
        <v>2030</v>
      </c>
    </row>
    <row r="2690" spans="105:106" ht="18.75" customHeight="1" x14ac:dyDescent="0.25">
      <c r="DA2690" s="349">
        <v>47519</v>
      </c>
      <c r="DB2690" s="348">
        <v>2030</v>
      </c>
    </row>
    <row r="2691" spans="105:106" ht="18.75" customHeight="1" x14ac:dyDescent="0.25">
      <c r="DA2691" s="349">
        <v>47520</v>
      </c>
      <c r="DB2691" s="348">
        <v>2030</v>
      </c>
    </row>
    <row r="2692" spans="105:106" ht="18.75" customHeight="1" x14ac:dyDescent="0.25">
      <c r="DA2692" s="349">
        <v>47521</v>
      </c>
      <c r="DB2692" s="348">
        <v>2030</v>
      </c>
    </row>
    <row r="2693" spans="105:106" ht="18.75" customHeight="1" x14ac:dyDescent="0.25">
      <c r="DA2693" s="349">
        <v>47522</v>
      </c>
      <c r="DB2693" s="348">
        <v>2030</v>
      </c>
    </row>
    <row r="2694" spans="105:106" ht="18.75" customHeight="1" x14ac:dyDescent="0.25">
      <c r="DA2694" s="349">
        <v>47523</v>
      </c>
      <c r="DB2694" s="348">
        <v>2030</v>
      </c>
    </row>
    <row r="2695" spans="105:106" ht="18.75" customHeight="1" x14ac:dyDescent="0.25">
      <c r="DA2695" s="349">
        <v>47524</v>
      </c>
      <c r="DB2695" s="348">
        <v>2030</v>
      </c>
    </row>
    <row r="2696" spans="105:106" ht="18.75" customHeight="1" x14ac:dyDescent="0.25">
      <c r="DA2696" s="349">
        <v>47525</v>
      </c>
      <c r="DB2696" s="348">
        <v>2030</v>
      </c>
    </row>
    <row r="2697" spans="105:106" ht="18.75" customHeight="1" x14ac:dyDescent="0.25">
      <c r="DA2697" s="349">
        <v>47526</v>
      </c>
      <c r="DB2697" s="348">
        <v>2030</v>
      </c>
    </row>
    <row r="2698" spans="105:106" ht="18.75" customHeight="1" x14ac:dyDescent="0.25">
      <c r="DA2698" s="349">
        <v>47527</v>
      </c>
      <c r="DB2698" s="348">
        <v>2030</v>
      </c>
    </row>
    <row r="2699" spans="105:106" ht="18.75" customHeight="1" x14ac:dyDescent="0.25">
      <c r="DA2699" s="349">
        <v>47528</v>
      </c>
      <c r="DB2699" s="348">
        <v>2030</v>
      </c>
    </row>
    <row r="2700" spans="105:106" ht="18.75" customHeight="1" x14ac:dyDescent="0.25">
      <c r="DA2700" s="349">
        <v>47529</v>
      </c>
      <c r="DB2700" s="348">
        <v>2030</v>
      </c>
    </row>
    <row r="2701" spans="105:106" ht="18.75" customHeight="1" x14ac:dyDescent="0.25">
      <c r="DA2701" s="349">
        <v>47530</v>
      </c>
      <c r="DB2701" s="348">
        <v>2030</v>
      </c>
    </row>
    <row r="2702" spans="105:106" ht="18.75" customHeight="1" x14ac:dyDescent="0.25">
      <c r="DA2702" s="349">
        <v>47531</v>
      </c>
      <c r="DB2702" s="348">
        <v>2030</v>
      </c>
    </row>
    <row r="2703" spans="105:106" ht="18.75" customHeight="1" x14ac:dyDescent="0.25">
      <c r="DA2703" s="349">
        <v>47532</v>
      </c>
      <c r="DB2703" s="348">
        <v>2030</v>
      </c>
    </row>
    <row r="2704" spans="105:106" ht="18.75" customHeight="1" x14ac:dyDescent="0.25">
      <c r="DA2704" s="349">
        <v>47533</v>
      </c>
      <c r="DB2704" s="348">
        <v>2030</v>
      </c>
    </row>
    <row r="2705" spans="105:106" ht="18.75" customHeight="1" x14ac:dyDescent="0.25">
      <c r="DA2705" s="349">
        <v>47534</v>
      </c>
      <c r="DB2705" s="348">
        <v>2030</v>
      </c>
    </row>
    <row r="2706" spans="105:106" ht="18.75" customHeight="1" x14ac:dyDescent="0.25">
      <c r="DA2706" s="349">
        <v>47535</v>
      </c>
      <c r="DB2706" s="348">
        <v>2030</v>
      </c>
    </row>
    <row r="2707" spans="105:106" ht="18.75" customHeight="1" x14ac:dyDescent="0.25">
      <c r="DA2707" s="349">
        <v>47536</v>
      </c>
      <c r="DB2707" s="348">
        <v>2030</v>
      </c>
    </row>
    <row r="2708" spans="105:106" ht="18.75" customHeight="1" x14ac:dyDescent="0.25">
      <c r="DA2708" s="349">
        <v>47537</v>
      </c>
      <c r="DB2708" s="348">
        <v>2030</v>
      </c>
    </row>
    <row r="2709" spans="105:106" ht="18.75" customHeight="1" x14ac:dyDescent="0.25">
      <c r="DA2709" s="349">
        <v>47538</v>
      </c>
      <c r="DB2709" s="348">
        <v>2030</v>
      </c>
    </row>
    <row r="2710" spans="105:106" ht="18.75" customHeight="1" x14ac:dyDescent="0.25">
      <c r="DA2710" s="349">
        <v>47539</v>
      </c>
      <c r="DB2710" s="348">
        <v>2030</v>
      </c>
    </row>
    <row r="2711" spans="105:106" ht="18.75" customHeight="1" x14ac:dyDescent="0.25">
      <c r="DA2711" s="349">
        <v>47540</v>
      </c>
      <c r="DB2711" s="348">
        <v>2030</v>
      </c>
    </row>
    <row r="2712" spans="105:106" ht="18.75" customHeight="1" x14ac:dyDescent="0.25">
      <c r="DA2712" s="349">
        <v>47541</v>
      </c>
      <c r="DB2712" s="348">
        <v>2030</v>
      </c>
    </row>
    <row r="2713" spans="105:106" ht="18.75" customHeight="1" x14ac:dyDescent="0.25">
      <c r="DA2713" s="349">
        <v>47542</v>
      </c>
      <c r="DB2713" s="348">
        <v>2030</v>
      </c>
    </row>
    <row r="2714" spans="105:106" ht="18.75" customHeight="1" x14ac:dyDescent="0.25">
      <c r="DA2714" s="349">
        <v>47543</v>
      </c>
      <c r="DB2714" s="348">
        <v>2030</v>
      </c>
    </row>
    <row r="2715" spans="105:106" ht="18.75" customHeight="1" x14ac:dyDescent="0.25">
      <c r="DA2715" s="349">
        <v>47544</v>
      </c>
      <c r="DB2715" s="348">
        <v>2030</v>
      </c>
    </row>
    <row r="2716" spans="105:106" ht="18.75" customHeight="1" x14ac:dyDescent="0.25">
      <c r="DA2716" s="349">
        <v>47545</v>
      </c>
      <c r="DB2716" s="348">
        <v>2030</v>
      </c>
    </row>
    <row r="2717" spans="105:106" ht="18.75" customHeight="1" x14ac:dyDescent="0.25">
      <c r="DA2717" s="349">
        <v>47546</v>
      </c>
      <c r="DB2717" s="348">
        <v>2030</v>
      </c>
    </row>
    <row r="2718" spans="105:106" ht="18.75" customHeight="1" x14ac:dyDescent="0.25">
      <c r="DA2718" s="349">
        <v>47547</v>
      </c>
      <c r="DB2718" s="348">
        <v>2030</v>
      </c>
    </row>
    <row r="2719" spans="105:106" ht="18.75" customHeight="1" x14ac:dyDescent="0.25">
      <c r="DA2719" s="349">
        <v>47548</v>
      </c>
      <c r="DB2719" s="348">
        <v>2030</v>
      </c>
    </row>
    <row r="2720" spans="105:106" ht="18.75" customHeight="1" x14ac:dyDescent="0.25">
      <c r="DA2720" s="349">
        <v>47549</v>
      </c>
      <c r="DB2720" s="348">
        <v>2030</v>
      </c>
    </row>
    <row r="2721" spans="105:106" ht="18.75" customHeight="1" x14ac:dyDescent="0.25">
      <c r="DA2721" s="349">
        <v>47550</v>
      </c>
      <c r="DB2721" s="348">
        <v>2030</v>
      </c>
    </row>
    <row r="2722" spans="105:106" ht="18.75" customHeight="1" x14ac:dyDescent="0.25">
      <c r="DA2722" s="349">
        <v>47551</v>
      </c>
      <c r="DB2722" s="348">
        <v>2030</v>
      </c>
    </row>
    <row r="2723" spans="105:106" ht="18.75" customHeight="1" x14ac:dyDescent="0.25">
      <c r="DA2723" s="349">
        <v>47552</v>
      </c>
      <c r="DB2723" s="348">
        <v>2030</v>
      </c>
    </row>
    <row r="2724" spans="105:106" ht="18.75" customHeight="1" x14ac:dyDescent="0.25">
      <c r="DA2724" s="349">
        <v>47553</v>
      </c>
      <c r="DB2724" s="348">
        <v>2030</v>
      </c>
    </row>
    <row r="2725" spans="105:106" ht="18.75" customHeight="1" x14ac:dyDescent="0.25">
      <c r="DA2725" s="349">
        <v>47554</v>
      </c>
      <c r="DB2725" s="348">
        <v>2030</v>
      </c>
    </row>
    <row r="2726" spans="105:106" ht="18.75" customHeight="1" x14ac:dyDescent="0.25">
      <c r="DA2726" s="349">
        <v>47555</v>
      </c>
      <c r="DB2726" s="348">
        <v>2030</v>
      </c>
    </row>
    <row r="2727" spans="105:106" ht="18.75" customHeight="1" x14ac:dyDescent="0.25">
      <c r="DA2727" s="349">
        <v>47556</v>
      </c>
      <c r="DB2727" s="348">
        <v>2030</v>
      </c>
    </row>
    <row r="2728" spans="105:106" ht="18.75" customHeight="1" x14ac:dyDescent="0.25">
      <c r="DA2728" s="349">
        <v>47557</v>
      </c>
      <c r="DB2728" s="348">
        <v>2030</v>
      </c>
    </row>
    <row r="2729" spans="105:106" ht="18.75" customHeight="1" x14ac:dyDescent="0.25">
      <c r="DA2729" s="349">
        <v>47558</v>
      </c>
      <c r="DB2729" s="348">
        <v>2030</v>
      </c>
    </row>
    <row r="2730" spans="105:106" ht="18.75" customHeight="1" x14ac:dyDescent="0.25">
      <c r="DA2730" s="349">
        <v>47559</v>
      </c>
      <c r="DB2730" s="348">
        <v>2030</v>
      </c>
    </row>
    <row r="2731" spans="105:106" ht="18.75" customHeight="1" x14ac:dyDescent="0.25">
      <c r="DA2731" s="349">
        <v>47560</v>
      </c>
      <c r="DB2731" s="348">
        <v>2030</v>
      </c>
    </row>
    <row r="2732" spans="105:106" ht="18.75" customHeight="1" x14ac:dyDescent="0.25">
      <c r="DA2732" s="349">
        <v>47561</v>
      </c>
      <c r="DB2732" s="348">
        <v>2030</v>
      </c>
    </row>
    <row r="2733" spans="105:106" ht="18.75" customHeight="1" x14ac:dyDescent="0.25">
      <c r="DA2733" s="349">
        <v>47562</v>
      </c>
      <c r="DB2733" s="348">
        <v>2030</v>
      </c>
    </row>
    <row r="2734" spans="105:106" ht="18.75" customHeight="1" x14ac:dyDescent="0.25">
      <c r="DA2734" s="349">
        <v>47563</v>
      </c>
      <c r="DB2734" s="348">
        <v>2030</v>
      </c>
    </row>
    <row r="2735" spans="105:106" ht="18.75" customHeight="1" x14ac:dyDescent="0.25">
      <c r="DA2735" s="349">
        <v>47564</v>
      </c>
      <c r="DB2735" s="348">
        <v>2030</v>
      </c>
    </row>
    <row r="2736" spans="105:106" ht="18.75" customHeight="1" x14ac:dyDescent="0.25">
      <c r="DA2736" s="349">
        <v>47565</v>
      </c>
      <c r="DB2736" s="348">
        <v>2030</v>
      </c>
    </row>
    <row r="2737" spans="105:106" ht="18.75" customHeight="1" x14ac:dyDescent="0.25">
      <c r="DA2737" s="349">
        <v>47566</v>
      </c>
      <c r="DB2737" s="348">
        <v>2030</v>
      </c>
    </row>
    <row r="2738" spans="105:106" ht="18.75" customHeight="1" x14ac:dyDescent="0.25">
      <c r="DA2738" s="349">
        <v>47567</v>
      </c>
      <c r="DB2738" s="348">
        <v>2030</v>
      </c>
    </row>
    <row r="2739" spans="105:106" ht="18.75" customHeight="1" x14ac:dyDescent="0.25">
      <c r="DA2739" s="349">
        <v>47568</v>
      </c>
      <c r="DB2739" s="348">
        <v>2030</v>
      </c>
    </row>
    <row r="2740" spans="105:106" ht="18.75" customHeight="1" x14ac:dyDescent="0.25">
      <c r="DA2740" s="349">
        <v>47569</v>
      </c>
      <c r="DB2740" s="348">
        <v>2030</v>
      </c>
    </row>
    <row r="2741" spans="105:106" ht="18.75" customHeight="1" x14ac:dyDescent="0.25">
      <c r="DA2741" s="349">
        <v>47570</v>
      </c>
      <c r="DB2741" s="348">
        <v>2030</v>
      </c>
    </row>
    <row r="2742" spans="105:106" ht="18.75" customHeight="1" x14ac:dyDescent="0.25">
      <c r="DA2742" s="349">
        <v>47571</v>
      </c>
      <c r="DB2742" s="348">
        <v>2030</v>
      </c>
    </row>
    <row r="2743" spans="105:106" ht="18.75" customHeight="1" x14ac:dyDescent="0.25">
      <c r="DA2743" s="349">
        <v>47572</v>
      </c>
      <c r="DB2743" s="348">
        <v>2030</v>
      </c>
    </row>
    <row r="2744" spans="105:106" ht="18.75" customHeight="1" x14ac:dyDescent="0.25">
      <c r="DA2744" s="349">
        <v>47573</v>
      </c>
      <c r="DB2744" s="348">
        <v>2030</v>
      </c>
    </row>
    <row r="2745" spans="105:106" ht="18.75" customHeight="1" x14ac:dyDescent="0.25">
      <c r="DA2745" s="349">
        <v>47574</v>
      </c>
      <c r="DB2745" s="348">
        <v>2030</v>
      </c>
    </row>
    <row r="2746" spans="105:106" ht="18.75" customHeight="1" x14ac:dyDescent="0.25">
      <c r="DA2746" s="349">
        <v>47575</v>
      </c>
      <c r="DB2746" s="348">
        <v>2030</v>
      </c>
    </row>
    <row r="2747" spans="105:106" ht="18.75" customHeight="1" x14ac:dyDescent="0.25">
      <c r="DA2747" s="349">
        <v>47576</v>
      </c>
      <c r="DB2747" s="348">
        <v>2030</v>
      </c>
    </row>
    <row r="2748" spans="105:106" ht="18.75" customHeight="1" x14ac:dyDescent="0.25">
      <c r="DA2748" s="349">
        <v>47577</v>
      </c>
      <c r="DB2748" s="348">
        <v>2030</v>
      </c>
    </row>
    <row r="2749" spans="105:106" ht="18.75" customHeight="1" x14ac:dyDescent="0.25">
      <c r="DA2749" s="349">
        <v>47578</v>
      </c>
      <c r="DB2749" s="348">
        <v>2030</v>
      </c>
    </row>
    <row r="2750" spans="105:106" ht="18.75" customHeight="1" x14ac:dyDescent="0.25">
      <c r="DA2750" s="349">
        <v>47579</v>
      </c>
      <c r="DB2750" s="348">
        <v>2030</v>
      </c>
    </row>
    <row r="2751" spans="105:106" ht="18.75" customHeight="1" x14ac:dyDescent="0.25">
      <c r="DA2751" s="349">
        <v>47580</v>
      </c>
      <c r="DB2751" s="348">
        <v>2030</v>
      </c>
    </row>
    <row r="2752" spans="105:106" ht="18.75" customHeight="1" x14ac:dyDescent="0.25">
      <c r="DA2752" s="349">
        <v>47581</v>
      </c>
      <c r="DB2752" s="348">
        <v>2030</v>
      </c>
    </row>
    <row r="2753" spans="105:106" ht="18.75" customHeight="1" x14ac:dyDescent="0.25">
      <c r="DA2753" s="349">
        <v>47582</v>
      </c>
      <c r="DB2753" s="348">
        <v>2030</v>
      </c>
    </row>
    <row r="2754" spans="105:106" ht="18.75" customHeight="1" x14ac:dyDescent="0.25">
      <c r="DA2754" s="349">
        <v>47583</v>
      </c>
      <c r="DB2754" s="348">
        <v>2030</v>
      </c>
    </row>
    <row r="2755" spans="105:106" ht="18.75" customHeight="1" x14ac:dyDescent="0.25">
      <c r="DA2755" s="349">
        <v>47584</v>
      </c>
      <c r="DB2755" s="348">
        <v>2030</v>
      </c>
    </row>
    <row r="2756" spans="105:106" ht="18.75" customHeight="1" x14ac:dyDescent="0.25">
      <c r="DA2756" s="349">
        <v>47585</v>
      </c>
      <c r="DB2756" s="348">
        <v>2030</v>
      </c>
    </row>
    <row r="2757" spans="105:106" ht="18.75" customHeight="1" x14ac:dyDescent="0.25">
      <c r="DA2757" s="349">
        <v>47586</v>
      </c>
      <c r="DB2757" s="348">
        <v>2030</v>
      </c>
    </row>
    <row r="2758" spans="105:106" ht="18.75" customHeight="1" x14ac:dyDescent="0.25">
      <c r="DA2758" s="349">
        <v>47587</v>
      </c>
      <c r="DB2758" s="348">
        <v>2030</v>
      </c>
    </row>
    <row r="2759" spans="105:106" ht="18.75" customHeight="1" x14ac:dyDescent="0.25">
      <c r="DA2759" s="349">
        <v>47588</v>
      </c>
      <c r="DB2759" s="348">
        <v>2030</v>
      </c>
    </row>
    <row r="2760" spans="105:106" ht="18.75" customHeight="1" x14ac:dyDescent="0.25">
      <c r="DA2760" s="349">
        <v>47589</v>
      </c>
      <c r="DB2760" s="348">
        <v>2030</v>
      </c>
    </row>
    <row r="2761" spans="105:106" ht="18.75" customHeight="1" x14ac:dyDescent="0.25">
      <c r="DA2761" s="349">
        <v>47590</v>
      </c>
      <c r="DB2761" s="348">
        <v>2030</v>
      </c>
    </row>
    <row r="2762" spans="105:106" ht="18.75" customHeight="1" x14ac:dyDescent="0.25">
      <c r="DA2762" s="349">
        <v>47591</v>
      </c>
      <c r="DB2762" s="348">
        <v>2030</v>
      </c>
    </row>
    <row r="2763" spans="105:106" ht="18.75" customHeight="1" x14ac:dyDescent="0.25">
      <c r="DA2763" s="349">
        <v>47592</v>
      </c>
      <c r="DB2763" s="348">
        <v>2030</v>
      </c>
    </row>
    <row r="2764" spans="105:106" ht="18.75" customHeight="1" x14ac:dyDescent="0.25">
      <c r="DA2764" s="349">
        <v>47593</v>
      </c>
      <c r="DB2764" s="348">
        <v>2030</v>
      </c>
    </row>
    <row r="2765" spans="105:106" ht="18.75" customHeight="1" x14ac:dyDescent="0.25">
      <c r="DA2765" s="349">
        <v>47594</v>
      </c>
      <c r="DB2765" s="348">
        <v>2030</v>
      </c>
    </row>
    <row r="2766" spans="105:106" ht="18.75" customHeight="1" x14ac:dyDescent="0.25">
      <c r="DA2766" s="349">
        <v>47595</v>
      </c>
      <c r="DB2766" s="348">
        <v>2030</v>
      </c>
    </row>
    <row r="2767" spans="105:106" ht="18.75" customHeight="1" x14ac:dyDescent="0.25">
      <c r="DA2767" s="349">
        <v>47596</v>
      </c>
      <c r="DB2767" s="348">
        <v>2030</v>
      </c>
    </row>
    <row r="2768" spans="105:106" ht="18.75" customHeight="1" x14ac:dyDescent="0.25">
      <c r="DA2768" s="349">
        <v>47597</v>
      </c>
      <c r="DB2768" s="348">
        <v>2030</v>
      </c>
    </row>
    <row r="2769" spans="105:106" ht="18.75" customHeight="1" x14ac:dyDescent="0.25">
      <c r="DA2769" s="349">
        <v>47598</v>
      </c>
      <c r="DB2769" s="348">
        <v>2030</v>
      </c>
    </row>
    <row r="2770" spans="105:106" ht="18.75" customHeight="1" x14ac:dyDescent="0.25">
      <c r="DA2770" s="349">
        <v>47599</v>
      </c>
      <c r="DB2770" s="348">
        <v>2030</v>
      </c>
    </row>
    <row r="2771" spans="105:106" ht="18.75" customHeight="1" x14ac:dyDescent="0.25">
      <c r="DA2771" s="349">
        <v>47600</v>
      </c>
      <c r="DB2771" s="348">
        <v>2030</v>
      </c>
    </row>
    <row r="2772" spans="105:106" ht="18.75" customHeight="1" x14ac:dyDescent="0.25">
      <c r="DA2772" s="349">
        <v>47601</v>
      </c>
      <c r="DB2772" s="348">
        <v>2030</v>
      </c>
    </row>
    <row r="2773" spans="105:106" ht="18.75" customHeight="1" x14ac:dyDescent="0.25">
      <c r="DA2773" s="349">
        <v>47602</v>
      </c>
      <c r="DB2773" s="348">
        <v>2030</v>
      </c>
    </row>
    <row r="2774" spans="105:106" ht="18.75" customHeight="1" x14ac:dyDescent="0.25">
      <c r="DA2774" s="349">
        <v>47603</v>
      </c>
      <c r="DB2774" s="348">
        <v>2030</v>
      </c>
    </row>
    <row r="2775" spans="105:106" ht="18.75" customHeight="1" x14ac:dyDescent="0.25">
      <c r="DA2775" s="349">
        <v>47604</v>
      </c>
      <c r="DB2775" s="348">
        <v>2030</v>
      </c>
    </row>
    <row r="2776" spans="105:106" ht="18.75" customHeight="1" x14ac:dyDescent="0.25">
      <c r="DA2776" s="349">
        <v>47605</v>
      </c>
      <c r="DB2776" s="348">
        <v>2030</v>
      </c>
    </row>
    <row r="2777" spans="105:106" ht="18.75" customHeight="1" x14ac:dyDescent="0.25">
      <c r="DA2777" s="349">
        <v>47606</v>
      </c>
      <c r="DB2777" s="348">
        <v>2030</v>
      </c>
    </row>
    <row r="2778" spans="105:106" ht="18.75" customHeight="1" x14ac:dyDescent="0.25">
      <c r="DA2778" s="349">
        <v>47607</v>
      </c>
      <c r="DB2778" s="348">
        <v>2030</v>
      </c>
    </row>
    <row r="2779" spans="105:106" ht="18.75" customHeight="1" x14ac:dyDescent="0.25">
      <c r="DA2779" s="349">
        <v>47608</v>
      </c>
      <c r="DB2779" s="348">
        <v>2030</v>
      </c>
    </row>
    <row r="2780" spans="105:106" ht="18.75" customHeight="1" x14ac:dyDescent="0.25">
      <c r="DA2780" s="349">
        <v>47609</v>
      </c>
      <c r="DB2780" s="348">
        <v>2030</v>
      </c>
    </row>
    <row r="2781" spans="105:106" ht="18.75" customHeight="1" x14ac:dyDescent="0.25">
      <c r="DA2781" s="349">
        <v>47610</v>
      </c>
      <c r="DB2781" s="348">
        <v>2030</v>
      </c>
    </row>
    <row r="2782" spans="105:106" ht="18.75" customHeight="1" x14ac:dyDescent="0.25">
      <c r="DA2782" s="349">
        <v>47611</v>
      </c>
      <c r="DB2782" s="348">
        <v>2030</v>
      </c>
    </row>
    <row r="2783" spans="105:106" ht="18.75" customHeight="1" x14ac:dyDescent="0.25">
      <c r="DA2783" s="349">
        <v>47612</v>
      </c>
      <c r="DB2783" s="348">
        <v>2030</v>
      </c>
    </row>
    <row r="2784" spans="105:106" ht="18.75" customHeight="1" x14ac:dyDescent="0.25">
      <c r="DA2784" s="349">
        <v>47613</v>
      </c>
      <c r="DB2784" s="348">
        <v>2030</v>
      </c>
    </row>
    <row r="2785" spans="105:106" ht="18.75" customHeight="1" x14ac:dyDescent="0.25">
      <c r="DA2785" s="349">
        <v>47614</v>
      </c>
      <c r="DB2785" s="348">
        <v>2030</v>
      </c>
    </row>
    <row r="2786" spans="105:106" ht="18.75" customHeight="1" x14ac:dyDescent="0.25">
      <c r="DA2786" s="349">
        <v>47615</v>
      </c>
      <c r="DB2786" s="348">
        <v>2030</v>
      </c>
    </row>
    <row r="2787" spans="105:106" ht="18.75" customHeight="1" x14ac:dyDescent="0.25">
      <c r="DA2787" s="349">
        <v>47616</v>
      </c>
      <c r="DB2787" s="348">
        <v>2030</v>
      </c>
    </row>
    <row r="2788" spans="105:106" ht="18.75" customHeight="1" x14ac:dyDescent="0.25">
      <c r="DA2788" s="349">
        <v>47617</v>
      </c>
      <c r="DB2788" s="348">
        <v>2030</v>
      </c>
    </row>
    <row r="2789" spans="105:106" ht="18.75" customHeight="1" x14ac:dyDescent="0.25">
      <c r="DA2789" s="349">
        <v>47618</v>
      </c>
      <c r="DB2789" s="348">
        <v>2030</v>
      </c>
    </row>
    <row r="2790" spans="105:106" ht="18.75" customHeight="1" x14ac:dyDescent="0.25">
      <c r="DA2790" s="349">
        <v>47619</v>
      </c>
      <c r="DB2790" s="348">
        <v>2030</v>
      </c>
    </row>
    <row r="2791" spans="105:106" ht="18.75" customHeight="1" x14ac:dyDescent="0.25">
      <c r="DA2791" s="349">
        <v>47620</v>
      </c>
      <c r="DB2791" s="348">
        <v>2030</v>
      </c>
    </row>
    <row r="2792" spans="105:106" ht="18.75" customHeight="1" x14ac:dyDescent="0.25">
      <c r="DA2792" s="349">
        <v>47621</v>
      </c>
      <c r="DB2792" s="348">
        <v>2030</v>
      </c>
    </row>
    <row r="2793" spans="105:106" ht="18.75" customHeight="1" x14ac:dyDescent="0.25">
      <c r="DA2793" s="349">
        <v>47622</v>
      </c>
      <c r="DB2793" s="348">
        <v>2030</v>
      </c>
    </row>
    <row r="2794" spans="105:106" ht="18.75" customHeight="1" x14ac:dyDescent="0.25">
      <c r="DA2794" s="349">
        <v>47623</v>
      </c>
      <c r="DB2794" s="348">
        <v>2030</v>
      </c>
    </row>
    <row r="2795" spans="105:106" ht="18.75" customHeight="1" x14ac:dyDescent="0.25">
      <c r="DA2795" s="349">
        <v>47624</v>
      </c>
      <c r="DB2795" s="348">
        <v>2030</v>
      </c>
    </row>
    <row r="2796" spans="105:106" ht="18.75" customHeight="1" x14ac:dyDescent="0.25">
      <c r="DA2796" s="349">
        <v>47625</v>
      </c>
      <c r="DB2796" s="348">
        <v>2030</v>
      </c>
    </row>
    <row r="2797" spans="105:106" ht="18.75" customHeight="1" x14ac:dyDescent="0.25">
      <c r="DA2797" s="349">
        <v>47626</v>
      </c>
      <c r="DB2797" s="348">
        <v>2030</v>
      </c>
    </row>
    <row r="2798" spans="105:106" ht="18.75" customHeight="1" x14ac:dyDescent="0.25">
      <c r="DA2798" s="349">
        <v>47627</v>
      </c>
      <c r="DB2798" s="348">
        <v>2030</v>
      </c>
    </row>
    <row r="2799" spans="105:106" ht="18.75" customHeight="1" x14ac:dyDescent="0.25">
      <c r="DA2799" s="349">
        <v>47628</v>
      </c>
      <c r="DB2799" s="348">
        <v>2030</v>
      </c>
    </row>
    <row r="2800" spans="105:106" ht="18.75" customHeight="1" x14ac:dyDescent="0.25">
      <c r="DA2800" s="349">
        <v>47629</v>
      </c>
      <c r="DB2800" s="348">
        <v>2030</v>
      </c>
    </row>
    <row r="2801" spans="105:106" ht="18.75" customHeight="1" x14ac:dyDescent="0.25">
      <c r="DA2801" s="349">
        <v>47630</v>
      </c>
      <c r="DB2801" s="348">
        <v>2030</v>
      </c>
    </row>
    <row r="2802" spans="105:106" ht="18.75" customHeight="1" x14ac:dyDescent="0.25">
      <c r="DA2802" s="349">
        <v>47631</v>
      </c>
      <c r="DB2802" s="348">
        <v>2030</v>
      </c>
    </row>
    <row r="2803" spans="105:106" ht="18.75" customHeight="1" x14ac:dyDescent="0.25">
      <c r="DA2803" s="349">
        <v>47632</v>
      </c>
      <c r="DB2803" s="348">
        <v>2030</v>
      </c>
    </row>
    <row r="2804" spans="105:106" ht="18.75" customHeight="1" x14ac:dyDescent="0.25">
      <c r="DA2804" s="349">
        <v>47633</v>
      </c>
      <c r="DB2804" s="348">
        <v>2030</v>
      </c>
    </row>
    <row r="2805" spans="105:106" ht="18.75" customHeight="1" x14ac:dyDescent="0.25">
      <c r="DA2805" s="349">
        <v>47634</v>
      </c>
      <c r="DB2805" s="348">
        <v>2030</v>
      </c>
    </row>
    <row r="2806" spans="105:106" ht="18.75" customHeight="1" x14ac:dyDescent="0.25">
      <c r="DA2806" s="349">
        <v>47635</v>
      </c>
      <c r="DB2806" s="348">
        <v>2030</v>
      </c>
    </row>
    <row r="2807" spans="105:106" ht="18.75" customHeight="1" x14ac:dyDescent="0.25">
      <c r="DA2807" s="349">
        <v>47636</v>
      </c>
      <c r="DB2807" s="348">
        <v>2030</v>
      </c>
    </row>
    <row r="2808" spans="105:106" ht="18.75" customHeight="1" x14ac:dyDescent="0.25">
      <c r="DA2808" s="349">
        <v>47637</v>
      </c>
      <c r="DB2808" s="348">
        <v>2030</v>
      </c>
    </row>
    <row r="2809" spans="105:106" ht="18.75" customHeight="1" x14ac:dyDescent="0.25">
      <c r="DA2809" s="349">
        <v>47638</v>
      </c>
      <c r="DB2809" s="348">
        <v>2030</v>
      </c>
    </row>
    <row r="2810" spans="105:106" ht="18.75" customHeight="1" x14ac:dyDescent="0.25">
      <c r="DA2810" s="349">
        <v>47639</v>
      </c>
      <c r="DB2810" s="348">
        <v>2030</v>
      </c>
    </row>
    <row r="2811" spans="105:106" ht="18.75" customHeight="1" x14ac:dyDescent="0.25">
      <c r="DA2811" s="349">
        <v>47640</v>
      </c>
      <c r="DB2811" s="348">
        <v>2030</v>
      </c>
    </row>
    <row r="2812" spans="105:106" ht="18.75" customHeight="1" x14ac:dyDescent="0.25">
      <c r="DA2812" s="349">
        <v>47641</v>
      </c>
      <c r="DB2812" s="348">
        <v>2030</v>
      </c>
    </row>
    <row r="2813" spans="105:106" ht="18.75" customHeight="1" x14ac:dyDescent="0.25">
      <c r="DA2813" s="349">
        <v>47642</v>
      </c>
      <c r="DB2813" s="348">
        <v>2030</v>
      </c>
    </row>
    <row r="2814" spans="105:106" ht="18.75" customHeight="1" x14ac:dyDescent="0.25">
      <c r="DA2814" s="349">
        <v>47643</v>
      </c>
      <c r="DB2814" s="348">
        <v>2030</v>
      </c>
    </row>
    <row r="2815" spans="105:106" ht="18.75" customHeight="1" x14ac:dyDescent="0.25">
      <c r="DA2815" s="349">
        <v>47644</v>
      </c>
      <c r="DB2815" s="348">
        <v>2030</v>
      </c>
    </row>
    <row r="2816" spans="105:106" ht="18.75" customHeight="1" x14ac:dyDescent="0.25">
      <c r="DA2816" s="349">
        <v>47645</v>
      </c>
      <c r="DB2816" s="348">
        <v>2030</v>
      </c>
    </row>
    <row r="2817" spans="105:106" ht="18.75" customHeight="1" x14ac:dyDescent="0.25">
      <c r="DA2817" s="349">
        <v>47646</v>
      </c>
      <c r="DB2817" s="348">
        <v>2030</v>
      </c>
    </row>
    <row r="2818" spans="105:106" ht="18.75" customHeight="1" x14ac:dyDescent="0.25">
      <c r="DA2818" s="349">
        <v>47647</v>
      </c>
      <c r="DB2818" s="348">
        <v>2030</v>
      </c>
    </row>
    <row r="2819" spans="105:106" ht="18.75" customHeight="1" x14ac:dyDescent="0.25">
      <c r="DA2819" s="349">
        <v>47648</v>
      </c>
      <c r="DB2819" s="348">
        <v>2030</v>
      </c>
    </row>
    <row r="2820" spans="105:106" ht="18.75" customHeight="1" x14ac:dyDescent="0.25">
      <c r="DA2820" s="349">
        <v>47649</v>
      </c>
      <c r="DB2820" s="348">
        <v>2030</v>
      </c>
    </row>
    <row r="2821" spans="105:106" ht="18.75" customHeight="1" x14ac:dyDescent="0.25">
      <c r="DA2821" s="349">
        <v>47650</v>
      </c>
      <c r="DB2821" s="348">
        <v>2030</v>
      </c>
    </row>
    <row r="2822" spans="105:106" ht="18.75" customHeight="1" x14ac:dyDescent="0.25">
      <c r="DA2822" s="349">
        <v>47651</v>
      </c>
      <c r="DB2822" s="348">
        <v>2030</v>
      </c>
    </row>
    <row r="2823" spans="105:106" ht="18.75" customHeight="1" x14ac:dyDescent="0.25">
      <c r="DA2823" s="349">
        <v>47652</v>
      </c>
      <c r="DB2823" s="348">
        <v>2030</v>
      </c>
    </row>
    <row r="2824" spans="105:106" ht="18.75" customHeight="1" x14ac:dyDescent="0.25">
      <c r="DA2824" s="349">
        <v>47653</v>
      </c>
      <c r="DB2824" s="348">
        <v>2030</v>
      </c>
    </row>
    <row r="2825" spans="105:106" ht="18.75" customHeight="1" x14ac:dyDescent="0.25">
      <c r="DA2825" s="349">
        <v>47654</v>
      </c>
      <c r="DB2825" s="348">
        <v>2030</v>
      </c>
    </row>
    <row r="2826" spans="105:106" ht="18.75" customHeight="1" x14ac:dyDescent="0.25">
      <c r="DA2826" s="349">
        <v>47655</v>
      </c>
      <c r="DB2826" s="348">
        <v>2030</v>
      </c>
    </row>
    <row r="2827" spans="105:106" ht="18.75" customHeight="1" x14ac:dyDescent="0.25">
      <c r="DA2827" s="349">
        <v>47656</v>
      </c>
      <c r="DB2827" s="348">
        <v>2030</v>
      </c>
    </row>
    <row r="2828" spans="105:106" ht="18.75" customHeight="1" x14ac:dyDescent="0.25">
      <c r="DA2828" s="349">
        <v>47657</v>
      </c>
      <c r="DB2828" s="348">
        <v>2030</v>
      </c>
    </row>
    <row r="2829" spans="105:106" ht="18.75" customHeight="1" x14ac:dyDescent="0.25">
      <c r="DA2829" s="349">
        <v>47658</v>
      </c>
      <c r="DB2829" s="348">
        <v>2030</v>
      </c>
    </row>
    <row r="2830" spans="105:106" ht="18.75" customHeight="1" x14ac:dyDescent="0.25">
      <c r="DA2830" s="349">
        <v>47659</v>
      </c>
      <c r="DB2830" s="348">
        <v>2030</v>
      </c>
    </row>
    <row r="2831" spans="105:106" ht="18.75" customHeight="1" x14ac:dyDescent="0.25">
      <c r="DA2831" s="349">
        <v>47660</v>
      </c>
      <c r="DB2831" s="348">
        <v>2030</v>
      </c>
    </row>
    <row r="2832" spans="105:106" ht="18.75" customHeight="1" x14ac:dyDescent="0.25">
      <c r="DA2832" s="349">
        <v>47661</v>
      </c>
      <c r="DB2832" s="348">
        <v>2030</v>
      </c>
    </row>
    <row r="2833" spans="105:106" ht="18.75" customHeight="1" x14ac:dyDescent="0.25">
      <c r="DA2833" s="349">
        <v>47662</v>
      </c>
      <c r="DB2833" s="348">
        <v>2030</v>
      </c>
    </row>
    <row r="2834" spans="105:106" ht="18.75" customHeight="1" x14ac:dyDescent="0.25">
      <c r="DA2834" s="349">
        <v>47663</v>
      </c>
      <c r="DB2834" s="348">
        <v>2030</v>
      </c>
    </row>
    <row r="2835" spans="105:106" ht="18.75" customHeight="1" x14ac:dyDescent="0.25">
      <c r="DA2835" s="349">
        <v>47664</v>
      </c>
      <c r="DB2835" s="348">
        <v>2030</v>
      </c>
    </row>
    <row r="2836" spans="105:106" ht="18.75" customHeight="1" x14ac:dyDescent="0.25">
      <c r="DA2836" s="349">
        <v>47665</v>
      </c>
      <c r="DB2836" s="348">
        <v>2030</v>
      </c>
    </row>
    <row r="2837" spans="105:106" ht="18.75" customHeight="1" x14ac:dyDescent="0.25">
      <c r="DA2837" s="349">
        <v>47666</v>
      </c>
      <c r="DB2837" s="348">
        <v>2030</v>
      </c>
    </row>
    <row r="2838" spans="105:106" ht="18.75" customHeight="1" x14ac:dyDescent="0.25">
      <c r="DA2838" s="349">
        <v>47667</v>
      </c>
      <c r="DB2838" s="348">
        <v>2030</v>
      </c>
    </row>
    <row r="2839" spans="105:106" ht="18.75" customHeight="1" x14ac:dyDescent="0.25">
      <c r="DA2839" s="349">
        <v>47668</v>
      </c>
      <c r="DB2839" s="348">
        <v>2030</v>
      </c>
    </row>
    <row r="2840" spans="105:106" ht="18.75" customHeight="1" x14ac:dyDescent="0.25">
      <c r="DA2840" s="349">
        <v>47669</v>
      </c>
      <c r="DB2840" s="348">
        <v>2030</v>
      </c>
    </row>
    <row r="2841" spans="105:106" ht="18.75" customHeight="1" x14ac:dyDescent="0.25">
      <c r="DA2841" s="349">
        <v>47670</v>
      </c>
      <c r="DB2841" s="348">
        <v>2030</v>
      </c>
    </row>
    <row r="2842" spans="105:106" ht="18.75" customHeight="1" x14ac:dyDescent="0.25">
      <c r="DA2842" s="349">
        <v>47671</v>
      </c>
      <c r="DB2842" s="348">
        <v>2030</v>
      </c>
    </row>
    <row r="2843" spans="105:106" ht="18.75" customHeight="1" x14ac:dyDescent="0.25">
      <c r="DA2843" s="349">
        <v>47672</v>
      </c>
      <c r="DB2843" s="348">
        <v>2030</v>
      </c>
    </row>
    <row r="2844" spans="105:106" ht="18.75" customHeight="1" x14ac:dyDescent="0.25">
      <c r="DA2844" s="349">
        <v>47673</v>
      </c>
      <c r="DB2844" s="348">
        <v>2030</v>
      </c>
    </row>
    <row r="2845" spans="105:106" ht="18.75" customHeight="1" x14ac:dyDescent="0.25">
      <c r="DA2845" s="349">
        <v>47674</v>
      </c>
      <c r="DB2845" s="348">
        <v>2030</v>
      </c>
    </row>
    <row r="2846" spans="105:106" ht="18.75" customHeight="1" x14ac:dyDescent="0.25">
      <c r="DA2846" s="349">
        <v>47675</v>
      </c>
      <c r="DB2846" s="348">
        <v>2030</v>
      </c>
    </row>
    <row r="2847" spans="105:106" ht="18.75" customHeight="1" x14ac:dyDescent="0.25">
      <c r="DA2847" s="349">
        <v>47676</v>
      </c>
      <c r="DB2847" s="348">
        <v>2030</v>
      </c>
    </row>
    <row r="2848" spans="105:106" ht="18.75" customHeight="1" x14ac:dyDescent="0.25">
      <c r="DA2848" s="349">
        <v>47677</v>
      </c>
      <c r="DB2848" s="348">
        <v>2030</v>
      </c>
    </row>
    <row r="2849" spans="105:106" ht="18.75" customHeight="1" x14ac:dyDescent="0.25">
      <c r="DA2849" s="349">
        <v>47678</v>
      </c>
      <c r="DB2849" s="348">
        <v>2030</v>
      </c>
    </row>
    <row r="2850" spans="105:106" ht="18.75" customHeight="1" x14ac:dyDescent="0.25">
      <c r="DA2850" s="349">
        <v>47679</v>
      </c>
      <c r="DB2850" s="348">
        <v>2030</v>
      </c>
    </row>
    <row r="2851" spans="105:106" ht="18.75" customHeight="1" x14ac:dyDescent="0.25">
      <c r="DA2851" s="349">
        <v>47680</v>
      </c>
      <c r="DB2851" s="348">
        <v>2030</v>
      </c>
    </row>
    <row r="2852" spans="105:106" ht="18.75" customHeight="1" x14ac:dyDescent="0.25">
      <c r="DA2852" s="349">
        <v>47681</v>
      </c>
      <c r="DB2852" s="348">
        <v>2030</v>
      </c>
    </row>
    <row r="2853" spans="105:106" ht="18.75" customHeight="1" x14ac:dyDescent="0.25">
      <c r="DA2853" s="349">
        <v>47682</v>
      </c>
      <c r="DB2853" s="348">
        <v>2030</v>
      </c>
    </row>
    <row r="2854" spans="105:106" ht="18.75" customHeight="1" x14ac:dyDescent="0.25">
      <c r="DA2854" s="349">
        <v>47683</v>
      </c>
      <c r="DB2854" s="348">
        <v>2030</v>
      </c>
    </row>
    <row r="2855" spans="105:106" ht="18.75" customHeight="1" x14ac:dyDescent="0.25">
      <c r="DA2855" s="349">
        <v>47684</v>
      </c>
      <c r="DB2855" s="348">
        <v>2030</v>
      </c>
    </row>
    <row r="2856" spans="105:106" ht="18.75" customHeight="1" x14ac:dyDescent="0.25">
      <c r="DA2856" s="349">
        <v>47685</v>
      </c>
      <c r="DB2856" s="348">
        <v>2030</v>
      </c>
    </row>
    <row r="2857" spans="105:106" ht="18.75" customHeight="1" x14ac:dyDescent="0.25">
      <c r="DA2857" s="349">
        <v>47686</v>
      </c>
      <c r="DB2857" s="348">
        <v>2030</v>
      </c>
    </row>
    <row r="2858" spans="105:106" ht="18.75" customHeight="1" x14ac:dyDescent="0.25">
      <c r="DA2858" s="349">
        <v>47687</v>
      </c>
      <c r="DB2858" s="348">
        <v>2030</v>
      </c>
    </row>
    <row r="2859" spans="105:106" ht="18.75" customHeight="1" x14ac:dyDescent="0.25">
      <c r="DA2859" s="349">
        <v>47688</v>
      </c>
      <c r="DB2859" s="348">
        <v>2030</v>
      </c>
    </row>
    <row r="2860" spans="105:106" ht="18.75" customHeight="1" x14ac:dyDescent="0.25">
      <c r="DA2860" s="349">
        <v>47689</v>
      </c>
      <c r="DB2860" s="348">
        <v>2030</v>
      </c>
    </row>
    <row r="2861" spans="105:106" ht="18.75" customHeight="1" x14ac:dyDescent="0.25">
      <c r="DA2861" s="349">
        <v>47690</v>
      </c>
      <c r="DB2861" s="348">
        <v>2030</v>
      </c>
    </row>
    <row r="2862" spans="105:106" ht="18.75" customHeight="1" x14ac:dyDescent="0.25">
      <c r="DA2862" s="349">
        <v>47691</v>
      </c>
      <c r="DB2862" s="348">
        <v>2030</v>
      </c>
    </row>
    <row r="2863" spans="105:106" ht="18.75" customHeight="1" x14ac:dyDescent="0.25">
      <c r="DA2863" s="349">
        <v>47692</v>
      </c>
      <c r="DB2863" s="348">
        <v>2030</v>
      </c>
    </row>
    <row r="2864" spans="105:106" ht="18.75" customHeight="1" x14ac:dyDescent="0.25">
      <c r="DA2864" s="349">
        <v>47693</v>
      </c>
      <c r="DB2864" s="348">
        <v>2030</v>
      </c>
    </row>
    <row r="2865" spans="105:106" ht="18.75" customHeight="1" x14ac:dyDescent="0.25">
      <c r="DA2865" s="349">
        <v>47694</v>
      </c>
      <c r="DB2865" s="348">
        <v>2030</v>
      </c>
    </row>
    <row r="2866" spans="105:106" ht="18.75" customHeight="1" x14ac:dyDescent="0.25">
      <c r="DA2866" s="349">
        <v>47695</v>
      </c>
      <c r="DB2866" s="348">
        <v>2030</v>
      </c>
    </row>
    <row r="2867" spans="105:106" ht="18.75" customHeight="1" x14ac:dyDescent="0.25">
      <c r="DA2867" s="349">
        <v>47696</v>
      </c>
      <c r="DB2867" s="348">
        <v>2030</v>
      </c>
    </row>
    <row r="2868" spans="105:106" ht="18.75" customHeight="1" x14ac:dyDescent="0.25">
      <c r="DA2868" s="349">
        <v>47697</v>
      </c>
      <c r="DB2868" s="348">
        <v>2030</v>
      </c>
    </row>
    <row r="2869" spans="105:106" ht="18.75" customHeight="1" x14ac:dyDescent="0.25">
      <c r="DA2869" s="349">
        <v>47698</v>
      </c>
      <c r="DB2869" s="348">
        <v>2030</v>
      </c>
    </row>
    <row r="2870" spans="105:106" ht="18.75" customHeight="1" x14ac:dyDescent="0.25">
      <c r="DA2870" s="349">
        <v>47699</v>
      </c>
      <c r="DB2870" s="348">
        <v>2030</v>
      </c>
    </row>
    <row r="2871" spans="105:106" ht="18.75" customHeight="1" x14ac:dyDescent="0.25">
      <c r="DA2871" s="349">
        <v>47700</v>
      </c>
      <c r="DB2871" s="348">
        <v>2030</v>
      </c>
    </row>
    <row r="2872" spans="105:106" ht="18.75" customHeight="1" x14ac:dyDescent="0.25">
      <c r="DA2872" s="349">
        <v>47701</v>
      </c>
      <c r="DB2872" s="348">
        <v>2030</v>
      </c>
    </row>
    <row r="2873" spans="105:106" ht="18.75" customHeight="1" x14ac:dyDescent="0.25">
      <c r="DA2873" s="349">
        <v>47702</v>
      </c>
      <c r="DB2873" s="348">
        <v>2030</v>
      </c>
    </row>
    <row r="2874" spans="105:106" ht="18.75" customHeight="1" x14ac:dyDescent="0.25">
      <c r="DA2874" s="349">
        <v>47703</v>
      </c>
      <c r="DB2874" s="348">
        <v>2030</v>
      </c>
    </row>
    <row r="2875" spans="105:106" ht="18.75" customHeight="1" x14ac:dyDescent="0.25">
      <c r="DA2875" s="349">
        <v>47704</v>
      </c>
      <c r="DB2875" s="348">
        <v>2030</v>
      </c>
    </row>
    <row r="2876" spans="105:106" ht="18.75" customHeight="1" x14ac:dyDescent="0.25">
      <c r="DA2876" s="349">
        <v>47705</v>
      </c>
      <c r="DB2876" s="348">
        <v>2030</v>
      </c>
    </row>
    <row r="2877" spans="105:106" ht="18.75" customHeight="1" x14ac:dyDescent="0.25">
      <c r="DA2877" s="349">
        <v>47706</v>
      </c>
      <c r="DB2877" s="348">
        <v>2030</v>
      </c>
    </row>
    <row r="2878" spans="105:106" ht="18.75" customHeight="1" x14ac:dyDescent="0.25">
      <c r="DA2878" s="349">
        <v>47707</v>
      </c>
      <c r="DB2878" s="348">
        <v>2030</v>
      </c>
    </row>
    <row r="2879" spans="105:106" ht="18.75" customHeight="1" x14ac:dyDescent="0.25">
      <c r="DA2879" s="349">
        <v>47708</v>
      </c>
      <c r="DB2879" s="348">
        <v>2030</v>
      </c>
    </row>
    <row r="2880" spans="105:106" ht="18.75" customHeight="1" x14ac:dyDescent="0.25">
      <c r="DA2880" s="349">
        <v>47709</v>
      </c>
      <c r="DB2880" s="348">
        <v>2030</v>
      </c>
    </row>
    <row r="2881" spans="105:106" ht="18.75" customHeight="1" x14ac:dyDescent="0.25">
      <c r="DA2881" s="349">
        <v>47710</v>
      </c>
      <c r="DB2881" s="348">
        <v>2030</v>
      </c>
    </row>
    <row r="2882" spans="105:106" ht="18.75" customHeight="1" x14ac:dyDescent="0.25">
      <c r="DA2882" s="349">
        <v>47711</v>
      </c>
      <c r="DB2882" s="348">
        <v>2030</v>
      </c>
    </row>
    <row r="2883" spans="105:106" ht="18.75" customHeight="1" x14ac:dyDescent="0.25">
      <c r="DA2883" s="349">
        <v>47712</v>
      </c>
      <c r="DB2883" s="348">
        <v>2030</v>
      </c>
    </row>
    <row r="2884" spans="105:106" ht="18.75" customHeight="1" x14ac:dyDescent="0.25">
      <c r="DA2884" s="349">
        <v>47713</v>
      </c>
      <c r="DB2884" s="348">
        <v>2030</v>
      </c>
    </row>
    <row r="2885" spans="105:106" ht="18.75" customHeight="1" x14ac:dyDescent="0.25">
      <c r="DA2885" s="349">
        <v>47714</v>
      </c>
      <c r="DB2885" s="348">
        <v>2030</v>
      </c>
    </row>
    <row r="2886" spans="105:106" ht="18.75" customHeight="1" x14ac:dyDescent="0.25">
      <c r="DA2886" s="349">
        <v>47715</v>
      </c>
      <c r="DB2886" s="348">
        <v>2030</v>
      </c>
    </row>
    <row r="2887" spans="105:106" ht="18.75" customHeight="1" x14ac:dyDescent="0.25">
      <c r="DA2887" s="349">
        <v>47716</v>
      </c>
      <c r="DB2887" s="348">
        <v>2030</v>
      </c>
    </row>
    <row r="2888" spans="105:106" ht="18.75" customHeight="1" x14ac:dyDescent="0.25">
      <c r="DA2888" s="349">
        <v>47717</v>
      </c>
      <c r="DB2888" s="348">
        <v>2030</v>
      </c>
    </row>
    <row r="2889" spans="105:106" ht="18.75" customHeight="1" x14ac:dyDescent="0.25">
      <c r="DA2889" s="349">
        <v>47718</v>
      </c>
      <c r="DB2889" s="348">
        <v>2030</v>
      </c>
    </row>
    <row r="2890" spans="105:106" ht="18.75" customHeight="1" x14ac:dyDescent="0.25">
      <c r="DA2890" s="349">
        <v>47719</v>
      </c>
      <c r="DB2890" s="348">
        <v>2030</v>
      </c>
    </row>
    <row r="2891" spans="105:106" ht="18.75" customHeight="1" x14ac:dyDescent="0.25">
      <c r="DA2891" s="349">
        <v>47720</v>
      </c>
      <c r="DB2891" s="348">
        <v>2030</v>
      </c>
    </row>
    <row r="2892" spans="105:106" ht="18.75" customHeight="1" x14ac:dyDescent="0.25">
      <c r="DA2892" s="349">
        <v>47721</v>
      </c>
      <c r="DB2892" s="348">
        <v>2030</v>
      </c>
    </row>
    <row r="2893" spans="105:106" ht="18.75" customHeight="1" x14ac:dyDescent="0.25">
      <c r="DA2893" s="349">
        <v>47722</v>
      </c>
      <c r="DB2893" s="348">
        <v>2030</v>
      </c>
    </row>
    <row r="2894" spans="105:106" ht="18.75" customHeight="1" x14ac:dyDescent="0.25">
      <c r="DA2894" s="349">
        <v>47723</v>
      </c>
      <c r="DB2894" s="348">
        <v>2030</v>
      </c>
    </row>
    <row r="2895" spans="105:106" ht="18.75" customHeight="1" x14ac:dyDescent="0.25">
      <c r="DA2895" s="349">
        <v>47724</v>
      </c>
      <c r="DB2895" s="348">
        <v>2030</v>
      </c>
    </row>
    <row r="2896" spans="105:106" ht="18.75" customHeight="1" x14ac:dyDescent="0.25">
      <c r="DA2896" s="349">
        <v>47725</v>
      </c>
      <c r="DB2896" s="348">
        <v>2030</v>
      </c>
    </row>
    <row r="2897" spans="105:106" ht="18.75" customHeight="1" x14ac:dyDescent="0.25">
      <c r="DA2897" s="349">
        <v>47726</v>
      </c>
      <c r="DB2897" s="348">
        <v>2030</v>
      </c>
    </row>
    <row r="2898" spans="105:106" ht="18.75" customHeight="1" x14ac:dyDescent="0.25">
      <c r="DA2898" s="349">
        <v>47727</v>
      </c>
      <c r="DB2898" s="348">
        <v>2030</v>
      </c>
    </row>
    <row r="2899" spans="105:106" ht="18.75" customHeight="1" x14ac:dyDescent="0.25">
      <c r="DA2899" s="349">
        <v>47728</v>
      </c>
      <c r="DB2899" s="348">
        <v>2030</v>
      </c>
    </row>
    <row r="2900" spans="105:106" ht="18.75" customHeight="1" x14ac:dyDescent="0.25">
      <c r="DA2900" s="349">
        <v>47729</v>
      </c>
      <c r="DB2900" s="348">
        <v>2030</v>
      </c>
    </row>
    <row r="2901" spans="105:106" ht="18.75" customHeight="1" x14ac:dyDescent="0.25">
      <c r="DA2901" s="349">
        <v>47730</v>
      </c>
      <c r="DB2901" s="348">
        <v>2030</v>
      </c>
    </row>
    <row r="2902" spans="105:106" ht="18.75" customHeight="1" x14ac:dyDescent="0.25">
      <c r="DA2902" s="349">
        <v>47731</v>
      </c>
      <c r="DB2902" s="348">
        <v>2030</v>
      </c>
    </row>
    <row r="2903" spans="105:106" ht="18.75" customHeight="1" x14ac:dyDescent="0.25">
      <c r="DA2903" s="349">
        <v>47732</v>
      </c>
      <c r="DB2903" s="348">
        <v>2030</v>
      </c>
    </row>
    <row r="2904" spans="105:106" ht="18.75" customHeight="1" x14ac:dyDescent="0.25">
      <c r="DA2904" s="349">
        <v>47733</v>
      </c>
      <c r="DB2904" s="348">
        <v>2030</v>
      </c>
    </row>
    <row r="2905" spans="105:106" ht="18.75" customHeight="1" x14ac:dyDescent="0.25">
      <c r="DA2905" s="349">
        <v>47734</v>
      </c>
      <c r="DB2905" s="348">
        <v>2030</v>
      </c>
    </row>
    <row r="2906" spans="105:106" ht="18.75" customHeight="1" x14ac:dyDescent="0.25">
      <c r="DA2906" s="349">
        <v>47735</v>
      </c>
      <c r="DB2906" s="348">
        <v>2030</v>
      </c>
    </row>
    <row r="2907" spans="105:106" ht="18.75" customHeight="1" x14ac:dyDescent="0.25">
      <c r="DA2907" s="349">
        <v>47736</v>
      </c>
      <c r="DB2907" s="348">
        <v>2030</v>
      </c>
    </row>
    <row r="2908" spans="105:106" ht="18.75" customHeight="1" x14ac:dyDescent="0.25">
      <c r="DA2908" s="349">
        <v>47737</v>
      </c>
      <c r="DB2908" s="348">
        <v>2030</v>
      </c>
    </row>
    <row r="2909" spans="105:106" ht="18.75" customHeight="1" x14ac:dyDescent="0.25">
      <c r="DA2909" s="349">
        <v>47738</v>
      </c>
      <c r="DB2909" s="348">
        <v>2030</v>
      </c>
    </row>
    <row r="2910" spans="105:106" ht="18.75" customHeight="1" x14ac:dyDescent="0.25">
      <c r="DA2910" s="349">
        <v>47739</v>
      </c>
      <c r="DB2910" s="348">
        <v>2030</v>
      </c>
    </row>
    <row r="2911" spans="105:106" ht="18.75" customHeight="1" x14ac:dyDescent="0.25">
      <c r="DA2911" s="349">
        <v>47740</v>
      </c>
      <c r="DB2911" s="348">
        <v>2030</v>
      </c>
    </row>
    <row r="2912" spans="105:106" ht="18.75" customHeight="1" x14ac:dyDescent="0.25">
      <c r="DA2912" s="349">
        <v>47741</v>
      </c>
      <c r="DB2912" s="348">
        <v>2030</v>
      </c>
    </row>
    <row r="2913" spans="105:106" ht="18.75" customHeight="1" x14ac:dyDescent="0.25">
      <c r="DA2913" s="349">
        <v>47742</v>
      </c>
      <c r="DB2913" s="348">
        <v>2030</v>
      </c>
    </row>
    <row r="2914" spans="105:106" ht="18.75" customHeight="1" x14ac:dyDescent="0.25">
      <c r="DA2914" s="349">
        <v>47743</v>
      </c>
      <c r="DB2914" s="348">
        <v>2030</v>
      </c>
    </row>
    <row r="2915" spans="105:106" ht="18.75" customHeight="1" x14ac:dyDescent="0.25">
      <c r="DA2915" s="349">
        <v>47744</v>
      </c>
      <c r="DB2915" s="348">
        <v>2030</v>
      </c>
    </row>
    <row r="2916" spans="105:106" ht="18.75" customHeight="1" x14ac:dyDescent="0.25">
      <c r="DA2916" s="349">
        <v>47745</v>
      </c>
      <c r="DB2916" s="348">
        <v>2030</v>
      </c>
    </row>
    <row r="2917" spans="105:106" ht="18.75" customHeight="1" x14ac:dyDescent="0.25">
      <c r="DA2917" s="349">
        <v>47746</v>
      </c>
      <c r="DB2917" s="348">
        <v>2030</v>
      </c>
    </row>
    <row r="2918" spans="105:106" ht="18.75" customHeight="1" x14ac:dyDescent="0.25">
      <c r="DA2918" s="349">
        <v>47747</v>
      </c>
      <c r="DB2918" s="348">
        <v>2030</v>
      </c>
    </row>
    <row r="2919" spans="105:106" ht="18.75" customHeight="1" x14ac:dyDescent="0.25">
      <c r="DA2919" s="349">
        <v>47748</v>
      </c>
      <c r="DB2919" s="348">
        <v>2030</v>
      </c>
    </row>
    <row r="2920" spans="105:106" ht="18.75" customHeight="1" x14ac:dyDescent="0.25">
      <c r="DA2920" s="349">
        <v>47749</v>
      </c>
      <c r="DB2920" s="348">
        <v>2030</v>
      </c>
    </row>
    <row r="2921" spans="105:106" ht="18.75" customHeight="1" x14ac:dyDescent="0.25">
      <c r="DA2921" s="349">
        <v>47750</v>
      </c>
      <c r="DB2921" s="348">
        <v>2030</v>
      </c>
    </row>
    <row r="2922" spans="105:106" ht="18.75" customHeight="1" x14ac:dyDescent="0.25">
      <c r="DA2922" s="349">
        <v>47751</v>
      </c>
      <c r="DB2922" s="348">
        <v>2030</v>
      </c>
    </row>
    <row r="2923" spans="105:106" ht="18.75" customHeight="1" x14ac:dyDescent="0.25">
      <c r="DA2923" s="349">
        <v>47752</v>
      </c>
      <c r="DB2923" s="348">
        <v>2030</v>
      </c>
    </row>
    <row r="2924" spans="105:106" ht="18.75" customHeight="1" x14ac:dyDescent="0.25">
      <c r="DA2924" s="349">
        <v>47753</v>
      </c>
      <c r="DB2924" s="348">
        <v>2030</v>
      </c>
    </row>
    <row r="2925" spans="105:106" ht="18.75" customHeight="1" x14ac:dyDescent="0.25">
      <c r="DA2925" s="349">
        <v>47754</v>
      </c>
      <c r="DB2925" s="348">
        <v>2030</v>
      </c>
    </row>
    <row r="2926" spans="105:106" ht="18.75" customHeight="1" x14ac:dyDescent="0.25">
      <c r="DA2926" s="349">
        <v>47755</v>
      </c>
      <c r="DB2926" s="348">
        <v>2030</v>
      </c>
    </row>
    <row r="2927" spans="105:106" ht="18.75" customHeight="1" x14ac:dyDescent="0.25">
      <c r="DA2927" s="349">
        <v>47756</v>
      </c>
      <c r="DB2927" s="348">
        <v>2030</v>
      </c>
    </row>
    <row r="2928" spans="105:106" ht="18.75" customHeight="1" x14ac:dyDescent="0.25">
      <c r="DA2928" s="349"/>
      <c r="DB2928" s="348"/>
    </row>
    <row r="2929" spans="105:106" ht="18.75" customHeight="1" x14ac:dyDescent="0.25">
      <c r="DA2929" s="349"/>
      <c r="DB2929" s="348"/>
    </row>
    <row r="2930" spans="105:106" ht="18.75" customHeight="1" x14ac:dyDescent="0.25">
      <c r="DA2930" s="349"/>
      <c r="DB2930" s="348"/>
    </row>
  </sheetData>
  <mergeCells count="451">
    <mergeCell ref="X6:X7"/>
    <mergeCell ref="AA6:AA7"/>
    <mergeCell ref="F5:G7"/>
    <mergeCell ref="I5:J7"/>
    <mergeCell ref="C2:S3"/>
    <mergeCell ref="R8:S9"/>
    <mergeCell ref="F8:G9"/>
    <mergeCell ref="I8:J9"/>
    <mergeCell ref="C8:D9"/>
    <mergeCell ref="L8:M9"/>
    <mergeCell ref="O8:P9"/>
    <mergeCell ref="L5:M7"/>
    <mergeCell ref="O5:P7"/>
    <mergeCell ref="R5:S7"/>
    <mergeCell ref="C7:D7"/>
    <mergeCell ref="C4:D4"/>
    <mergeCell ref="C5:D6"/>
    <mergeCell ref="R25:S25"/>
    <mergeCell ref="F25:G25"/>
    <mergeCell ref="I25:J25"/>
    <mergeCell ref="L25:M25"/>
    <mergeCell ref="O25:P25"/>
    <mergeCell ref="I18:J18"/>
    <mergeCell ref="L18:M18"/>
    <mergeCell ref="O18:P18"/>
    <mergeCell ref="R18:S18"/>
    <mergeCell ref="I19:J19"/>
    <mergeCell ref="L19:M19"/>
    <mergeCell ref="O19:P19"/>
    <mergeCell ref="R19:S19"/>
    <mergeCell ref="I20:J20"/>
    <mergeCell ref="L20:M20"/>
    <mergeCell ref="O20:P20"/>
    <mergeCell ref="R20:S20"/>
    <mergeCell ref="F21:G21"/>
    <mergeCell ref="I21:J21"/>
    <mergeCell ref="L21:M21"/>
    <mergeCell ref="O21:P21"/>
    <mergeCell ref="R21:S21"/>
    <mergeCell ref="F22:G22"/>
    <mergeCell ref="I22:J22"/>
    <mergeCell ref="R12:S12"/>
    <mergeCell ref="C11:D11"/>
    <mergeCell ref="C12:D12"/>
    <mergeCell ref="F11:S11"/>
    <mergeCell ref="C13:D13"/>
    <mergeCell ref="C14:D14"/>
    <mergeCell ref="I13:J13"/>
    <mergeCell ref="L13:M13"/>
    <mergeCell ref="O13:P13"/>
    <mergeCell ref="R13:S13"/>
    <mergeCell ref="F12:G12"/>
    <mergeCell ref="I12:J12"/>
    <mergeCell ref="L12:M12"/>
    <mergeCell ref="O12:P12"/>
    <mergeCell ref="I14:J14"/>
    <mergeCell ref="L14:M14"/>
    <mergeCell ref="O14:P14"/>
    <mergeCell ref="R14:S14"/>
    <mergeCell ref="C27:D27"/>
    <mergeCell ref="C28:D28"/>
    <mergeCell ref="C29:D29"/>
    <mergeCell ref="C30:D30"/>
    <mergeCell ref="C31:D31"/>
    <mergeCell ref="F13:G13"/>
    <mergeCell ref="F14:G14"/>
    <mergeCell ref="F16:G16"/>
    <mergeCell ref="F18:G18"/>
    <mergeCell ref="F19:G19"/>
    <mergeCell ref="C21:D21"/>
    <mergeCell ref="C22:D22"/>
    <mergeCell ref="C23:D23"/>
    <mergeCell ref="C24:D24"/>
    <mergeCell ref="C25:D25"/>
    <mergeCell ref="C26:D26"/>
    <mergeCell ref="C15:D15"/>
    <mergeCell ref="C16:D16"/>
    <mergeCell ref="C17:D17"/>
    <mergeCell ref="C18:D18"/>
    <mergeCell ref="C19:D19"/>
    <mergeCell ref="C20:D20"/>
    <mergeCell ref="F15:G15"/>
    <mergeCell ref="F20:G20"/>
    <mergeCell ref="I15:J15"/>
    <mergeCell ref="L15:M15"/>
    <mergeCell ref="O15:P15"/>
    <mergeCell ref="R15:S15"/>
    <mergeCell ref="I16:J16"/>
    <mergeCell ref="L16:M16"/>
    <mergeCell ref="O16:P16"/>
    <mergeCell ref="R16:S16"/>
    <mergeCell ref="F17:G17"/>
    <mergeCell ref="I17:J17"/>
    <mergeCell ref="L17:M17"/>
    <mergeCell ref="O17:P17"/>
    <mergeCell ref="R17:S17"/>
    <mergeCell ref="O22:P22"/>
    <mergeCell ref="R22:S22"/>
    <mergeCell ref="F23:G23"/>
    <mergeCell ref="I23:J23"/>
    <mergeCell ref="L23:M23"/>
    <mergeCell ref="O23:P23"/>
    <mergeCell ref="R23:S23"/>
    <mergeCell ref="F24:G24"/>
    <mergeCell ref="I24:J24"/>
    <mergeCell ref="L24:M24"/>
    <mergeCell ref="O24:P24"/>
    <mergeCell ref="R24:S24"/>
    <mergeCell ref="F31:G31"/>
    <mergeCell ref="I31:J31"/>
    <mergeCell ref="L31:M31"/>
    <mergeCell ref="O31:P31"/>
    <mergeCell ref="R31:S31"/>
    <mergeCell ref="F28:G28"/>
    <mergeCell ref="I28:J28"/>
    <mergeCell ref="L28:M28"/>
    <mergeCell ref="O28:P28"/>
    <mergeCell ref="R28:S28"/>
    <mergeCell ref="F29:G29"/>
    <mergeCell ref="I29:J29"/>
    <mergeCell ref="L29:M29"/>
    <mergeCell ref="O29:P29"/>
    <mergeCell ref="R29:S29"/>
    <mergeCell ref="AM9:AO10"/>
    <mergeCell ref="AI9:AK10"/>
    <mergeCell ref="AU9:AW10"/>
    <mergeCell ref="AQ9:AS10"/>
    <mergeCell ref="AE9:AG10"/>
    <mergeCell ref="AA9:AC10"/>
    <mergeCell ref="AI14:AK14"/>
    <mergeCell ref="AQ14:AS14"/>
    <mergeCell ref="F30:G30"/>
    <mergeCell ref="I30:J30"/>
    <mergeCell ref="L30:M30"/>
    <mergeCell ref="O30:P30"/>
    <mergeCell ref="R30:S30"/>
    <mergeCell ref="F26:G26"/>
    <mergeCell ref="I26:J26"/>
    <mergeCell ref="L26:M26"/>
    <mergeCell ref="O26:P26"/>
    <mergeCell ref="R26:S26"/>
    <mergeCell ref="F27:G27"/>
    <mergeCell ref="I27:J27"/>
    <mergeCell ref="L27:M27"/>
    <mergeCell ref="O27:P27"/>
    <mergeCell ref="R27:S27"/>
    <mergeCell ref="L22:M22"/>
    <mergeCell ref="X14:Y14"/>
    <mergeCell ref="X15:Y15"/>
    <mergeCell ref="X16:Y16"/>
    <mergeCell ref="X17:Y17"/>
    <mergeCell ref="X18:Y18"/>
    <mergeCell ref="X19:Y19"/>
    <mergeCell ref="X20:Y20"/>
    <mergeCell ref="X21:Y21"/>
    <mergeCell ref="AA14:AC14"/>
    <mergeCell ref="AA15:AC15"/>
    <mergeCell ref="AA16:AC16"/>
    <mergeCell ref="AA17:AC17"/>
    <mergeCell ref="AA18:AC18"/>
    <mergeCell ref="AA19:AC19"/>
    <mergeCell ref="AA20:AC20"/>
    <mergeCell ref="AM14:AO14"/>
    <mergeCell ref="AM15:AO15"/>
    <mergeCell ref="AM16:AO16"/>
    <mergeCell ref="AM17:AO17"/>
    <mergeCell ref="AM18:AO18"/>
    <mergeCell ref="AM19:AO19"/>
    <mergeCell ref="AM20:AO20"/>
    <mergeCell ref="AM21:AO21"/>
    <mergeCell ref="AA21:AC21"/>
    <mergeCell ref="AE14:AG14"/>
    <mergeCell ref="AE15:AG15"/>
    <mergeCell ref="AE16:AG16"/>
    <mergeCell ref="AE17:AG17"/>
    <mergeCell ref="AE18:AG18"/>
    <mergeCell ref="AE19:AG19"/>
    <mergeCell ref="AE20:AG20"/>
    <mergeCell ref="AE21:AG21"/>
    <mergeCell ref="AU15:AW15"/>
    <mergeCell ref="AU16:AW16"/>
    <mergeCell ref="AU17:AW17"/>
    <mergeCell ref="AU18:AW18"/>
    <mergeCell ref="AU19:AW19"/>
    <mergeCell ref="AU20:AW20"/>
    <mergeCell ref="AU21:AW21"/>
    <mergeCell ref="AI15:AK15"/>
    <mergeCell ref="AI16:AK16"/>
    <mergeCell ref="AI17:AK17"/>
    <mergeCell ref="AI18:AK18"/>
    <mergeCell ref="AI19:AK19"/>
    <mergeCell ref="AI20:AK20"/>
    <mergeCell ref="AI21:AK21"/>
    <mergeCell ref="AQ20:AS20"/>
    <mergeCell ref="AQ21:AS21"/>
    <mergeCell ref="CJ10:CJ11"/>
    <mergeCell ref="BZ10:BZ11"/>
    <mergeCell ref="CA10:CA11"/>
    <mergeCell ref="CC10:CC11"/>
    <mergeCell ref="CD10:CD11"/>
    <mergeCell ref="AY9:AZ10"/>
    <mergeCell ref="AY14:AZ14"/>
    <mergeCell ref="AY15:AZ15"/>
    <mergeCell ref="BT8:BU9"/>
    <mergeCell ref="BW8:BX9"/>
    <mergeCell ref="CC8:CD9"/>
    <mergeCell ref="BZ8:CA9"/>
    <mergeCell ref="CI8:CJ9"/>
    <mergeCell ref="CF8:CG9"/>
    <mergeCell ref="BT10:BT11"/>
    <mergeCell ref="BU10:BU11"/>
    <mergeCell ref="BW10:BW11"/>
    <mergeCell ref="BX10:BX11"/>
    <mergeCell ref="CF10:CF11"/>
    <mergeCell ref="CG10:CG11"/>
    <mergeCell ref="CI10:CI11"/>
    <mergeCell ref="C39:D39"/>
    <mergeCell ref="C40:D40"/>
    <mergeCell ref="C41:D41"/>
    <mergeCell ref="BE9:BE11"/>
    <mergeCell ref="BF9:BF11"/>
    <mergeCell ref="BG9:BG11"/>
    <mergeCell ref="BH9:BH11"/>
    <mergeCell ref="BO5:BP5"/>
    <mergeCell ref="BO6:BP6"/>
    <mergeCell ref="BO7:BP7"/>
    <mergeCell ref="BO8:BP8"/>
    <mergeCell ref="BO9:BP9"/>
    <mergeCell ref="AY16:AZ16"/>
    <mergeCell ref="AY17:AZ17"/>
    <mergeCell ref="AY18:AZ18"/>
    <mergeCell ref="AY19:AZ19"/>
    <mergeCell ref="AY20:AZ20"/>
    <mergeCell ref="AY21:AZ21"/>
    <mergeCell ref="AQ15:AS15"/>
    <mergeCell ref="AQ16:AS16"/>
    <mergeCell ref="AQ17:AS17"/>
    <mergeCell ref="AQ18:AS18"/>
    <mergeCell ref="AQ19:AS19"/>
    <mergeCell ref="AU14:AW14"/>
    <mergeCell ref="C33:D33"/>
    <mergeCell ref="C34:D34"/>
    <mergeCell ref="C35:D35"/>
    <mergeCell ref="C36:D36"/>
    <mergeCell ref="C37:D37"/>
    <mergeCell ref="C38:D38"/>
    <mergeCell ref="F34:G34"/>
    <mergeCell ref="I34:J34"/>
    <mergeCell ref="L34:M34"/>
    <mergeCell ref="I37:J37"/>
    <mergeCell ref="L37:M37"/>
    <mergeCell ref="F32:G32"/>
    <mergeCell ref="I32:J32"/>
    <mergeCell ref="L32:M32"/>
    <mergeCell ref="O32:P32"/>
    <mergeCell ref="R32:S32"/>
    <mergeCell ref="F33:G33"/>
    <mergeCell ref="I33:J33"/>
    <mergeCell ref="L33:M33"/>
    <mergeCell ref="O33:P33"/>
    <mergeCell ref="R33:S33"/>
    <mergeCell ref="O38:P38"/>
    <mergeCell ref="R38:S38"/>
    <mergeCell ref="F42:G42"/>
    <mergeCell ref="I42:J42"/>
    <mergeCell ref="L42:M42"/>
    <mergeCell ref="O42:P42"/>
    <mergeCell ref="R42:S42"/>
    <mergeCell ref="O34:P34"/>
    <mergeCell ref="R34:S34"/>
    <mergeCell ref="F35:G35"/>
    <mergeCell ref="I35:J35"/>
    <mergeCell ref="L35:M35"/>
    <mergeCell ref="O35:P35"/>
    <mergeCell ref="R35:S35"/>
    <mergeCell ref="F36:G36"/>
    <mergeCell ref="I36:J36"/>
    <mergeCell ref="L36:M36"/>
    <mergeCell ref="C32:D32"/>
    <mergeCell ref="F41:G41"/>
    <mergeCell ref="I41:J41"/>
    <mergeCell ref="L41:M41"/>
    <mergeCell ref="O41:P41"/>
    <mergeCell ref="R41:S41"/>
    <mergeCell ref="F39:G39"/>
    <mergeCell ref="I39:J39"/>
    <mergeCell ref="L39:M39"/>
    <mergeCell ref="O39:P39"/>
    <mergeCell ref="R39:S39"/>
    <mergeCell ref="F40:G40"/>
    <mergeCell ref="I40:J40"/>
    <mergeCell ref="L40:M40"/>
    <mergeCell ref="O40:P40"/>
    <mergeCell ref="R40:S40"/>
    <mergeCell ref="O36:P36"/>
    <mergeCell ref="R36:S36"/>
    <mergeCell ref="F37:G37"/>
    <mergeCell ref="O37:P37"/>
    <mergeCell ref="R37:S37"/>
    <mergeCell ref="F38:G38"/>
    <mergeCell ref="I38:J38"/>
    <mergeCell ref="L38:M38"/>
    <mergeCell ref="X12:Y12"/>
    <mergeCell ref="X13:Y13"/>
    <mergeCell ref="AA12:AC12"/>
    <mergeCell ref="AE12:AG12"/>
    <mergeCell ref="AI12:AK12"/>
    <mergeCell ref="AM12:AO12"/>
    <mergeCell ref="AQ12:AS12"/>
    <mergeCell ref="AU12:AW12"/>
    <mergeCell ref="AY12:AZ12"/>
    <mergeCell ref="AA13:AC13"/>
    <mergeCell ref="AE13:AG13"/>
    <mergeCell ref="AI13:AK13"/>
    <mergeCell ref="AM13:AO13"/>
    <mergeCell ref="AQ13:AS13"/>
    <mergeCell ref="AU13:AW13"/>
    <mergeCell ref="AY13:AZ13"/>
    <mergeCell ref="C42:D42"/>
    <mergeCell ref="C43:D43"/>
    <mergeCell ref="F43:G43"/>
    <mergeCell ref="I43:J43"/>
    <mergeCell ref="L43:M43"/>
    <mergeCell ref="O43:P43"/>
    <mergeCell ref="R43:S43"/>
    <mergeCell ref="C44:D44"/>
    <mergeCell ref="F44:G44"/>
    <mergeCell ref="I44:J44"/>
    <mergeCell ref="L44:M44"/>
    <mergeCell ref="O44:P44"/>
    <mergeCell ref="R44:S44"/>
    <mergeCell ref="C45:D45"/>
    <mergeCell ref="F45:G45"/>
    <mergeCell ref="I45:J45"/>
    <mergeCell ref="L45:M45"/>
    <mergeCell ref="O45:P45"/>
    <mergeCell ref="R45:S45"/>
    <mergeCell ref="C46:D46"/>
    <mergeCell ref="F46:G46"/>
    <mergeCell ref="I46:J46"/>
    <mergeCell ref="L46:M46"/>
    <mergeCell ref="O46:P46"/>
    <mergeCell ref="R46:S46"/>
    <mergeCell ref="C47:D47"/>
    <mergeCell ref="F47:G47"/>
    <mergeCell ref="I47:J47"/>
    <mergeCell ref="L47:M47"/>
    <mergeCell ref="O47:P47"/>
    <mergeCell ref="R47:S47"/>
    <mergeCell ref="C48:D48"/>
    <mergeCell ref="F48:G48"/>
    <mergeCell ref="I48:J48"/>
    <mergeCell ref="L48:M48"/>
    <mergeCell ref="O48:P48"/>
    <mergeCell ref="R48:S48"/>
    <mergeCell ref="C49:D49"/>
    <mergeCell ref="F49:G49"/>
    <mergeCell ref="I49:J49"/>
    <mergeCell ref="L49:M49"/>
    <mergeCell ref="O49:P49"/>
    <mergeCell ref="R49:S49"/>
    <mergeCell ref="C50:D50"/>
    <mergeCell ref="F50:G50"/>
    <mergeCell ref="I50:J50"/>
    <mergeCell ref="L50:M50"/>
    <mergeCell ref="O50:P50"/>
    <mergeCell ref="R50:S50"/>
    <mergeCell ref="C51:D51"/>
    <mergeCell ref="F51:G51"/>
    <mergeCell ref="I51:J51"/>
    <mergeCell ref="L51:M51"/>
    <mergeCell ref="O51:P51"/>
    <mergeCell ref="R51:S51"/>
    <mergeCell ref="C52:D52"/>
    <mergeCell ref="F52:G52"/>
    <mergeCell ref="I52:J52"/>
    <mergeCell ref="L52:M52"/>
    <mergeCell ref="O52:P52"/>
    <mergeCell ref="R52:S52"/>
    <mergeCell ref="C53:D53"/>
    <mergeCell ref="F53:G53"/>
    <mergeCell ref="I53:J53"/>
    <mergeCell ref="L53:M53"/>
    <mergeCell ref="O53:P53"/>
    <mergeCell ref="R53:S53"/>
    <mergeCell ref="C54:D54"/>
    <mergeCell ref="F54:G54"/>
    <mergeCell ref="I54:J54"/>
    <mergeCell ref="L54:M54"/>
    <mergeCell ref="O54:P54"/>
    <mergeCell ref="R54:S54"/>
    <mergeCell ref="C55:D55"/>
    <mergeCell ref="F55:G55"/>
    <mergeCell ref="I55:J55"/>
    <mergeCell ref="L55:M55"/>
    <mergeCell ref="O55:P55"/>
    <mergeCell ref="R55:S55"/>
    <mergeCell ref="C56:D56"/>
    <mergeCell ref="F56:G56"/>
    <mergeCell ref="I56:J56"/>
    <mergeCell ref="L56:M56"/>
    <mergeCell ref="O56:P56"/>
    <mergeCell ref="R56:S56"/>
    <mergeCell ref="C57:D57"/>
    <mergeCell ref="F57:G57"/>
    <mergeCell ref="I57:J57"/>
    <mergeCell ref="L57:M57"/>
    <mergeCell ref="O57:P57"/>
    <mergeCell ref="R57:S57"/>
    <mergeCell ref="C58:D58"/>
    <mergeCell ref="F58:G58"/>
    <mergeCell ref="I58:J58"/>
    <mergeCell ref="L58:M58"/>
    <mergeCell ref="O58:P58"/>
    <mergeCell ref="R58:S58"/>
    <mergeCell ref="C59:D59"/>
    <mergeCell ref="F59:G59"/>
    <mergeCell ref="I59:J59"/>
    <mergeCell ref="L59:M59"/>
    <mergeCell ref="O59:P59"/>
    <mergeCell ref="R59:S59"/>
    <mergeCell ref="C60:D60"/>
    <mergeCell ref="F60:G60"/>
    <mergeCell ref="I60:J60"/>
    <mergeCell ref="L60:M60"/>
    <mergeCell ref="O60:P60"/>
    <mergeCell ref="R60:S60"/>
    <mergeCell ref="C61:D61"/>
    <mergeCell ref="F61:G61"/>
    <mergeCell ref="I61:J61"/>
    <mergeCell ref="L61:M61"/>
    <mergeCell ref="O61:P61"/>
    <mergeCell ref="R61:S61"/>
    <mergeCell ref="C62:D62"/>
    <mergeCell ref="F62:G62"/>
    <mergeCell ref="I62:J62"/>
    <mergeCell ref="L62:M62"/>
    <mergeCell ref="O62:P62"/>
    <mergeCell ref="R62:S62"/>
    <mergeCell ref="C63:D63"/>
    <mergeCell ref="F63:G63"/>
    <mergeCell ref="I63:J63"/>
    <mergeCell ref="L63:M63"/>
    <mergeCell ref="O63:P63"/>
    <mergeCell ref="R63:S63"/>
    <mergeCell ref="C64:D64"/>
    <mergeCell ref="F64:G64"/>
    <mergeCell ref="I64:J64"/>
    <mergeCell ref="L64:M64"/>
    <mergeCell ref="O64:P64"/>
    <mergeCell ref="R64:S64"/>
  </mergeCells>
  <conditionalFormatting sqref="C12:D64">
    <cfRule type="notContainsBlanks" dxfId="7" priority="6">
      <formula>LEN(TRIM(C12))&gt;0</formula>
    </cfRule>
  </conditionalFormatting>
  <conditionalFormatting sqref="F12:G64">
    <cfRule type="cellIs" dxfId="6" priority="5" operator="equal">
      <formula>$BO$5</formula>
    </cfRule>
  </conditionalFormatting>
  <conditionalFormatting sqref="I12:J64">
    <cfRule type="cellIs" dxfId="5" priority="4" operator="equal">
      <formula>$BO$6</formula>
    </cfRule>
  </conditionalFormatting>
  <conditionalFormatting sqref="L12:M64">
    <cfRule type="cellIs" dxfId="4" priority="3" operator="equal">
      <formula>$BO$7</formula>
    </cfRule>
  </conditionalFormatting>
  <conditionalFormatting sqref="O12:P64">
    <cfRule type="cellIs" dxfId="3" priority="2" operator="equal">
      <formula>$BO$8</formula>
    </cfRule>
  </conditionalFormatting>
  <conditionalFormatting sqref="R8:S9">
    <cfRule type="cellIs" dxfId="2" priority="13" operator="lessThan">
      <formula>0</formula>
    </cfRule>
  </conditionalFormatting>
  <conditionalFormatting sqref="R12:S64">
    <cfRule type="cellIs" dxfId="1" priority="1" operator="equal">
      <formula>$BO$9</formula>
    </cfRule>
  </conditionalFormatting>
  <pageMargins left="0.511811024" right="0.511811024" top="0.78740157499999996" bottom="0.78740157499999996" header="0.31496062000000002" footer="0.31496062000000002"/>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T80"/>
  <sheetViews>
    <sheetView workbookViewId="0">
      <selection activeCell="F6" sqref="F6"/>
    </sheetView>
  </sheetViews>
  <sheetFormatPr defaultColWidth="9.42578125" defaultRowHeight="15.75" x14ac:dyDescent="0.25"/>
  <cols>
    <col min="1" max="5" width="9.42578125" style="215"/>
    <col min="6" max="6" width="16.140625" style="215" customWidth="1"/>
    <col min="7" max="8" width="14.7109375" style="215" bestFit="1" customWidth="1"/>
    <col min="9" max="16384" width="9.42578125" style="215"/>
  </cols>
  <sheetData>
    <row r="1" spans="2:20" s="214" customFormat="1" ht="6.75" customHeight="1" x14ac:dyDescent="0.25">
      <c r="T1" s="215"/>
    </row>
    <row r="2" spans="2:20" s="214" customFormat="1" x14ac:dyDescent="0.25">
      <c r="B2" s="207"/>
      <c r="C2" s="207"/>
      <c r="D2" s="207"/>
      <c r="E2" s="207"/>
      <c r="F2" s="207"/>
      <c r="G2" s="207"/>
      <c r="H2" s="207"/>
      <c r="I2" s="207"/>
      <c r="J2" s="207"/>
      <c r="K2" s="207"/>
      <c r="L2" s="207"/>
      <c r="M2" s="207"/>
      <c r="N2" s="207"/>
      <c r="O2" s="207"/>
      <c r="P2" s="207"/>
      <c r="Q2" s="207"/>
      <c r="R2" s="207"/>
      <c r="T2" s="215"/>
    </row>
    <row r="3" spans="2:20" s="214" customFormat="1" ht="26.25" x14ac:dyDescent="0.4">
      <c r="B3" s="207"/>
      <c r="C3" s="208" t="str">
        <f>IF(H4="","","A cidade que sua empresa opera possui")</f>
        <v/>
      </c>
      <c r="D3" s="207"/>
      <c r="E3" s="207"/>
      <c r="F3" s="207"/>
      <c r="G3" s="209" t="s">
        <v>807</v>
      </c>
      <c r="H3" s="207" t="str">
        <f>IF(C3="","","pessoas que utilizam transporte público em dias úteis. Sabados e domingos a demanda cai proporcionalmente...")</f>
        <v/>
      </c>
      <c r="I3" s="207"/>
      <c r="J3" s="207"/>
      <c r="K3" s="207"/>
      <c r="L3" s="207"/>
      <c r="M3" s="207"/>
      <c r="N3" s="207"/>
      <c r="O3" s="207"/>
      <c r="P3" s="207"/>
      <c r="Q3" s="207"/>
      <c r="R3" s="207"/>
      <c r="T3" s="215" t="str">
        <f>IF(F5&lt;91.9%,C37,"")</f>
        <v/>
      </c>
    </row>
    <row r="4" spans="2:20" s="214" customFormat="1" ht="26.25" x14ac:dyDescent="0.4">
      <c r="B4" s="207"/>
      <c r="C4" s="210" t="str">
        <f>IF(G3="","","Nesse mês de operação, sua empresa conseguiu atender")</f>
        <v/>
      </c>
      <c r="D4" s="210"/>
      <c r="E4" s="210"/>
      <c r="F4" s="210"/>
      <c r="G4" s="210"/>
      <c r="H4" s="211" t="s">
        <v>807</v>
      </c>
      <c r="I4" s="210" t="str">
        <f>IF(H4="","","habitantes por dia!")</f>
        <v/>
      </c>
      <c r="J4" s="210"/>
      <c r="K4" s="207"/>
      <c r="L4" s="207"/>
      <c r="M4" s="207"/>
      <c r="N4" s="207"/>
      <c r="O4" s="207"/>
      <c r="P4" s="207"/>
      <c r="Q4" s="207"/>
      <c r="R4" s="207"/>
      <c r="T4" s="215" t="str">
        <f>IF(F5&gt;91.9%,IF(F5&lt;100%,C48,""),"")</f>
        <v/>
      </c>
    </row>
    <row r="5" spans="2:20" s="214" customFormat="1" ht="26.25" x14ac:dyDescent="0.4">
      <c r="B5" s="207"/>
      <c r="C5" s="210" t="str">
        <f>IF(G3="","","Isso significa que você teve ")</f>
        <v/>
      </c>
      <c r="D5" s="210"/>
      <c r="E5" s="207"/>
      <c r="F5" s="212" t="str">
        <f>IF(H4="","",IF(H4&gt;G3,H4/G3,IF(H4=G3,100%,IF(H4&lt;G3,H4/G3))))</f>
        <v/>
      </c>
      <c r="G5" s="210" t="str">
        <f>IF(F5="","","de atendimento da demanda possível no mês!")</f>
        <v/>
      </c>
      <c r="H5" s="207"/>
      <c r="I5" s="207"/>
      <c r="J5" s="207"/>
      <c r="K5" s="207"/>
      <c r="L5" s="207"/>
      <c r="M5" s="207"/>
      <c r="N5" s="207"/>
      <c r="O5" s="207"/>
      <c r="P5" s="207"/>
      <c r="Q5" s="207"/>
      <c r="R5" s="207"/>
      <c r="T5" s="215" t="s">
        <v>807</v>
      </c>
    </row>
    <row r="6" spans="2:20" s="214" customFormat="1" x14ac:dyDescent="0.25">
      <c r="B6" s="207"/>
      <c r="C6" s="207"/>
      <c r="D6" s="207"/>
      <c r="E6" s="207"/>
      <c r="F6" s="213"/>
      <c r="G6" s="207"/>
      <c r="H6" s="207"/>
      <c r="I6" s="207"/>
      <c r="J6" s="207"/>
      <c r="K6" s="207"/>
      <c r="L6" s="207"/>
      <c r="M6" s="207"/>
      <c r="N6" s="207"/>
      <c r="O6" s="207"/>
      <c r="P6" s="207"/>
      <c r="Q6" s="207"/>
      <c r="R6" s="207"/>
      <c r="T6" s="215" t="str">
        <f>IF(F5&lt;100%,"",IF('DESP ADM'!E28&gt;='DESP ADM'!F28,C71,""))</f>
        <v>Isso é decorrente da satisfação da população.
Esse percentual acima se dá quando a população prefere 
utilizar o transporte público à utilização de carros ou de taxi, serviços de aplicativos, por exemplo. 
A população está muito contente com o serviço que sua empresa presta e com a preocupação que ela tem com quadro de funcionários! 
Deve ter muita gente querendo entrar nela para trabalhar!!!!!!
Continue com essa jornada e parabéns pelo atendimento!</v>
      </c>
    </row>
    <row r="7" spans="2:20" s="214" customFormat="1" ht="15.75" customHeight="1" x14ac:dyDescent="0.25">
      <c r="B7" s="207"/>
      <c r="C7" s="786" t="str">
        <f>IF(F5="","",CONCATENATE(T3,T4,T5,T6))</f>
        <v/>
      </c>
      <c r="D7" s="786"/>
      <c r="E7" s="786"/>
      <c r="F7" s="786"/>
      <c r="G7" s="786"/>
      <c r="H7" s="786"/>
      <c r="I7" s="786"/>
      <c r="J7" s="786"/>
      <c r="K7" s="786"/>
      <c r="L7" s="786"/>
      <c r="M7" s="786"/>
      <c r="N7" s="786"/>
      <c r="O7" s="786"/>
      <c r="P7" s="786"/>
      <c r="Q7" s="786"/>
      <c r="R7" s="207"/>
      <c r="T7" s="215"/>
    </row>
    <row r="8" spans="2:20" s="214" customFormat="1" ht="15.75" customHeight="1" x14ac:dyDescent="0.25">
      <c r="B8" s="207"/>
      <c r="C8" s="786"/>
      <c r="D8" s="786"/>
      <c r="E8" s="786"/>
      <c r="F8" s="786"/>
      <c r="G8" s="786"/>
      <c r="H8" s="786"/>
      <c r="I8" s="786"/>
      <c r="J8" s="786"/>
      <c r="K8" s="786"/>
      <c r="L8" s="786"/>
      <c r="M8" s="786"/>
      <c r="N8" s="786"/>
      <c r="O8" s="786"/>
      <c r="P8" s="786"/>
      <c r="Q8" s="786"/>
      <c r="R8" s="207"/>
      <c r="T8" s="215"/>
    </row>
    <row r="9" spans="2:20" s="214" customFormat="1" ht="15.75" customHeight="1" x14ac:dyDescent="0.25">
      <c r="B9" s="207"/>
      <c r="C9" s="786"/>
      <c r="D9" s="786"/>
      <c r="E9" s="786"/>
      <c r="F9" s="786"/>
      <c r="G9" s="786"/>
      <c r="H9" s="786"/>
      <c r="I9" s="786"/>
      <c r="J9" s="786"/>
      <c r="K9" s="786"/>
      <c r="L9" s="786"/>
      <c r="M9" s="786"/>
      <c r="N9" s="786"/>
      <c r="O9" s="786"/>
      <c r="P9" s="786"/>
      <c r="Q9" s="786"/>
      <c r="R9" s="207"/>
      <c r="T9" s="215"/>
    </row>
    <row r="10" spans="2:20" s="214" customFormat="1" ht="15.75" customHeight="1" x14ac:dyDescent="0.25">
      <c r="B10" s="207"/>
      <c r="C10" s="786"/>
      <c r="D10" s="786"/>
      <c r="E10" s="786"/>
      <c r="F10" s="786"/>
      <c r="G10" s="786"/>
      <c r="H10" s="786"/>
      <c r="I10" s="786"/>
      <c r="J10" s="786"/>
      <c r="K10" s="786"/>
      <c r="L10" s="786"/>
      <c r="M10" s="786"/>
      <c r="N10" s="786"/>
      <c r="O10" s="786"/>
      <c r="P10" s="786"/>
      <c r="Q10" s="786"/>
      <c r="R10" s="207"/>
      <c r="T10" s="215"/>
    </row>
    <row r="11" spans="2:20" s="214" customFormat="1" ht="15.75" customHeight="1" x14ac:dyDescent="0.25">
      <c r="B11" s="207"/>
      <c r="C11" s="786"/>
      <c r="D11" s="786"/>
      <c r="E11" s="786"/>
      <c r="F11" s="786"/>
      <c r="G11" s="786"/>
      <c r="H11" s="786"/>
      <c r="I11" s="786"/>
      <c r="J11" s="786"/>
      <c r="K11" s="786"/>
      <c r="L11" s="786"/>
      <c r="M11" s="786"/>
      <c r="N11" s="786"/>
      <c r="O11" s="786"/>
      <c r="P11" s="786"/>
      <c r="Q11" s="786"/>
      <c r="R11" s="207"/>
      <c r="T11" s="215"/>
    </row>
    <row r="12" spans="2:20" s="214" customFormat="1" ht="15.75" customHeight="1" x14ac:dyDescent="0.25">
      <c r="B12" s="207"/>
      <c r="C12" s="786"/>
      <c r="D12" s="786"/>
      <c r="E12" s="786"/>
      <c r="F12" s="786"/>
      <c r="G12" s="786"/>
      <c r="H12" s="786"/>
      <c r="I12" s="786"/>
      <c r="J12" s="786"/>
      <c r="K12" s="786"/>
      <c r="L12" s="786"/>
      <c r="M12" s="786"/>
      <c r="N12" s="786"/>
      <c r="O12" s="786"/>
      <c r="P12" s="786"/>
      <c r="Q12" s="786"/>
      <c r="R12" s="207"/>
      <c r="T12" s="215"/>
    </row>
    <row r="13" spans="2:20" s="214" customFormat="1" ht="15.75" customHeight="1" x14ac:dyDescent="0.25">
      <c r="B13" s="207"/>
      <c r="C13" s="786"/>
      <c r="D13" s="786"/>
      <c r="E13" s="786"/>
      <c r="F13" s="786"/>
      <c r="G13" s="786"/>
      <c r="H13" s="786"/>
      <c r="I13" s="786"/>
      <c r="J13" s="786"/>
      <c r="K13" s="786"/>
      <c r="L13" s="786"/>
      <c r="M13" s="786"/>
      <c r="N13" s="786"/>
      <c r="O13" s="786"/>
      <c r="P13" s="786"/>
      <c r="Q13" s="786"/>
      <c r="R13" s="207"/>
      <c r="T13" s="215"/>
    </row>
    <row r="14" spans="2:20" s="214" customFormat="1" ht="15.75" customHeight="1" x14ac:dyDescent="0.25">
      <c r="B14" s="207"/>
      <c r="C14" s="786"/>
      <c r="D14" s="786"/>
      <c r="E14" s="786"/>
      <c r="F14" s="786"/>
      <c r="G14" s="786"/>
      <c r="H14" s="786"/>
      <c r="I14" s="786"/>
      <c r="J14" s="786"/>
      <c r="K14" s="786"/>
      <c r="L14" s="786"/>
      <c r="M14" s="786"/>
      <c r="N14" s="786"/>
      <c r="O14" s="786"/>
      <c r="P14" s="786"/>
      <c r="Q14" s="786"/>
      <c r="R14" s="207"/>
      <c r="T14" s="215"/>
    </row>
    <row r="15" spans="2:20" s="214" customFormat="1" ht="15.75" customHeight="1" x14ac:dyDescent="0.25">
      <c r="B15" s="207"/>
      <c r="C15" s="786"/>
      <c r="D15" s="786"/>
      <c r="E15" s="786"/>
      <c r="F15" s="786"/>
      <c r="G15" s="786"/>
      <c r="H15" s="786"/>
      <c r="I15" s="786"/>
      <c r="J15" s="786"/>
      <c r="K15" s="786"/>
      <c r="L15" s="786"/>
      <c r="M15" s="786"/>
      <c r="N15" s="786"/>
      <c r="O15" s="786"/>
      <c r="P15" s="786"/>
      <c r="Q15" s="786"/>
      <c r="R15" s="207"/>
      <c r="T15" s="215"/>
    </row>
    <row r="16" spans="2:20" s="214" customFormat="1" ht="15.75" customHeight="1" x14ac:dyDescent="0.25">
      <c r="B16" s="207"/>
      <c r="C16" s="786"/>
      <c r="D16" s="786"/>
      <c r="E16" s="786"/>
      <c r="F16" s="786"/>
      <c r="G16" s="786"/>
      <c r="H16" s="786"/>
      <c r="I16" s="786"/>
      <c r="J16" s="786"/>
      <c r="K16" s="786"/>
      <c r="L16" s="786"/>
      <c r="M16" s="786"/>
      <c r="N16" s="786"/>
      <c r="O16" s="786"/>
      <c r="P16" s="786"/>
      <c r="Q16" s="786"/>
      <c r="R16" s="207"/>
      <c r="T16" s="215"/>
    </row>
    <row r="17" spans="2:20" s="214" customFormat="1" ht="15.75" customHeight="1" x14ac:dyDescent="0.25">
      <c r="B17" s="207"/>
      <c r="C17" s="786"/>
      <c r="D17" s="786"/>
      <c r="E17" s="786"/>
      <c r="F17" s="786"/>
      <c r="G17" s="786"/>
      <c r="H17" s="786"/>
      <c r="I17" s="786"/>
      <c r="J17" s="786"/>
      <c r="K17" s="786"/>
      <c r="L17" s="786"/>
      <c r="M17" s="786"/>
      <c r="N17" s="786"/>
      <c r="O17" s="786"/>
      <c r="P17" s="786"/>
      <c r="Q17" s="786"/>
      <c r="R17" s="207"/>
      <c r="T17" s="215"/>
    </row>
    <row r="18" spans="2:20" s="214" customFormat="1" ht="15.75" customHeight="1" x14ac:dyDescent="0.25">
      <c r="B18" s="207"/>
      <c r="C18" s="786"/>
      <c r="D18" s="786"/>
      <c r="E18" s="786"/>
      <c r="F18" s="786"/>
      <c r="G18" s="786"/>
      <c r="H18" s="786"/>
      <c r="I18" s="786"/>
      <c r="J18" s="786"/>
      <c r="K18" s="786"/>
      <c r="L18" s="786"/>
      <c r="M18" s="786"/>
      <c r="N18" s="786"/>
      <c r="O18" s="786"/>
      <c r="P18" s="786"/>
      <c r="Q18" s="786"/>
      <c r="R18" s="207"/>
      <c r="T18" s="215"/>
    </row>
    <row r="19" spans="2:20" s="214" customFormat="1" ht="15.75" customHeight="1" x14ac:dyDescent="0.25">
      <c r="B19" s="207"/>
      <c r="C19" s="786"/>
      <c r="D19" s="786"/>
      <c r="E19" s="786"/>
      <c r="F19" s="786"/>
      <c r="G19" s="786"/>
      <c r="H19" s="786"/>
      <c r="I19" s="786"/>
      <c r="J19" s="786"/>
      <c r="K19" s="786"/>
      <c r="L19" s="786"/>
      <c r="M19" s="786"/>
      <c r="N19" s="786"/>
      <c r="O19" s="786"/>
      <c r="P19" s="786"/>
      <c r="Q19" s="786"/>
      <c r="R19" s="207"/>
      <c r="T19" s="215"/>
    </row>
    <row r="20" spans="2:20" s="214" customFormat="1" ht="15.75" customHeight="1" x14ac:dyDescent="0.25">
      <c r="B20" s="207"/>
      <c r="C20" s="786"/>
      <c r="D20" s="786"/>
      <c r="E20" s="786"/>
      <c r="F20" s="786"/>
      <c r="G20" s="786"/>
      <c r="H20" s="786"/>
      <c r="I20" s="786"/>
      <c r="J20" s="786"/>
      <c r="K20" s="786"/>
      <c r="L20" s="786"/>
      <c r="M20" s="786"/>
      <c r="N20" s="786"/>
      <c r="O20" s="786"/>
      <c r="P20" s="786"/>
      <c r="Q20" s="786"/>
      <c r="R20" s="207"/>
      <c r="T20" s="215"/>
    </row>
    <row r="21" spans="2:20" s="214" customFormat="1" x14ac:dyDescent="0.25">
      <c r="B21" s="207"/>
      <c r="C21" s="207"/>
      <c r="D21" s="207"/>
      <c r="E21" s="207"/>
      <c r="F21" s="207"/>
      <c r="G21" s="207"/>
      <c r="H21" s="207"/>
      <c r="I21" s="207"/>
      <c r="J21" s="207"/>
      <c r="K21" s="207"/>
      <c r="L21" s="207"/>
      <c r="M21" s="207"/>
      <c r="N21" s="207"/>
      <c r="O21" s="207"/>
      <c r="P21" s="207"/>
      <c r="Q21" s="207"/>
      <c r="R21" s="207"/>
      <c r="T21" s="215"/>
    </row>
    <row r="37" spans="3:16" x14ac:dyDescent="0.25">
      <c r="C37" s="787" t="s">
        <v>770</v>
      </c>
      <c r="D37" s="788"/>
      <c r="E37" s="788"/>
      <c r="F37" s="788"/>
      <c r="G37" s="788"/>
      <c r="H37" s="788"/>
      <c r="I37" s="788"/>
      <c r="J37" s="788"/>
      <c r="K37" s="788"/>
      <c r="L37" s="788"/>
      <c r="M37" s="788"/>
      <c r="N37" s="788"/>
      <c r="O37" s="788"/>
      <c r="P37" s="789"/>
    </row>
    <row r="38" spans="3:16" x14ac:dyDescent="0.25">
      <c r="C38" s="790"/>
      <c r="D38" s="791"/>
      <c r="E38" s="791"/>
      <c r="F38" s="791"/>
      <c r="G38" s="791"/>
      <c r="H38" s="791"/>
      <c r="I38" s="791"/>
      <c r="J38" s="791"/>
      <c r="K38" s="791"/>
      <c r="L38" s="791"/>
      <c r="M38" s="791"/>
      <c r="N38" s="791"/>
      <c r="O38" s="791"/>
      <c r="P38" s="792"/>
    </row>
    <row r="39" spans="3:16" x14ac:dyDescent="0.25">
      <c r="C39" s="790"/>
      <c r="D39" s="791"/>
      <c r="E39" s="791"/>
      <c r="F39" s="791"/>
      <c r="G39" s="791"/>
      <c r="H39" s="791"/>
      <c r="I39" s="791"/>
      <c r="J39" s="791"/>
      <c r="K39" s="791"/>
      <c r="L39" s="791"/>
      <c r="M39" s="791"/>
      <c r="N39" s="791"/>
      <c r="O39" s="791"/>
      <c r="P39" s="792"/>
    </row>
    <row r="40" spans="3:16" x14ac:dyDescent="0.25">
      <c r="C40" s="790"/>
      <c r="D40" s="791"/>
      <c r="E40" s="791"/>
      <c r="F40" s="791"/>
      <c r="G40" s="791"/>
      <c r="H40" s="791"/>
      <c r="I40" s="791"/>
      <c r="J40" s="791"/>
      <c r="K40" s="791"/>
      <c r="L40" s="791"/>
      <c r="M40" s="791"/>
      <c r="N40" s="791"/>
      <c r="O40" s="791"/>
      <c r="P40" s="792"/>
    </row>
    <row r="41" spans="3:16" x14ac:dyDescent="0.25">
      <c r="C41" s="790"/>
      <c r="D41" s="791"/>
      <c r="E41" s="791"/>
      <c r="F41" s="791"/>
      <c r="G41" s="791"/>
      <c r="H41" s="791"/>
      <c r="I41" s="791"/>
      <c r="J41" s="791"/>
      <c r="K41" s="791"/>
      <c r="L41" s="791"/>
      <c r="M41" s="791"/>
      <c r="N41" s="791"/>
      <c r="O41" s="791"/>
      <c r="P41" s="792"/>
    </row>
    <row r="42" spans="3:16" x14ac:dyDescent="0.25">
      <c r="C42" s="790"/>
      <c r="D42" s="791"/>
      <c r="E42" s="791"/>
      <c r="F42" s="791"/>
      <c r="G42" s="791"/>
      <c r="H42" s="791"/>
      <c r="I42" s="791"/>
      <c r="J42" s="791"/>
      <c r="K42" s="791"/>
      <c r="L42" s="791"/>
      <c r="M42" s="791"/>
      <c r="N42" s="791"/>
      <c r="O42" s="791"/>
      <c r="P42" s="792"/>
    </row>
    <row r="43" spans="3:16" x14ac:dyDescent="0.25">
      <c r="C43" s="790"/>
      <c r="D43" s="791"/>
      <c r="E43" s="791"/>
      <c r="F43" s="791"/>
      <c r="G43" s="791"/>
      <c r="H43" s="791"/>
      <c r="I43" s="791"/>
      <c r="J43" s="791"/>
      <c r="K43" s="791"/>
      <c r="L43" s="791"/>
      <c r="M43" s="791"/>
      <c r="N43" s="791"/>
      <c r="O43" s="791"/>
      <c r="P43" s="792"/>
    </row>
    <row r="44" spans="3:16" x14ac:dyDescent="0.25">
      <c r="C44" s="790"/>
      <c r="D44" s="791"/>
      <c r="E44" s="791"/>
      <c r="F44" s="791"/>
      <c r="G44" s="791"/>
      <c r="H44" s="791"/>
      <c r="I44" s="791"/>
      <c r="J44" s="791"/>
      <c r="K44" s="791"/>
      <c r="L44" s="791"/>
      <c r="M44" s="791"/>
      <c r="N44" s="791"/>
      <c r="O44" s="791"/>
      <c r="P44" s="792"/>
    </row>
    <row r="45" spans="3:16" x14ac:dyDescent="0.25">
      <c r="C45" s="790"/>
      <c r="D45" s="791"/>
      <c r="E45" s="791"/>
      <c r="F45" s="791"/>
      <c r="G45" s="791"/>
      <c r="H45" s="791"/>
      <c r="I45" s="791"/>
      <c r="J45" s="791"/>
      <c r="K45" s="791"/>
      <c r="L45" s="791"/>
      <c r="M45" s="791"/>
      <c r="N45" s="791"/>
      <c r="O45" s="791"/>
      <c r="P45" s="792"/>
    </row>
    <row r="46" spans="3:16" x14ac:dyDescent="0.25">
      <c r="C46" s="793"/>
      <c r="D46" s="794"/>
      <c r="E46" s="794"/>
      <c r="F46" s="794"/>
      <c r="G46" s="794"/>
      <c r="H46" s="794"/>
      <c r="I46" s="794"/>
      <c r="J46" s="794"/>
      <c r="K46" s="794"/>
      <c r="L46" s="794"/>
      <c r="M46" s="794"/>
      <c r="N46" s="794"/>
      <c r="O46" s="794"/>
      <c r="P46" s="795"/>
    </row>
    <row r="48" spans="3:16" x14ac:dyDescent="0.25">
      <c r="C48" s="787" t="s">
        <v>771</v>
      </c>
      <c r="D48" s="788"/>
      <c r="E48" s="788"/>
      <c r="F48" s="788"/>
      <c r="G48" s="788"/>
      <c r="H48" s="788"/>
      <c r="I48" s="788"/>
      <c r="J48" s="788"/>
      <c r="K48" s="788"/>
      <c r="L48" s="788"/>
      <c r="M48" s="788"/>
      <c r="N48" s="788"/>
      <c r="O48" s="788"/>
      <c r="P48" s="789"/>
    </row>
    <row r="49" spans="3:16" x14ac:dyDescent="0.25">
      <c r="C49" s="790"/>
      <c r="D49" s="791"/>
      <c r="E49" s="791"/>
      <c r="F49" s="791"/>
      <c r="G49" s="791"/>
      <c r="H49" s="791"/>
      <c r="I49" s="791"/>
      <c r="J49" s="791"/>
      <c r="K49" s="791"/>
      <c r="L49" s="791"/>
      <c r="M49" s="791"/>
      <c r="N49" s="791"/>
      <c r="O49" s="791"/>
      <c r="P49" s="792"/>
    </row>
    <row r="50" spans="3:16" x14ac:dyDescent="0.25">
      <c r="C50" s="790"/>
      <c r="D50" s="791"/>
      <c r="E50" s="791"/>
      <c r="F50" s="791"/>
      <c r="G50" s="791"/>
      <c r="H50" s="791"/>
      <c r="I50" s="791"/>
      <c r="J50" s="791"/>
      <c r="K50" s="791"/>
      <c r="L50" s="791"/>
      <c r="M50" s="791"/>
      <c r="N50" s="791"/>
      <c r="O50" s="791"/>
      <c r="P50" s="792"/>
    </row>
    <row r="51" spans="3:16" x14ac:dyDescent="0.25">
      <c r="C51" s="790"/>
      <c r="D51" s="791"/>
      <c r="E51" s="791"/>
      <c r="F51" s="791"/>
      <c r="G51" s="791"/>
      <c r="H51" s="791"/>
      <c r="I51" s="791"/>
      <c r="J51" s="791"/>
      <c r="K51" s="791"/>
      <c r="L51" s="791"/>
      <c r="M51" s="791"/>
      <c r="N51" s="791"/>
      <c r="O51" s="791"/>
      <c r="P51" s="792"/>
    </row>
    <row r="52" spans="3:16" x14ac:dyDescent="0.25">
      <c r="C52" s="790"/>
      <c r="D52" s="791"/>
      <c r="E52" s="791"/>
      <c r="F52" s="791"/>
      <c r="G52" s="791"/>
      <c r="H52" s="791"/>
      <c r="I52" s="791"/>
      <c r="J52" s="791"/>
      <c r="K52" s="791"/>
      <c r="L52" s="791"/>
      <c r="M52" s="791"/>
      <c r="N52" s="791"/>
      <c r="O52" s="791"/>
      <c r="P52" s="792"/>
    </row>
    <row r="53" spans="3:16" x14ac:dyDescent="0.25">
      <c r="C53" s="790"/>
      <c r="D53" s="791"/>
      <c r="E53" s="791"/>
      <c r="F53" s="791"/>
      <c r="G53" s="791"/>
      <c r="H53" s="791"/>
      <c r="I53" s="791"/>
      <c r="J53" s="791"/>
      <c r="K53" s="791"/>
      <c r="L53" s="791"/>
      <c r="M53" s="791"/>
      <c r="N53" s="791"/>
      <c r="O53" s="791"/>
      <c r="P53" s="792"/>
    </row>
    <row r="54" spans="3:16" x14ac:dyDescent="0.25">
      <c r="C54" s="790"/>
      <c r="D54" s="791"/>
      <c r="E54" s="791"/>
      <c r="F54" s="791"/>
      <c r="G54" s="791"/>
      <c r="H54" s="791"/>
      <c r="I54" s="791"/>
      <c r="J54" s="791"/>
      <c r="K54" s="791"/>
      <c r="L54" s="791"/>
      <c r="M54" s="791"/>
      <c r="N54" s="791"/>
      <c r="O54" s="791"/>
      <c r="P54" s="792"/>
    </row>
    <row r="55" spans="3:16" x14ac:dyDescent="0.25">
      <c r="C55" s="790"/>
      <c r="D55" s="791"/>
      <c r="E55" s="791"/>
      <c r="F55" s="791"/>
      <c r="G55" s="791"/>
      <c r="H55" s="791"/>
      <c r="I55" s="791"/>
      <c r="J55" s="791"/>
      <c r="K55" s="791"/>
      <c r="L55" s="791"/>
      <c r="M55" s="791"/>
      <c r="N55" s="791"/>
      <c r="O55" s="791"/>
      <c r="P55" s="792"/>
    </row>
    <row r="56" spans="3:16" x14ac:dyDescent="0.25">
      <c r="C56" s="790"/>
      <c r="D56" s="791"/>
      <c r="E56" s="791"/>
      <c r="F56" s="791"/>
      <c r="G56" s="791"/>
      <c r="H56" s="791"/>
      <c r="I56" s="791"/>
      <c r="J56" s="791"/>
      <c r="K56" s="791"/>
      <c r="L56" s="791"/>
      <c r="M56" s="791"/>
      <c r="N56" s="791"/>
      <c r="O56" s="791"/>
      <c r="P56" s="792"/>
    </row>
    <row r="57" spans="3:16" x14ac:dyDescent="0.25">
      <c r="C57" s="793"/>
      <c r="D57" s="794"/>
      <c r="E57" s="794"/>
      <c r="F57" s="794"/>
      <c r="G57" s="794"/>
      <c r="H57" s="794"/>
      <c r="I57" s="794"/>
      <c r="J57" s="794"/>
      <c r="K57" s="794"/>
      <c r="L57" s="794"/>
      <c r="M57" s="794"/>
      <c r="N57" s="794"/>
      <c r="O57" s="794"/>
      <c r="P57" s="795"/>
    </row>
    <row r="59" spans="3:16" x14ac:dyDescent="0.25">
      <c r="C59" s="787" t="s">
        <v>772</v>
      </c>
      <c r="D59" s="788"/>
      <c r="E59" s="788"/>
      <c r="F59" s="788"/>
      <c r="G59" s="788"/>
      <c r="H59" s="788"/>
      <c r="I59" s="788"/>
      <c r="J59" s="788"/>
      <c r="K59" s="788"/>
      <c r="L59" s="788"/>
      <c r="M59" s="788"/>
      <c r="N59" s="788"/>
      <c r="O59" s="788"/>
      <c r="P59" s="789"/>
    </row>
    <row r="60" spans="3:16" x14ac:dyDescent="0.25">
      <c r="C60" s="790"/>
      <c r="D60" s="791"/>
      <c r="E60" s="791"/>
      <c r="F60" s="791"/>
      <c r="G60" s="791"/>
      <c r="H60" s="791"/>
      <c r="I60" s="791"/>
      <c r="J60" s="791"/>
      <c r="K60" s="791"/>
      <c r="L60" s="791"/>
      <c r="M60" s="791"/>
      <c r="N60" s="791"/>
      <c r="O60" s="791"/>
      <c r="P60" s="792"/>
    </row>
    <row r="61" spans="3:16" x14ac:dyDescent="0.25">
      <c r="C61" s="790"/>
      <c r="D61" s="791"/>
      <c r="E61" s="791"/>
      <c r="F61" s="791"/>
      <c r="G61" s="791"/>
      <c r="H61" s="791"/>
      <c r="I61" s="791"/>
      <c r="J61" s="791"/>
      <c r="K61" s="791"/>
      <c r="L61" s="791"/>
      <c r="M61" s="791"/>
      <c r="N61" s="791"/>
      <c r="O61" s="791"/>
      <c r="P61" s="792"/>
    </row>
    <row r="62" spans="3:16" x14ac:dyDescent="0.25">
      <c r="C62" s="790"/>
      <c r="D62" s="791"/>
      <c r="E62" s="791"/>
      <c r="F62" s="791"/>
      <c r="G62" s="791"/>
      <c r="H62" s="791"/>
      <c r="I62" s="791"/>
      <c r="J62" s="791"/>
      <c r="K62" s="791"/>
      <c r="L62" s="791"/>
      <c r="M62" s="791"/>
      <c r="N62" s="791"/>
      <c r="O62" s="791"/>
      <c r="P62" s="792"/>
    </row>
    <row r="63" spans="3:16" x14ac:dyDescent="0.25">
      <c r="C63" s="790"/>
      <c r="D63" s="791"/>
      <c r="E63" s="791"/>
      <c r="F63" s="791"/>
      <c r="G63" s="791"/>
      <c r="H63" s="791"/>
      <c r="I63" s="791"/>
      <c r="J63" s="791"/>
      <c r="K63" s="791"/>
      <c r="L63" s="791"/>
      <c r="M63" s="791"/>
      <c r="N63" s="791"/>
      <c r="O63" s="791"/>
      <c r="P63" s="792"/>
    </row>
    <row r="64" spans="3:16" x14ac:dyDescent="0.25">
      <c r="C64" s="790"/>
      <c r="D64" s="791"/>
      <c r="E64" s="791"/>
      <c r="F64" s="791"/>
      <c r="G64" s="791"/>
      <c r="H64" s="791"/>
      <c r="I64" s="791"/>
      <c r="J64" s="791"/>
      <c r="K64" s="791"/>
      <c r="L64" s="791"/>
      <c r="M64" s="791"/>
      <c r="N64" s="791"/>
      <c r="O64" s="791"/>
      <c r="P64" s="792"/>
    </row>
    <row r="65" spans="3:16" x14ac:dyDescent="0.25">
      <c r="C65" s="790"/>
      <c r="D65" s="791"/>
      <c r="E65" s="791"/>
      <c r="F65" s="791"/>
      <c r="G65" s="791"/>
      <c r="H65" s="791"/>
      <c r="I65" s="791"/>
      <c r="J65" s="791"/>
      <c r="K65" s="791"/>
      <c r="L65" s="791"/>
      <c r="M65" s="791"/>
      <c r="N65" s="791"/>
      <c r="O65" s="791"/>
      <c r="P65" s="792"/>
    </row>
    <row r="66" spans="3:16" x14ac:dyDescent="0.25">
      <c r="C66" s="790"/>
      <c r="D66" s="791"/>
      <c r="E66" s="791"/>
      <c r="F66" s="791"/>
      <c r="G66" s="791"/>
      <c r="H66" s="791"/>
      <c r="I66" s="791"/>
      <c r="J66" s="791"/>
      <c r="K66" s="791"/>
      <c r="L66" s="791"/>
      <c r="M66" s="791"/>
      <c r="N66" s="791"/>
      <c r="O66" s="791"/>
      <c r="P66" s="792"/>
    </row>
    <row r="67" spans="3:16" x14ac:dyDescent="0.25">
      <c r="C67" s="790"/>
      <c r="D67" s="791"/>
      <c r="E67" s="791"/>
      <c r="F67" s="791"/>
      <c r="G67" s="791"/>
      <c r="H67" s="791"/>
      <c r="I67" s="791"/>
      <c r="J67" s="791"/>
      <c r="K67" s="791"/>
      <c r="L67" s="791"/>
      <c r="M67" s="791"/>
      <c r="N67" s="791"/>
      <c r="O67" s="791"/>
      <c r="P67" s="792"/>
    </row>
    <row r="68" spans="3:16" x14ac:dyDescent="0.25">
      <c r="C68" s="790"/>
      <c r="D68" s="791"/>
      <c r="E68" s="791"/>
      <c r="F68" s="791"/>
      <c r="G68" s="791"/>
      <c r="H68" s="791"/>
      <c r="I68" s="791"/>
      <c r="J68" s="791"/>
      <c r="K68" s="791"/>
      <c r="L68" s="791"/>
      <c r="M68" s="791"/>
      <c r="N68" s="791"/>
      <c r="O68" s="791"/>
      <c r="P68" s="792"/>
    </row>
    <row r="69" spans="3:16" x14ac:dyDescent="0.25">
      <c r="C69" s="793"/>
      <c r="D69" s="794"/>
      <c r="E69" s="794"/>
      <c r="F69" s="794"/>
      <c r="G69" s="794"/>
      <c r="H69" s="794"/>
      <c r="I69" s="794"/>
      <c r="J69" s="794"/>
      <c r="K69" s="794"/>
      <c r="L69" s="794"/>
      <c r="M69" s="794"/>
      <c r="N69" s="794"/>
      <c r="O69" s="794"/>
      <c r="P69" s="795"/>
    </row>
    <row r="71" spans="3:16" x14ac:dyDescent="0.25">
      <c r="C71" s="787" t="s">
        <v>773</v>
      </c>
      <c r="D71" s="788"/>
      <c r="E71" s="788"/>
      <c r="F71" s="788"/>
      <c r="G71" s="788"/>
      <c r="H71" s="788"/>
      <c r="I71" s="788"/>
      <c r="J71" s="788"/>
      <c r="K71" s="788"/>
      <c r="L71" s="788"/>
      <c r="M71" s="788"/>
      <c r="N71" s="788"/>
      <c r="O71" s="788"/>
      <c r="P71" s="789"/>
    </row>
    <row r="72" spans="3:16" x14ac:dyDescent="0.25">
      <c r="C72" s="790"/>
      <c r="D72" s="791"/>
      <c r="E72" s="791"/>
      <c r="F72" s="791"/>
      <c r="G72" s="791"/>
      <c r="H72" s="791"/>
      <c r="I72" s="791"/>
      <c r="J72" s="791"/>
      <c r="K72" s="791"/>
      <c r="L72" s="791"/>
      <c r="M72" s="791"/>
      <c r="N72" s="791"/>
      <c r="O72" s="791"/>
      <c r="P72" s="792"/>
    </row>
    <row r="73" spans="3:16" x14ac:dyDescent="0.25">
      <c r="C73" s="790"/>
      <c r="D73" s="791"/>
      <c r="E73" s="791"/>
      <c r="F73" s="791"/>
      <c r="G73" s="791"/>
      <c r="H73" s="791"/>
      <c r="I73" s="791"/>
      <c r="J73" s="791"/>
      <c r="K73" s="791"/>
      <c r="L73" s="791"/>
      <c r="M73" s="791"/>
      <c r="N73" s="791"/>
      <c r="O73" s="791"/>
      <c r="P73" s="792"/>
    </row>
    <row r="74" spans="3:16" x14ac:dyDescent="0.25">
      <c r="C74" s="790"/>
      <c r="D74" s="791"/>
      <c r="E74" s="791"/>
      <c r="F74" s="791"/>
      <c r="G74" s="791"/>
      <c r="H74" s="791"/>
      <c r="I74" s="791"/>
      <c r="J74" s="791"/>
      <c r="K74" s="791"/>
      <c r="L74" s="791"/>
      <c r="M74" s="791"/>
      <c r="N74" s="791"/>
      <c r="O74" s="791"/>
      <c r="P74" s="792"/>
    </row>
    <row r="75" spans="3:16" x14ac:dyDescent="0.25">
      <c r="C75" s="790"/>
      <c r="D75" s="791"/>
      <c r="E75" s="791"/>
      <c r="F75" s="791"/>
      <c r="G75" s="791"/>
      <c r="H75" s="791"/>
      <c r="I75" s="791"/>
      <c r="J75" s="791"/>
      <c r="K75" s="791"/>
      <c r="L75" s="791"/>
      <c r="M75" s="791"/>
      <c r="N75" s="791"/>
      <c r="O75" s="791"/>
      <c r="P75" s="792"/>
    </row>
    <row r="76" spans="3:16" x14ac:dyDescent="0.25">
      <c r="C76" s="790"/>
      <c r="D76" s="791"/>
      <c r="E76" s="791"/>
      <c r="F76" s="791"/>
      <c r="G76" s="791"/>
      <c r="H76" s="791"/>
      <c r="I76" s="791"/>
      <c r="J76" s="791"/>
      <c r="K76" s="791"/>
      <c r="L76" s="791"/>
      <c r="M76" s="791"/>
      <c r="N76" s="791"/>
      <c r="O76" s="791"/>
      <c r="P76" s="792"/>
    </row>
    <row r="77" spans="3:16" x14ac:dyDescent="0.25">
      <c r="C77" s="790"/>
      <c r="D77" s="791"/>
      <c r="E77" s="791"/>
      <c r="F77" s="791"/>
      <c r="G77" s="791"/>
      <c r="H77" s="791"/>
      <c r="I77" s="791"/>
      <c r="J77" s="791"/>
      <c r="K77" s="791"/>
      <c r="L77" s="791"/>
      <c r="M77" s="791"/>
      <c r="N77" s="791"/>
      <c r="O77" s="791"/>
      <c r="P77" s="792"/>
    </row>
    <row r="78" spans="3:16" x14ac:dyDescent="0.25">
      <c r="C78" s="790"/>
      <c r="D78" s="791"/>
      <c r="E78" s="791"/>
      <c r="F78" s="791"/>
      <c r="G78" s="791"/>
      <c r="H78" s="791"/>
      <c r="I78" s="791"/>
      <c r="J78" s="791"/>
      <c r="K78" s="791"/>
      <c r="L78" s="791"/>
      <c r="M78" s="791"/>
      <c r="N78" s="791"/>
      <c r="O78" s="791"/>
      <c r="P78" s="792"/>
    </row>
    <row r="79" spans="3:16" x14ac:dyDescent="0.25">
      <c r="C79" s="790"/>
      <c r="D79" s="791"/>
      <c r="E79" s="791"/>
      <c r="F79" s="791"/>
      <c r="G79" s="791"/>
      <c r="H79" s="791"/>
      <c r="I79" s="791"/>
      <c r="J79" s="791"/>
      <c r="K79" s="791"/>
      <c r="L79" s="791"/>
      <c r="M79" s="791"/>
      <c r="N79" s="791"/>
      <c r="O79" s="791"/>
      <c r="P79" s="792"/>
    </row>
    <row r="80" spans="3:16" x14ac:dyDescent="0.25">
      <c r="C80" s="793"/>
      <c r="D80" s="794"/>
      <c r="E80" s="794"/>
      <c r="F80" s="794"/>
      <c r="G80" s="794"/>
      <c r="H80" s="794"/>
      <c r="I80" s="794"/>
      <c r="J80" s="794"/>
      <c r="K80" s="794"/>
      <c r="L80" s="794"/>
      <c r="M80" s="794"/>
      <c r="N80" s="794"/>
      <c r="O80" s="794"/>
      <c r="P80" s="795"/>
    </row>
  </sheetData>
  <mergeCells count="5">
    <mergeCell ref="C7:Q20"/>
    <mergeCell ref="C37:P46"/>
    <mergeCell ref="C48:P57"/>
    <mergeCell ref="C59:P69"/>
    <mergeCell ref="C71:P80"/>
  </mergeCells>
  <conditionalFormatting sqref="C7">
    <cfRule type="notContainsBlanks" dxfId="0" priority="1">
      <formula>LEN(TRIM(C7))&gt;0</formula>
    </cfRule>
  </conditionalFormatting>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E93"/>
  <sheetViews>
    <sheetView workbookViewId="0">
      <selection activeCell="J8" sqref="J8"/>
    </sheetView>
  </sheetViews>
  <sheetFormatPr defaultRowHeight="16.5" customHeight="1" x14ac:dyDescent="0.3"/>
  <cols>
    <col min="1" max="1" width="2.140625" style="44" customWidth="1"/>
    <col min="2" max="2" width="28.5703125" style="44" customWidth="1"/>
    <col min="3" max="3" width="34" style="44" customWidth="1"/>
    <col min="4" max="4" width="32.42578125" style="44" customWidth="1"/>
    <col min="5" max="5" width="15" style="44" customWidth="1"/>
    <col min="6" max="31" width="6.42578125" style="44" bestFit="1" customWidth="1"/>
    <col min="32" max="16384" width="9.140625" style="44"/>
  </cols>
  <sheetData>
    <row r="1" spans="2:31" s="53" customFormat="1" x14ac:dyDescent="0.3">
      <c r="C1" s="54"/>
      <c r="D1" s="54"/>
      <c r="E1" s="55"/>
      <c r="F1" s="55">
        <v>2019</v>
      </c>
      <c r="G1" s="55">
        <v>2018</v>
      </c>
      <c r="H1" s="55">
        <v>2017</v>
      </c>
      <c r="I1" s="55">
        <v>2016</v>
      </c>
      <c r="J1" s="55">
        <v>2015</v>
      </c>
      <c r="K1" s="55">
        <v>2014</v>
      </c>
      <c r="L1" s="55">
        <v>2013</v>
      </c>
      <c r="M1" s="55">
        <v>2012</v>
      </c>
      <c r="N1" s="55">
        <v>2011</v>
      </c>
      <c r="O1" s="55">
        <v>2010</v>
      </c>
      <c r="P1" s="55">
        <v>2009</v>
      </c>
      <c r="Q1" s="55">
        <v>2008</v>
      </c>
      <c r="R1" s="55">
        <v>2007</v>
      </c>
      <c r="S1" s="55">
        <v>2006</v>
      </c>
      <c r="T1" s="55">
        <v>2005</v>
      </c>
      <c r="U1" s="55">
        <v>2004</v>
      </c>
      <c r="V1" s="55">
        <v>2003</v>
      </c>
      <c r="W1" s="55">
        <v>2002</v>
      </c>
      <c r="X1" s="55">
        <v>2001</v>
      </c>
      <c r="Y1" s="55">
        <v>2000</v>
      </c>
      <c r="Z1" s="55">
        <v>1999</v>
      </c>
      <c r="AA1" s="55">
        <v>1998</v>
      </c>
      <c r="AB1" s="55">
        <v>1997</v>
      </c>
      <c r="AC1" s="55">
        <v>1996</v>
      </c>
      <c r="AD1" s="55">
        <v>1995</v>
      </c>
      <c r="AE1" s="55">
        <v>1994</v>
      </c>
    </row>
    <row r="2" spans="2:31" x14ac:dyDescent="0.3">
      <c r="B2" s="355"/>
      <c r="C2" s="355"/>
      <c r="D2" s="355"/>
    </row>
    <row r="3" spans="2:31" x14ac:dyDescent="0.3">
      <c r="B3" s="355"/>
      <c r="C3" s="355"/>
      <c r="D3" s="355"/>
    </row>
    <row r="4" spans="2:31" x14ac:dyDescent="0.3">
      <c r="B4" s="45" t="s">
        <v>427</v>
      </c>
      <c r="C4" s="46" t="s">
        <v>428</v>
      </c>
      <c r="D4" s="47" t="s">
        <v>429</v>
      </c>
    </row>
    <row r="5" spans="2:31" x14ac:dyDescent="0.3">
      <c r="B5" s="48" t="s">
        <v>421</v>
      </c>
      <c r="C5" s="49" t="s">
        <v>430</v>
      </c>
      <c r="D5" s="47" t="s">
        <v>431</v>
      </c>
      <c r="F5" s="50"/>
    </row>
    <row r="6" spans="2:31" x14ac:dyDescent="0.3">
      <c r="B6" s="48" t="s">
        <v>421</v>
      </c>
      <c r="C6" s="49" t="s">
        <v>432</v>
      </c>
      <c r="D6" s="47" t="s">
        <v>433</v>
      </c>
      <c r="F6" s="50"/>
    </row>
    <row r="7" spans="2:31" x14ac:dyDescent="0.3">
      <c r="B7" s="48" t="s">
        <v>421</v>
      </c>
      <c r="C7" s="49" t="s">
        <v>434</v>
      </c>
      <c r="D7" s="47" t="s">
        <v>435</v>
      </c>
      <c r="F7" s="50"/>
    </row>
    <row r="8" spans="2:31" x14ac:dyDescent="0.3">
      <c r="B8" s="48" t="s">
        <v>421</v>
      </c>
      <c r="C8" s="49" t="s">
        <v>436</v>
      </c>
      <c r="D8" s="47" t="s">
        <v>425</v>
      </c>
      <c r="F8" s="50"/>
    </row>
    <row r="9" spans="2:31" x14ac:dyDescent="0.3">
      <c r="B9" s="48" t="s">
        <v>421</v>
      </c>
      <c r="C9" s="49" t="s">
        <v>437</v>
      </c>
      <c r="D9" s="47" t="s">
        <v>426</v>
      </c>
      <c r="F9" s="50"/>
    </row>
    <row r="10" spans="2:31" x14ac:dyDescent="0.3">
      <c r="F10" s="50"/>
    </row>
    <row r="11" spans="2:31" x14ac:dyDescent="0.3">
      <c r="B11" s="51" t="s">
        <v>427</v>
      </c>
      <c r="C11" s="46" t="s">
        <v>438</v>
      </c>
      <c r="D11" s="47" t="s">
        <v>429</v>
      </c>
      <c r="F11" s="50"/>
    </row>
    <row r="12" spans="2:31" x14ac:dyDescent="0.3">
      <c r="B12" s="48" t="s">
        <v>422</v>
      </c>
      <c r="C12" s="49" t="s">
        <v>439</v>
      </c>
      <c r="D12" s="52" t="s">
        <v>440</v>
      </c>
      <c r="F12" s="50"/>
    </row>
    <row r="13" spans="2:31" x14ac:dyDescent="0.3">
      <c r="B13" s="48" t="s">
        <v>422</v>
      </c>
      <c r="C13" s="49" t="s">
        <v>441</v>
      </c>
      <c r="D13" s="52" t="s">
        <v>442</v>
      </c>
      <c r="F13" s="50"/>
    </row>
    <row r="14" spans="2:31" x14ac:dyDescent="0.3">
      <c r="F14" s="50"/>
    </row>
    <row r="15" spans="2:31" x14ac:dyDescent="0.3">
      <c r="B15" s="51" t="s">
        <v>427</v>
      </c>
      <c r="C15" s="46" t="s">
        <v>438</v>
      </c>
      <c r="D15" s="47" t="s">
        <v>429</v>
      </c>
    </row>
    <row r="16" spans="2:31" x14ac:dyDescent="0.3">
      <c r="B16" s="48" t="s">
        <v>443</v>
      </c>
      <c r="C16" s="49" t="s">
        <v>432</v>
      </c>
      <c r="D16" s="52" t="s">
        <v>444</v>
      </c>
    </row>
    <row r="17" spans="2:4" x14ac:dyDescent="0.3">
      <c r="B17" s="48" t="s">
        <v>443</v>
      </c>
      <c r="C17" s="49" t="s">
        <v>445</v>
      </c>
      <c r="D17" s="47" t="s">
        <v>446</v>
      </c>
    </row>
    <row r="18" spans="2:4" x14ac:dyDescent="0.3">
      <c r="B18" s="48" t="s">
        <v>443</v>
      </c>
      <c r="C18" s="49" t="s">
        <v>445</v>
      </c>
      <c r="D18" s="47" t="s">
        <v>447</v>
      </c>
    </row>
    <row r="19" spans="2:4" x14ac:dyDescent="0.3">
      <c r="B19" s="48" t="s">
        <v>443</v>
      </c>
      <c r="C19" s="49" t="s">
        <v>441</v>
      </c>
      <c r="D19" s="52" t="s">
        <v>448</v>
      </c>
    </row>
    <row r="20" spans="2:4" x14ac:dyDescent="0.3">
      <c r="B20" s="48" t="s">
        <v>443</v>
      </c>
      <c r="C20" s="49" t="s">
        <v>441</v>
      </c>
      <c r="D20" s="47" t="s">
        <v>449</v>
      </c>
    </row>
    <row r="21" spans="2:4" x14ac:dyDescent="0.3">
      <c r="B21" s="48" t="s">
        <v>443</v>
      </c>
      <c r="C21" s="49" t="s">
        <v>450</v>
      </c>
      <c r="D21" s="47" t="s">
        <v>451</v>
      </c>
    </row>
    <row r="22" spans="2:4" x14ac:dyDescent="0.3">
      <c r="B22" s="48" t="s">
        <v>443</v>
      </c>
      <c r="C22" s="49" t="s">
        <v>452</v>
      </c>
      <c r="D22" s="52" t="s">
        <v>453</v>
      </c>
    </row>
    <row r="23" spans="2:4" x14ac:dyDescent="0.3">
      <c r="B23" s="48" t="s">
        <v>443</v>
      </c>
      <c r="C23" s="49" t="s">
        <v>454</v>
      </c>
      <c r="D23" s="52" t="s">
        <v>455</v>
      </c>
    </row>
    <row r="24" spans="2:4" x14ac:dyDescent="0.3">
      <c r="B24" s="48" t="s">
        <v>443</v>
      </c>
      <c r="C24" s="49" t="s">
        <v>456</v>
      </c>
      <c r="D24" s="47" t="s">
        <v>457</v>
      </c>
    </row>
    <row r="25" spans="2:4" x14ac:dyDescent="0.3">
      <c r="B25" s="48" t="s">
        <v>443</v>
      </c>
      <c r="C25" s="49" t="s">
        <v>458</v>
      </c>
      <c r="D25" s="52" t="s">
        <v>459</v>
      </c>
    </row>
    <row r="26" spans="2:4" x14ac:dyDescent="0.3">
      <c r="B26" s="48" t="s">
        <v>443</v>
      </c>
      <c r="C26" s="49" t="s">
        <v>460</v>
      </c>
      <c r="D26" s="47" t="s">
        <v>461</v>
      </c>
    </row>
    <row r="27" spans="2:4" x14ac:dyDescent="0.3">
      <c r="B27" s="48" t="s">
        <v>443</v>
      </c>
      <c r="C27" s="49" t="s">
        <v>462</v>
      </c>
      <c r="D27" s="47" t="s">
        <v>463</v>
      </c>
    </row>
    <row r="28" spans="2:4" x14ac:dyDescent="0.3">
      <c r="B28" s="48" t="s">
        <v>443</v>
      </c>
      <c r="C28" s="49" t="s">
        <v>462</v>
      </c>
      <c r="D28" s="47" t="s">
        <v>464</v>
      </c>
    </row>
    <row r="29" spans="2:4" x14ac:dyDescent="0.3">
      <c r="B29" s="48" t="s">
        <v>443</v>
      </c>
      <c r="C29" s="49" t="s">
        <v>465</v>
      </c>
      <c r="D29" s="52" t="s">
        <v>451</v>
      </c>
    </row>
    <row r="30" spans="2:4" x14ac:dyDescent="0.3">
      <c r="B30" s="48" t="s">
        <v>443</v>
      </c>
      <c r="C30" s="49" t="s">
        <v>466</v>
      </c>
      <c r="D30" s="47" t="s">
        <v>467</v>
      </c>
    </row>
    <row r="31" spans="2:4" x14ac:dyDescent="0.3">
      <c r="B31" s="48" t="s">
        <v>443</v>
      </c>
      <c r="C31" s="49" t="s">
        <v>468</v>
      </c>
      <c r="D31" s="52" t="s">
        <v>469</v>
      </c>
    </row>
    <row r="32" spans="2:4" x14ac:dyDescent="0.3">
      <c r="B32" s="48" t="s">
        <v>443</v>
      </c>
      <c r="C32" s="49" t="s">
        <v>470</v>
      </c>
      <c r="D32" s="52" t="s">
        <v>471</v>
      </c>
    </row>
    <row r="33" spans="2:6" x14ac:dyDescent="0.3">
      <c r="B33" s="48" t="s">
        <v>443</v>
      </c>
      <c r="C33" s="49" t="s">
        <v>472</v>
      </c>
      <c r="D33" s="52" t="s">
        <v>473</v>
      </c>
    </row>
    <row r="34" spans="2:6" x14ac:dyDescent="0.3">
      <c r="F34" s="50"/>
    </row>
    <row r="35" spans="2:6" x14ac:dyDescent="0.3">
      <c r="B35" s="51" t="s">
        <v>427</v>
      </c>
      <c r="C35" s="46" t="s">
        <v>438</v>
      </c>
      <c r="D35" s="47" t="s">
        <v>429</v>
      </c>
    </row>
    <row r="36" spans="2:6" x14ac:dyDescent="0.3">
      <c r="B36" s="48" t="s">
        <v>423</v>
      </c>
      <c r="C36" s="49" t="s">
        <v>441</v>
      </c>
      <c r="D36" s="52" t="s">
        <v>474</v>
      </c>
      <c r="F36" s="50"/>
    </row>
    <row r="37" spans="2:6" x14ac:dyDescent="0.3">
      <c r="B37" s="48" t="s">
        <v>423</v>
      </c>
      <c r="C37" s="49" t="s">
        <v>475</v>
      </c>
      <c r="D37" s="52" t="s">
        <v>476</v>
      </c>
      <c r="F37" s="50"/>
    </row>
    <row r="38" spans="2:6" x14ac:dyDescent="0.3">
      <c r="B38" s="48" t="s">
        <v>423</v>
      </c>
      <c r="C38" s="49" t="s">
        <v>477</v>
      </c>
      <c r="D38" s="47" t="s">
        <v>478</v>
      </c>
      <c r="F38" s="50"/>
    </row>
    <row r="39" spans="2:6" x14ac:dyDescent="0.3">
      <c r="B39" s="48" t="s">
        <v>423</v>
      </c>
      <c r="C39" s="49" t="s">
        <v>479</v>
      </c>
      <c r="D39" s="52" t="s">
        <v>480</v>
      </c>
      <c r="F39" s="50"/>
    </row>
    <row r="40" spans="2:6" x14ac:dyDescent="0.3">
      <c r="B40" s="48" t="s">
        <v>423</v>
      </c>
      <c r="C40" s="49" t="s">
        <v>479</v>
      </c>
      <c r="D40" s="52" t="s">
        <v>481</v>
      </c>
      <c r="F40" s="50"/>
    </row>
    <row r="41" spans="2:6" x14ac:dyDescent="0.3">
      <c r="B41" s="48" t="s">
        <v>423</v>
      </c>
      <c r="C41" s="49" t="s">
        <v>482</v>
      </c>
      <c r="D41" s="52" t="s">
        <v>483</v>
      </c>
      <c r="F41" s="50"/>
    </row>
    <row r="42" spans="2:6" x14ac:dyDescent="0.3">
      <c r="B42" s="48" t="s">
        <v>423</v>
      </c>
      <c r="C42" s="49" t="s">
        <v>484</v>
      </c>
      <c r="D42" s="47" t="s">
        <v>485</v>
      </c>
      <c r="F42" s="50"/>
    </row>
    <row r="43" spans="2:6" x14ac:dyDescent="0.3">
      <c r="B43" s="48" t="s">
        <v>423</v>
      </c>
      <c r="C43" s="49" t="s">
        <v>482</v>
      </c>
      <c r="D43" s="52" t="s">
        <v>486</v>
      </c>
      <c r="F43" s="50"/>
    </row>
    <row r="44" spans="2:6" x14ac:dyDescent="0.3">
      <c r="B44" s="48" t="s">
        <v>423</v>
      </c>
      <c r="C44" s="49" t="s">
        <v>456</v>
      </c>
      <c r="D44" s="47" t="s">
        <v>487</v>
      </c>
      <c r="F44" s="50"/>
    </row>
    <row r="45" spans="2:6" x14ac:dyDescent="0.3">
      <c r="B45" s="48" t="s">
        <v>423</v>
      </c>
      <c r="C45" s="49" t="s">
        <v>454</v>
      </c>
      <c r="D45" s="52" t="s">
        <v>488</v>
      </c>
      <c r="F45" s="50"/>
    </row>
    <row r="46" spans="2:6" x14ac:dyDescent="0.3">
      <c r="B46" s="48" t="s">
        <v>423</v>
      </c>
      <c r="C46" s="49" t="s">
        <v>454</v>
      </c>
      <c r="D46" s="52" t="s">
        <v>489</v>
      </c>
      <c r="F46" s="50"/>
    </row>
    <row r="47" spans="2:6" x14ac:dyDescent="0.3">
      <c r="B47" s="48" t="s">
        <v>423</v>
      </c>
      <c r="C47" s="49" t="s">
        <v>490</v>
      </c>
      <c r="D47" s="52" t="s">
        <v>491</v>
      </c>
      <c r="F47" s="50"/>
    </row>
    <row r="48" spans="2:6" x14ac:dyDescent="0.3">
      <c r="B48" s="48" t="s">
        <v>423</v>
      </c>
      <c r="C48" s="49" t="s">
        <v>490</v>
      </c>
      <c r="D48" s="52" t="s">
        <v>492</v>
      </c>
      <c r="F48" s="50"/>
    </row>
    <row r="49" spans="2:6" x14ac:dyDescent="0.3">
      <c r="B49" s="48" t="s">
        <v>423</v>
      </c>
      <c r="C49" s="49" t="s">
        <v>490</v>
      </c>
      <c r="D49" s="52" t="s">
        <v>493</v>
      </c>
      <c r="F49" s="50"/>
    </row>
    <row r="50" spans="2:6" x14ac:dyDescent="0.3">
      <c r="B50" s="48" t="s">
        <v>423</v>
      </c>
      <c r="C50" s="49" t="s">
        <v>490</v>
      </c>
      <c r="D50" s="52" t="s">
        <v>494</v>
      </c>
      <c r="F50" s="50"/>
    </row>
    <row r="51" spans="2:6" x14ac:dyDescent="0.3">
      <c r="B51" s="48" t="s">
        <v>423</v>
      </c>
      <c r="C51" s="49" t="s">
        <v>490</v>
      </c>
      <c r="D51" s="47" t="s">
        <v>495</v>
      </c>
      <c r="F51" s="50"/>
    </row>
    <row r="52" spans="2:6" x14ac:dyDescent="0.3">
      <c r="B52" s="48" t="s">
        <v>423</v>
      </c>
      <c r="C52" s="49" t="s">
        <v>496</v>
      </c>
      <c r="D52" s="52" t="s">
        <v>497</v>
      </c>
      <c r="F52" s="50"/>
    </row>
    <row r="53" spans="2:6" x14ac:dyDescent="0.3">
      <c r="B53" s="48" t="s">
        <v>423</v>
      </c>
      <c r="C53" s="49" t="s">
        <v>498</v>
      </c>
      <c r="D53" s="47" t="s">
        <v>499</v>
      </c>
      <c r="F53" s="50"/>
    </row>
    <row r="54" spans="2:6" x14ac:dyDescent="0.3">
      <c r="B54" s="48" t="s">
        <v>423</v>
      </c>
      <c r="C54" s="49" t="s">
        <v>470</v>
      </c>
      <c r="D54" s="47" t="s">
        <v>500</v>
      </c>
      <c r="F54" s="50"/>
    </row>
    <row r="55" spans="2:6" x14ac:dyDescent="0.3">
      <c r="B55" s="48" t="s">
        <v>423</v>
      </c>
      <c r="C55" s="49" t="s">
        <v>501</v>
      </c>
      <c r="D55" s="52" t="s">
        <v>502</v>
      </c>
      <c r="F55" s="50"/>
    </row>
    <row r="56" spans="2:6" x14ac:dyDescent="0.3">
      <c r="B56" s="48" t="s">
        <v>423</v>
      </c>
      <c r="C56" s="49" t="s">
        <v>472</v>
      </c>
      <c r="D56" s="47" t="s">
        <v>503</v>
      </c>
      <c r="F56" s="50"/>
    </row>
    <row r="57" spans="2:6" x14ac:dyDescent="0.3">
      <c r="B57" s="48" t="s">
        <v>423</v>
      </c>
      <c r="C57" s="49" t="s">
        <v>504</v>
      </c>
      <c r="D57" s="47" t="s">
        <v>505</v>
      </c>
      <c r="F57" s="50"/>
    </row>
    <row r="58" spans="2:6" x14ac:dyDescent="0.3">
      <c r="B58" s="48" t="s">
        <v>423</v>
      </c>
      <c r="C58" s="49" t="s">
        <v>472</v>
      </c>
      <c r="D58" s="47" t="s">
        <v>506</v>
      </c>
      <c r="F58" s="50"/>
    </row>
    <row r="59" spans="2:6" x14ac:dyDescent="0.3">
      <c r="F59" s="50"/>
    </row>
    <row r="60" spans="2:6" x14ac:dyDescent="0.3">
      <c r="B60" s="51" t="s">
        <v>427</v>
      </c>
      <c r="C60" s="46" t="s">
        <v>438</v>
      </c>
      <c r="D60" s="47" t="s">
        <v>429</v>
      </c>
    </row>
    <row r="61" spans="2:6" x14ac:dyDescent="0.3">
      <c r="B61" s="48" t="s">
        <v>507</v>
      </c>
      <c r="C61" s="49" t="s">
        <v>508</v>
      </c>
      <c r="D61" s="52" t="s">
        <v>509</v>
      </c>
    </row>
    <row r="62" spans="2:6" x14ac:dyDescent="0.3">
      <c r="B62" s="48" t="s">
        <v>507</v>
      </c>
      <c r="C62" s="49" t="s">
        <v>432</v>
      </c>
      <c r="D62" s="52" t="s">
        <v>510</v>
      </c>
    </row>
    <row r="63" spans="2:6" x14ac:dyDescent="0.3">
      <c r="B63" s="48" t="s">
        <v>507</v>
      </c>
      <c r="C63" s="49" t="s">
        <v>511</v>
      </c>
      <c r="D63" s="52" t="s">
        <v>512</v>
      </c>
    </row>
    <row r="64" spans="2:6" x14ac:dyDescent="0.3">
      <c r="B64" s="48" t="s">
        <v>507</v>
      </c>
      <c r="C64" s="49" t="s">
        <v>511</v>
      </c>
      <c r="D64" s="52" t="s">
        <v>513</v>
      </c>
    </row>
    <row r="65" spans="2:7" x14ac:dyDescent="0.3">
      <c r="B65" s="48" t="s">
        <v>507</v>
      </c>
      <c r="C65" s="49" t="s">
        <v>511</v>
      </c>
      <c r="D65" s="52" t="s">
        <v>514</v>
      </c>
    </row>
    <row r="66" spans="2:7" x14ac:dyDescent="0.3">
      <c r="B66" s="48" t="s">
        <v>507</v>
      </c>
      <c r="C66" s="49" t="s">
        <v>515</v>
      </c>
      <c r="D66" s="52" t="s">
        <v>516</v>
      </c>
    </row>
    <row r="67" spans="2:7" x14ac:dyDescent="0.3">
      <c r="B67" s="48" t="s">
        <v>507</v>
      </c>
      <c r="C67" s="49" t="s">
        <v>515</v>
      </c>
      <c r="D67" s="52" t="s">
        <v>517</v>
      </c>
    </row>
    <row r="68" spans="2:7" x14ac:dyDescent="0.3">
      <c r="B68" s="48" t="s">
        <v>507</v>
      </c>
      <c r="C68" s="49" t="s">
        <v>515</v>
      </c>
      <c r="D68" s="52" t="s">
        <v>518</v>
      </c>
    </row>
    <row r="69" spans="2:7" x14ac:dyDescent="0.3">
      <c r="B69" s="48" t="s">
        <v>507</v>
      </c>
      <c r="C69" s="49" t="s">
        <v>515</v>
      </c>
      <c r="D69" s="52" t="s">
        <v>519</v>
      </c>
    </row>
    <row r="70" spans="2:7" x14ac:dyDescent="0.3">
      <c r="B70" s="48" t="s">
        <v>507</v>
      </c>
      <c r="C70" s="49" t="s">
        <v>520</v>
      </c>
      <c r="D70" s="52" t="s">
        <v>521</v>
      </c>
    </row>
    <row r="71" spans="2:7" x14ac:dyDescent="0.3">
      <c r="B71" s="48" t="s">
        <v>507</v>
      </c>
      <c r="C71" s="49" t="s">
        <v>479</v>
      </c>
      <c r="D71" s="52" t="s">
        <v>522</v>
      </c>
    </row>
    <row r="72" spans="2:7" ht="16.5" customHeight="1" x14ac:dyDescent="0.3">
      <c r="B72" s="48" t="s">
        <v>507</v>
      </c>
      <c r="C72" s="49" t="s">
        <v>466</v>
      </c>
      <c r="D72" s="52" t="s">
        <v>523</v>
      </c>
    </row>
    <row r="73" spans="2:7" ht="16.5" customHeight="1" x14ac:dyDescent="0.3">
      <c r="B73" s="48" t="s">
        <v>507</v>
      </c>
      <c r="C73" s="49" t="s">
        <v>454</v>
      </c>
      <c r="D73" s="52" t="s">
        <v>524</v>
      </c>
    </row>
    <row r="74" spans="2:7" x14ac:dyDescent="0.3">
      <c r="F74" s="50"/>
    </row>
    <row r="75" spans="2:7" ht="16.5" customHeight="1" x14ac:dyDescent="0.3">
      <c r="B75" s="51" t="s">
        <v>427</v>
      </c>
      <c r="C75" s="46" t="s">
        <v>438</v>
      </c>
      <c r="D75" s="47" t="s">
        <v>429</v>
      </c>
    </row>
    <row r="76" spans="2:7" ht="16.5" customHeight="1" x14ac:dyDescent="0.3">
      <c r="B76" s="48" t="s">
        <v>424</v>
      </c>
      <c r="C76" s="49" t="s">
        <v>525</v>
      </c>
      <c r="D76" s="47" t="s">
        <v>526</v>
      </c>
    </row>
    <row r="77" spans="2:7" ht="16.5" customHeight="1" x14ac:dyDescent="0.3">
      <c r="B77" s="48" t="s">
        <v>424</v>
      </c>
      <c r="C77" s="49" t="s">
        <v>477</v>
      </c>
      <c r="D77" s="47" t="s">
        <v>527</v>
      </c>
      <c r="F77" s="50"/>
    </row>
    <row r="78" spans="2:7" ht="16.5" customHeight="1" x14ac:dyDescent="0.3">
      <c r="B78" s="48" t="s">
        <v>424</v>
      </c>
      <c r="C78" s="49" t="s">
        <v>479</v>
      </c>
      <c r="D78" s="52" t="s">
        <v>528</v>
      </c>
      <c r="F78" s="50"/>
    </row>
    <row r="79" spans="2:7" ht="16.5" customHeight="1" x14ac:dyDescent="0.3">
      <c r="B79" s="48" t="s">
        <v>424</v>
      </c>
      <c r="C79" s="49" t="s">
        <v>529</v>
      </c>
      <c r="D79" s="47" t="s">
        <v>530</v>
      </c>
      <c r="E79" s="50"/>
      <c r="F79" s="50"/>
      <c r="G79" s="50"/>
    </row>
    <row r="80" spans="2:7" ht="16.5" customHeight="1" x14ac:dyDescent="0.3">
      <c r="B80" s="48" t="s">
        <v>424</v>
      </c>
      <c r="C80" s="49" t="s">
        <v>531</v>
      </c>
      <c r="D80" s="52" t="s">
        <v>532</v>
      </c>
      <c r="E80" s="50"/>
      <c r="F80" s="50"/>
      <c r="G80" s="50"/>
    </row>
    <row r="81" spans="2:7" ht="16.5" customHeight="1" x14ac:dyDescent="0.3">
      <c r="B81" s="48" t="s">
        <v>424</v>
      </c>
      <c r="C81" s="49" t="s">
        <v>533</v>
      </c>
      <c r="D81" s="47" t="s">
        <v>534</v>
      </c>
      <c r="E81" s="50"/>
      <c r="F81" s="50"/>
      <c r="G81" s="50"/>
    </row>
    <row r="82" spans="2:7" ht="16.5" customHeight="1" x14ac:dyDescent="0.3">
      <c r="B82" s="48" t="s">
        <v>424</v>
      </c>
      <c r="C82" s="49" t="s">
        <v>535</v>
      </c>
      <c r="D82" s="52" t="s">
        <v>536</v>
      </c>
      <c r="E82" s="50"/>
      <c r="F82" s="50"/>
      <c r="G82" s="50"/>
    </row>
    <row r="83" spans="2:7" ht="16.5" customHeight="1" x14ac:dyDescent="0.3">
      <c r="B83" s="48" t="s">
        <v>424</v>
      </c>
      <c r="C83" s="49" t="s">
        <v>462</v>
      </c>
      <c r="D83" s="47" t="s">
        <v>537</v>
      </c>
    </row>
    <row r="84" spans="2:7" ht="16.5" customHeight="1" x14ac:dyDescent="0.3">
      <c r="B84" s="48" t="s">
        <v>424</v>
      </c>
      <c r="C84" s="49" t="s">
        <v>496</v>
      </c>
      <c r="D84" s="52" t="s">
        <v>538</v>
      </c>
      <c r="F84" s="50"/>
    </row>
    <row r="85" spans="2:7" ht="16.5" customHeight="1" x14ac:dyDescent="0.3">
      <c r="B85" s="48" t="s">
        <v>424</v>
      </c>
      <c r="C85" s="49" t="s">
        <v>496</v>
      </c>
      <c r="D85" s="52" t="s">
        <v>539</v>
      </c>
      <c r="F85" s="50"/>
    </row>
    <row r="86" spans="2:7" x14ac:dyDescent="0.3">
      <c r="B86" s="48" t="s">
        <v>424</v>
      </c>
      <c r="C86" s="49" t="s">
        <v>496</v>
      </c>
      <c r="D86" s="47" t="s">
        <v>540</v>
      </c>
      <c r="F86" s="50"/>
    </row>
    <row r="87" spans="2:7" x14ac:dyDescent="0.3">
      <c r="B87" s="48" t="s">
        <v>424</v>
      </c>
      <c r="C87" s="49" t="s">
        <v>470</v>
      </c>
      <c r="D87" s="47" t="s">
        <v>541</v>
      </c>
      <c r="F87" s="50"/>
    </row>
    <row r="88" spans="2:7" x14ac:dyDescent="0.3">
      <c r="B88" s="48" t="s">
        <v>424</v>
      </c>
      <c r="C88" s="49" t="s">
        <v>542</v>
      </c>
      <c r="D88" s="47" t="s">
        <v>543</v>
      </c>
      <c r="F88" s="50"/>
    </row>
    <row r="89" spans="2:7" x14ac:dyDescent="0.3">
      <c r="B89" s="48" t="s">
        <v>424</v>
      </c>
      <c r="C89" s="49" t="s">
        <v>504</v>
      </c>
      <c r="D89" s="47" t="s">
        <v>544</v>
      </c>
      <c r="F89" s="50"/>
    </row>
    <row r="90" spans="2:7" x14ac:dyDescent="0.3">
      <c r="B90" s="48" t="s">
        <v>424</v>
      </c>
      <c r="C90" s="49" t="s">
        <v>472</v>
      </c>
      <c r="D90" s="47" t="s">
        <v>545</v>
      </c>
      <c r="F90" s="50"/>
    </row>
    <row r="91" spans="2:7" x14ac:dyDescent="0.3">
      <c r="B91" s="48" t="s">
        <v>424</v>
      </c>
      <c r="C91" s="49" t="s">
        <v>504</v>
      </c>
      <c r="D91" s="52" t="s">
        <v>546</v>
      </c>
      <c r="F91" s="50"/>
    </row>
    <row r="92" spans="2:7" x14ac:dyDescent="0.3">
      <c r="B92" s="48" t="s">
        <v>424</v>
      </c>
      <c r="C92" s="49" t="s">
        <v>472</v>
      </c>
      <c r="D92" s="52" t="s">
        <v>547</v>
      </c>
      <c r="F92" s="50"/>
    </row>
    <row r="93" spans="2:7" x14ac:dyDescent="0.3">
      <c r="F93" s="50"/>
    </row>
  </sheetData>
  <mergeCells count="1">
    <mergeCell ref="B2:D3"/>
  </mergeCells>
  <pageMargins left="0.511811024" right="0.511811024" top="0.78740157499999996" bottom="0.78740157499999996" header="0.31496062000000002" footer="0.31496062000000002"/>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3:R36"/>
  <sheetViews>
    <sheetView tabSelected="1" workbookViewId="0">
      <selection activeCell="B34" sqref="B34:R36"/>
    </sheetView>
  </sheetViews>
  <sheetFormatPr defaultRowHeight="11.25" customHeight="1" x14ac:dyDescent="0.25"/>
  <cols>
    <col min="1" max="16384" width="9.140625" style="160"/>
  </cols>
  <sheetData>
    <row r="3" spans="2:18" ht="11.25" customHeight="1" x14ac:dyDescent="0.25">
      <c r="B3" s="356" t="s">
        <v>713</v>
      </c>
      <c r="C3" s="356"/>
      <c r="D3" s="356"/>
      <c r="E3" s="356"/>
      <c r="F3" s="356"/>
      <c r="G3" s="356"/>
      <c r="H3" s="356"/>
      <c r="I3" s="356"/>
      <c r="J3" s="356"/>
      <c r="K3" s="356"/>
      <c r="L3" s="356"/>
      <c r="M3" s="356"/>
      <c r="N3" s="356"/>
      <c r="O3" s="356"/>
      <c r="P3" s="356"/>
      <c r="Q3" s="356"/>
      <c r="R3" s="356"/>
    </row>
    <row r="4" spans="2:18" ht="11.25" customHeight="1" x14ac:dyDescent="0.25">
      <c r="B4" s="356"/>
      <c r="C4" s="356"/>
      <c r="D4" s="356"/>
      <c r="E4" s="356"/>
      <c r="F4" s="356"/>
      <c r="G4" s="356"/>
      <c r="H4" s="356"/>
      <c r="I4" s="356"/>
      <c r="J4" s="356"/>
      <c r="K4" s="356"/>
      <c r="L4" s="356"/>
      <c r="M4" s="356"/>
      <c r="N4" s="356"/>
      <c r="O4" s="356"/>
      <c r="P4" s="356"/>
      <c r="Q4" s="356"/>
      <c r="R4" s="356"/>
    </row>
    <row r="5" spans="2:18" ht="11.25" customHeight="1" x14ac:dyDescent="0.25">
      <c r="B5" s="356"/>
      <c r="C5" s="356"/>
      <c r="D5" s="356"/>
      <c r="E5" s="356"/>
      <c r="F5" s="356"/>
      <c r="G5" s="356"/>
      <c r="H5" s="356"/>
      <c r="I5" s="356"/>
      <c r="J5" s="356"/>
      <c r="K5" s="356"/>
      <c r="L5" s="356"/>
      <c r="M5" s="356"/>
      <c r="N5" s="356"/>
      <c r="O5" s="356"/>
      <c r="P5" s="356"/>
      <c r="Q5" s="356"/>
      <c r="R5" s="356"/>
    </row>
    <row r="6" spans="2:18" ht="11.25" customHeight="1" x14ac:dyDescent="0.25">
      <c r="B6" s="356"/>
      <c r="C6" s="356"/>
      <c r="D6" s="356"/>
      <c r="E6" s="356"/>
      <c r="F6" s="356"/>
      <c r="G6" s="356"/>
      <c r="H6" s="356"/>
      <c r="I6" s="356"/>
      <c r="J6" s="356"/>
      <c r="K6" s="356"/>
      <c r="L6" s="356"/>
      <c r="M6" s="356"/>
      <c r="N6" s="356"/>
      <c r="O6" s="356"/>
      <c r="P6" s="356"/>
      <c r="Q6" s="356"/>
      <c r="R6" s="356"/>
    </row>
    <row r="7" spans="2:18" ht="11.25" customHeight="1" x14ac:dyDescent="0.25">
      <c r="B7" s="356"/>
      <c r="C7" s="356"/>
      <c r="D7" s="356"/>
      <c r="E7" s="356"/>
      <c r="F7" s="356"/>
      <c r="G7" s="356"/>
      <c r="H7" s="356"/>
      <c r="I7" s="356"/>
      <c r="J7" s="356"/>
      <c r="K7" s="356"/>
      <c r="L7" s="356"/>
      <c r="M7" s="356"/>
      <c r="N7" s="356"/>
      <c r="O7" s="356"/>
      <c r="P7" s="356"/>
      <c r="Q7" s="356"/>
      <c r="R7" s="356"/>
    </row>
    <row r="8" spans="2:18" ht="11.25" customHeight="1" x14ac:dyDescent="0.25">
      <c r="B8" s="357" t="s">
        <v>1046</v>
      </c>
      <c r="C8" s="357"/>
      <c r="D8" s="357"/>
      <c r="E8" s="357"/>
      <c r="F8" s="357"/>
      <c r="G8" s="357"/>
      <c r="H8" s="357"/>
      <c r="I8" s="357"/>
      <c r="J8" s="357"/>
      <c r="K8" s="357"/>
      <c r="L8" s="357"/>
      <c r="M8" s="357"/>
      <c r="N8" s="357"/>
      <c r="O8" s="357"/>
      <c r="P8" s="357"/>
      <c r="Q8" s="357"/>
      <c r="R8" s="357"/>
    </row>
    <row r="9" spans="2:18" ht="11.25" customHeight="1" x14ac:dyDescent="0.25">
      <c r="B9" s="357"/>
      <c r="C9" s="357"/>
      <c r="D9" s="357"/>
      <c r="E9" s="357"/>
      <c r="F9" s="357"/>
      <c r="G9" s="357"/>
      <c r="H9" s="357"/>
      <c r="I9" s="357"/>
      <c r="J9" s="357"/>
      <c r="K9" s="357"/>
      <c r="L9" s="357"/>
      <c r="M9" s="357"/>
      <c r="N9" s="357"/>
      <c r="O9" s="357"/>
      <c r="P9" s="357"/>
      <c r="Q9" s="357"/>
      <c r="R9" s="357"/>
    </row>
    <row r="10" spans="2:18" ht="11.25" customHeight="1" x14ac:dyDescent="0.25">
      <c r="B10" s="357"/>
      <c r="C10" s="357"/>
      <c r="D10" s="357"/>
      <c r="E10" s="357"/>
      <c r="F10" s="357"/>
      <c r="G10" s="357"/>
      <c r="H10" s="357"/>
      <c r="I10" s="357"/>
      <c r="J10" s="357"/>
      <c r="K10" s="357"/>
      <c r="L10" s="357"/>
      <c r="M10" s="357"/>
      <c r="N10" s="357"/>
      <c r="O10" s="357"/>
      <c r="P10" s="357"/>
      <c r="Q10" s="357"/>
      <c r="R10" s="357"/>
    </row>
    <row r="11" spans="2:18" ht="11.25" customHeight="1" x14ac:dyDescent="0.25">
      <c r="B11" s="357"/>
      <c r="C11" s="357"/>
      <c r="D11" s="357"/>
      <c r="E11" s="357"/>
      <c r="F11" s="357"/>
      <c r="G11" s="357"/>
      <c r="H11" s="357"/>
      <c r="I11" s="357"/>
      <c r="J11" s="357"/>
      <c r="K11" s="357"/>
      <c r="L11" s="357"/>
      <c r="M11" s="357"/>
      <c r="N11" s="357"/>
      <c r="O11" s="357"/>
      <c r="P11" s="357"/>
      <c r="Q11" s="357"/>
      <c r="R11" s="357"/>
    </row>
    <row r="12" spans="2:18" ht="11.25" customHeight="1" x14ac:dyDescent="0.25">
      <c r="B12" s="357"/>
      <c r="C12" s="357"/>
      <c r="D12" s="357"/>
      <c r="E12" s="357"/>
      <c r="F12" s="357"/>
      <c r="G12" s="357"/>
      <c r="H12" s="357"/>
      <c r="I12" s="357"/>
      <c r="J12" s="357"/>
      <c r="K12" s="357"/>
      <c r="L12" s="357"/>
      <c r="M12" s="357"/>
      <c r="N12" s="357"/>
      <c r="O12" s="357"/>
      <c r="P12" s="357"/>
      <c r="Q12" s="357"/>
      <c r="R12" s="357"/>
    </row>
    <row r="13" spans="2:18" ht="11.25" customHeight="1" x14ac:dyDescent="0.25">
      <c r="B13" s="357"/>
      <c r="C13" s="357"/>
      <c r="D13" s="357"/>
      <c r="E13" s="357"/>
      <c r="F13" s="357"/>
      <c r="G13" s="357"/>
      <c r="H13" s="357"/>
      <c r="I13" s="357"/>
      <c r="J13" s="357"/>
      <c r="K13" s="357"/>
      <c r="L13" s="357"/>
      <c r="M13" s="357"/>
      <c r="N13" s="357"/>
      <c r="O13" s="357"/>
      <c r="P13" s="357"/>
      <c r="Q13" s="357"/>
      <c r="R13" s="357"/>
    </row>
    <row r="14" spans="2:18" ht="11.25" customHeight="1" x14ac:dyDescent="0.25">
      <c r="B14" s="357"/>
      <c r="C14" s="357"/>
      <c r="D14" s="357"/>
      <c r="E14" s="357"/>
      <c r="F14" s="357"/>
      <c r="G14" s="357"/>
      <c r="H14" s="357"/>
      <c r="I14" s="357"/>
      <c r="J14" s="357"/>
      <c r="K14" s="357"/>
      <c r="L14" s="357"/>
      <c r="M14" s="357"/>
      <c r="N14" s="357"/>
      <c r="O14" s="357"/>
      <c r="P14" s="357"/>
      <c r="Q14" s="357"/>
      <c r="R14" s="357"/>
    </row>
    <row r="15" spans="2:18" ht="11.25" customHeight="1" x14ac:dyDescent="0.25">
      <c r="B15" s="357"/>
      <c r="C15" s="357"/>
      <c r="D15" s="357"/>
      <c r="E15" s="357"/>
      <c r="F15" s="357"/>
      <c r="G15" s="357"/>
      <c r="H15" s="357"/>
      <c r="I15" s="357"/>
      <c r="J15" s="357"/>
      <c r="K15" s="357"/>
      <c r="L15" s="357"/>
      <c r="M15" s="357"/>
      <c r="N15" s="357"/>
      <c r="O15" s="357"/>
      <c r="P15" s="357"/>
      <c r="Q15" s="357"/>
      <c r="R15" s="357"/>
    </row>
    <row r="16" spans="2:18" ht="11.25" customHeight="1" x14ac:dyDescent="0.25">
      <c r="B16" s="357"/>
      <c r="C16" s="357"/>
      <c r="D16" s="357"/>
      <c r="E16" s="357"/>
      <c r="F16" s="357"/>
      <c r="G16" s="357"/>
      <c r="H16" s="357"/>
      <c r="I16" s="357"/>
      <c r="J16" s="357"/>
      <c r="K16" s="357"/>
      <c r="L16" s="357"/>
      <c r="M16" s="357"/>
      <c r="N16" s="357"/>
      <c r="O16" s="357"/>
      <c r="P16" s="357"/>
      <c r="Q16" s="357"/>
      <c r="R16" s="357"/>
    </row>
    <row r="17" spans="2:18" ht="11.25" customHeight="1" x14ac:dyDescent="0.25">
      <c r="B17" s="357"/>
      <c r="C17" s="357"/>
      <c r="D17" s="357"/>
      <c r="E17" s="357"/>
      <c r="F17" s="357"/>
      <c r="G17" s="357"/>
      <c r="H17" s="357"/>
      <c r="I17" s="357"/>
      <c r="J17" s="357"/>
      <c r="K17" s="357"/>
      <c r="L17" s="357"/>
      <c r="M17" s="357"/>
      <c r="N17" s="357"/>
      <c r="O17" s="357"/>
      <c r="P17" s="357"/>
      <c r="Q17" s="357"/>
      <c r="R17" s="357"/>
    </row>
    <row r="18" spans="2:18" ht="11.25" customHeight="1" x14ac:dyDescent="0.25">
      <c r="B18" s="357"/>
      <c r="C18" s="357"/>
      <c r="D18" s="357"/>
      <c r="E18" s="357"/>
      <c r="F18" s="357"/>
      <c r="G18" s="357"/>
      <c r="H18" s="357"/>
      <c r="I18" s="357"/>
      <c r="J18" s="357"/>
      <c r="K18" s="357"/>
      <c r="L18" s="357"/>
      <c r="M18" s="357"/>
      <c r="N18" s="357"/>
      <c r="O18" s="357"/>
      <c r="P18" s="357"/>
      <c r="Q18" s="357"/>
      <c r="R18" s="357"/>
    </row>
    <row r="19" spans="2:18" ht="11.25" customHeight="1" x14ac:dyDescent="0.25">
      <c r="B19" s="357"/>
      <c r="C19" s="357"/>
      <c r="D19" s="357"/>
      <c r="E19" s="357"/>
      <c r="F19" s="357"/>
      <c r="G19" s="357"/>
      <c r="H19" s="357"/>
      <c r="I19" s="357"/>
      <c r="J19" s="357"/>
      <c r="K19" s="357"/>
      <c r="L19" s="357"/>
      <c r="M19" s="357"/>
      <c r="N19" s="357"/>
      <c r="O19" s="357"/>
      <c r="P19" s="357"/>
      <c r="Q19" s="357"/>
      <c r="R19" s="357"/>
    </row>
    <row r="20" spans="2:18" ht="11.25" customHeight="1" x14ac:dyDescent="0.25">
      <c r="B20" s="357"/>
      <c r="C20" s="357"/>
      <c r="D20" s="357"/>
      <c r="E20" s="357"/>
      <c r="F20" s="357"/>
      <c r="G20" s="357"/>
      <c r="H20" s="357"/>
      <c r="I20" s="357"/>
      <c r="J20" s="357"/>
      <c r="K20" s="357"/>
      <c r="L20" s="357"/>
      <c r="M20" s="357"/>
      <c r="N20" s="357"/>
      <c r="O20" s="357"/>
      <c r="P20" s="357"/>
      <c r="Q20" s="357"/>
      <c r="R20" s="357"/>
    </row>
    <row r="21" spans="2:18" ht="11.25" customHeight="1" x14ac:dyDescent="0.25">
      <c r="B21" s="357"/>
      <c r="C21" s="357"/>
      <c r="D21" s="357"/>
      <c r="E21" s="357"/>
      <c r="F21" s="357"/>
      <c r="G21" s="357"/>
      <c r="H21" s="357"/>
      <c r="I21" s="357"/>
      <c r="J21" s="357"/>
      <c r="K21" s="357"/>
      <c r="L21" s="357"/>
      <c r="M21" s="357"/>
      <c r="N21" s="357"/>
      <c r="O21" s="357"/>
      <c r="P21" s="357"/>
      <c r="Q21" s="357"/>
      <c r="R21" s="357"/>
    </row>
    <row r="22" spans="2:18" ht="11.25" customHeight="1" x14ac:dyDescent="0.25">
      <c r="B22" s="357"/>
      <c r="C22" s="357"/>
      <c r="D22" s="357"/>
      <c r="E22" s="357"/>
      <c r="F22" s="357"/>
      <c r="G22" s="357"/>
      <c r="H22" s="357"/>
      <c r="I22" s="357"/>
      <c r="J22" s="357"/>
      <c r="K22" s="357"/>
      <c r="L22" s="357"/>
      <c r="M22" s="357"/>
      <c r="N22" s="357"/>
      <c r="O22" s="357"/>
      <c r="P22" s="357"/>
      <c r="Q22" s="357"/>
      <c r="R22" s="357"/>
    </row>
    <row r="23" spans="2:18" ht="11.25" customHeight="1" x14ac:dyDescent="0.25">
      <c r="B23" s="357"/>
      <c r="C23" s="357"/>
      <c r="D23" s="357"/>
      <c r="E23" s="357"/>
      <c r="F23" s="357"/>
      <c r="G23" s="357"/>
      <c r="H23" s="357"/>
      <c r="I23" s="357"/>
      <c r="J23" s="357"/>
      <c r="K23" s="357"/>
      <c r="L23" s="357"/>
      <c r="M23" s="357"/>
      <c r="N23" s="357"/>
      <c r="O23" s="357"/>
      <c r="P23" s="357"/>
      <c r="Q23" s="357"/>
      <c r="R23" s="357"/>
    </row>
    <row r="24" spans="2:18" ht="11.25" customHeight="1" x14ac:dyDescent="0.25">
      <c r="B24" s="357"/>
      <c r="C24" s="357"/>
      <c r="D24" s="357"/>
      <c r="E24" s="357"/>
      <c r="F24" s="357"/>
      <c r="G24" s="357"/>
      <c r="H24" s="357"/>
      <c r="I24" s="357"/>
      <c r="J24" s="357"/>
      <c r="K24" s="357"/>
      <c r="L24" s="357"/>
      <c r="M24" s="357"/>
      <c r="N24" s="357"/>
      <c r="O24" s="357"/>
      <c r="P24" s="357"/>
      <c r="Q24" s="357"/>
      <c r="R24" s="357"/>
    </row>
    <row r="25" spans="2:18" ht="11.25" customHeight="1" x14ac:dyDescent="0.25">
      <c r="B25" s="357"/>
      <c r="C25" s="357"/>
      <c r="D25" s="357"/>
      <c r="E25" s="357"/>
      <c r="F25" s="357"/>
      <c r="G25" s="357"/>
      <c r="H25" s="357"/>
      <c r="I25" s="357"/>
      <c r="J25" s="357"/>
      <c r="K25" s="357"/>
      <c r="L25" s="357"/>
      <c r="M25" s="357"/>
      <c r="N25" s="357"/>
      <c r="O25" s="357"/>
      <c r="P25" s="357"/>
      <c r="Q25" s="357"/>
      <c r="R25" s="357"/>
    </row>
    <row r="26" spans="2:18" ht="11.25" customHeight="1" x14ac:dyDescent="0.25">
      <c r="B26" s="357"/>
      <c r="C26" s="357"/>
      <c r="D26" s="357"/>
      <c r="E26" s="357"/>
      <c r="F26" s="357"/>
      <c r="G26" s="357"/>
      <c r="H26" s="357"/>
      <c r="I26" s="357"/>
      <c r="J26" s="357"/>
      <c r="K26" s="357"/>
      <c r="L26" s="357"/>
      <c r="M26" s="357"/>
      <c r="N26" s="357"/>
      <c r="O26" s="357"/>
      <c r="P26" s="357"/>
      <c r="Q26" s="357"/>
      <c r="R26" s="357"/>
    </row>
    <row r="27" spans="2:18" ht="11.25" customHeight="1" x14ac:dyDescent="0.25">
      <c r="B27" s="357"/>
      <c r="C27" s="357"/>
      <c r="D27" s="357"/>
      <c r="E27" s="357"/>
      <c r="F27" s="357"/>
      <c r="G27" s="357"/>
      <c r="H27" s="357"/>
      <c r="I27" s="357"/>
      <c r="J27" s="357"/>
      <c r="K27" s="357"/>
      <c r="L27" s="357"/>
      <c r="M27" s="357"/>
      <c r="N27" s="357"/>
      <c r="O27" s="357"/>
      <c r="P27" s="357"/>
      <c r="Q27" s="357"/>
      <c r="R27" s="357"/>
    </row>
    <row r="28" spans="2:18" ht="11.25" customHeight="1" x14ac:dyDescent="0.25">
      <c r="B28" s="357"/>
      <c r="C28" s="357"/>
      <c r="D28" s="357"/>
      <c r="E28" s="357"/>
      <c r="F28" s="357"/>
      <c r="G28" s="357"/>
      <c r="H28" s="357"/>
      <c r="I28" s="357"/>
      <c r="J28" s="357"/>
      <c r="K28" s="357"/>
      <c r="L28" s="357"/>
      <c r="M28" s="357"/>
      <c r="N28" s="357"/>
      <c r="O28" s="357"/>
      <c r="P28" s="357"/>
      <c r="Q28" s="357"/>
      <c r="R28" s="357"/>
    </row>
    <row r="29" spans="2:18" ht="11.25" customHeight="1" x14ac:dyDescent="0.25">
      <c r="B29" s="357"/>
      <c r="C29" s="357"/>
      <c r="D29" s="357"/>
      <c r="E29" s="357"/>
      <c r="F29" s="357"/>
      <c r="G29" s="357"/>
      <c r="H29" s="357"/>
      <c r="I29" s="357"/>
      <c r="J29" s="357"/>
      <c r="K29" s="357"/>
      <c r="L29" s="357"/>
      <c r="M29" s="357"/>
      <c r="N29" s="357"/>
      <c r="O29" s="357"/>
      <c r="P29" s="357"/>
      <c r="Q29" s="357"/>
      <c r="R29" s="357"/>
    </row>
    <row r="30" spans="2:18" ht="11.25" customHeight="1" x14ac:dyDescent="0.25">
      <c r="B30" s="357"/>
      <c r="C30" s="357"/>
      <c r="D30" s="357"/>
      <c r="E30" s="357"/>
      <c r="F30" s="357"/>
      <c r="G30" s="357"/>
      <c r="H30" s="357"/>
      <c r="I30" s="357"/>
      <c r="J30" s="357"/>
      <c r="K30" s="357"/>
      <c r="L30" s="357"/>
      <c r="M30" s="357"/>
      <c r="N30" s="357"/>
      <c r="O30" s="357"/>
      <c r="P30" s="357"/>
      <c r="Q30" s="357"/>
      <c r="R30" s="357"/>
    </row>
    <row r="31" spans="2:18" ht="11.25" customHeight="1" x14ac:dyDescent="0.25">
      <c r="B31" s="357"/>
      <c r="C31" s="357"/>
      <c r="D31" s="357"/>
      <c r="E31" s="357"/>
      <c r="F31" s="357"/>
      <c r="G31" s="357"/>
      <c r="H31" s="357"/>
      <c r="I31" s="357"/>
      <c r="J31" s="357"/>
      <c r="K31" s="357"/>
      <c r="L31" s="357"/>
      <c r="M31" s="357"/>
      <c r="N31" s="357"/>
      <c r="O31" s="357"/>
      <c r="P31" s="357"/>
      <c r="Q31" s="357"/>
      <c r="R31" s="357"/>
    </row>
    <row r="32" spans="2:18" ht="11.25" customHeight="1" x14ac:dyDescent="0.25">
      <c r="B32" s="357"/>
      <c r="C32" s="357"/>
      <c r="D32" s="357"/>
      <c r="E32" s="357"/>
      <c r="F32" s="357"/>
      <c r="G32" s="357"/>
      <c r="H32" s="357"/>
      <c r="I32" s="357"/>
      <c r="J32" s="357"/>
      <c r="K32" s="357"/>
      <c r="L32" s="357"/>
      <c r="M32" s="357"/>
      <c r="N32" s="357"/>
      <c r="O32" s="357"/>
      <c r="P32" s="357"/>
      <c r="Q32" s="357"/>
      <c r="R32" s="357"/>
    </row>
    <row r="33" spans="2:18" ht="11.25" customHeight="1" x14ac:dyDescent="0.25">
      <c r="B33" s="357"/>
      <c r="C33" s="357"/>
      <c r="D33" s="357"/>
      <c r="E33" s="357"/>
      <c r="F33" s="357"/>
      <c r="G33" s="357"/>
      <c r="H33" s="357"/>
      <c r="I33" s="357"/>
      <c r="J33" s="357"/>
      <c r="K33" s="357"/>
      <c r="L33" s="357"/>
      <c r="M33" s="357"/>
      <c r="N33" s="357"/>
      <c r="O33" s="357"/>
      <c r="P33" s="357"/>
      <c r="Q33" s="357"/>
      <c r="R33" s="357"/>
    </row>
    <row r="34" spans="2:18" ht="11.25" customHeight="1" x14ac:dyDescent="0.25">
      <c r="B34" s="358" t="s">
        <v>1044</v>
      </c>
      <c r="C34" s="359"/>
      <c r="D34" s="359"/>
      <c r="E34" s="359"/>
      <c r="F34" s="359"/>
      <c r="G34" s="359"/>
      <c r="H34" s="359"/>
      <c r="I34" s="359"/>
      <c r="J34" s="359"/>
      <c r="K34" s="359"/>
      <c r="L34" s="359"/>
      <c r="M34" s="359"/>
      <c r="N34" s="359"/>
      <c r="O34" s="359"/>
      <c r="P34" s="359"/>
      <c r="Q34" s="359"/>
      <c r="R34" s="359"/>
    </row>
    <row r="35" spans="2:18" ht="11.25" customHeight="1" x14ac:dyDescent="0.25">
      <c r="B35" s="359"/>
      <c r="C35" s="359"/>
      <c r="D35" s="359"/>
      <c r="E35" s="359"/>
      <c r="F35" s="359"/>
      <c r="G35" s="359"/>
      <c r="H35" s="359"/>
      <c r="I35" s="359"/>
      <c r="J35" s="359"/>
      <c r="K35" s="359"/>
      <c r="L35" s="359"/>
      <c r="M35" s="359"/>
      <c r="N35" s="359"/>
      <c r="O35" s="359"/>
      <c r="P35" s="359"/>
      <c r="Q35" s="359"/>
      <c r="R35" s="359"/>
    </row>
    <row r="36" spans="2:18" ht="11.25" customHeight="1" x14ac:dyDescent="0.25">
      <c r="B36" s="359"/>
      <c r="C36" s="359"/>
      <c r="D36" s="359"/>
      <c r="E36" s="359"/>
      <c r="F36" s="359"/>
      <c r="G36" s="359"/>
      <c r="H36" s="359"/>
      <c r="I36" s="359"/>
      <c r="J36" s="359"/>
      <c r="K36" s="359"/>
      <c r="L36" s="359"/>
      <c r="M36" s="359"/>
      <c r="N36" s="359"/>
      <c r="O36" s="359"/>
      <c r="P36" s="359"/>
      <c r="Q36" s="359"/>
      <c r="R36" s="359"/>
    </row>
  </sheetData>
  <sheetProtection algorithmName="SHA-512" hashValue="yLNpgTR0OGaTDIPzEptmzPJfuk3Ron/CzJzBmFnE1DhdOWM2Wiuch7zKpEpRsCfeRfNtDbksC/BhMVt/X/uNHw==" saltValue="AfFb1kdTbFzLj0ilWix6DA==" spinCount="100000" sheet="1" objects="1" scenarios="1"/>
  <mergeCells count="3">
    <mergeCell ref="B3:R7"/>
    <mergeCell ref="B8:R33"/>
    <mergeCell ref="B34:R36"/>
  </mergeCells>
  <pageMargins left="0.511811024" right="0.511811024" top="0.78740157499999996" bottom="0.78740157499999996" header="0.31496062000000002" footer="0.31496062000000002"/>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W62"/>
  <sheetViews>
    <sheetView zoomScale="90" zoomScaleNormal="90" workbookViewId="0">
      <pane ySplit="4" topLeftCell="A5" activePane="bottomLeft" state="frozen"/>
      <selection pane="bottomLeft" activeCell="U5" sqref="U5:V5"/>
    </sheetView>
  </sheetViews>
  <sheetFormatPr defaultRowHeight="22.5" customHeight="1" x14ac:dyDescent="0.25"/>
  <cols>
    <col min="1" max="1" width="1.140625" style="156" customWidth="1"/>
    <col min="2" max="5" width="8.140625" style="156" customWidth="1"/>
    <col min="6" max="13" width="10" style="156" customWidth="1"/>
    <col min="14" max="29" width="8.140625" style="156" customWidth="1"/>
    <col min="30" max="31" width="8.7109375" style="156" hidden="1" customWidth="1"/>
    <col min="32" max="32" width="23.28515625" style="156" customWidth="1"/>
    <col min="33" max="34" width="23.28515625" style="266" customWidth="1"/>
    <col min="35" max="35" width="9.28515625" style="266" customWidth="1"/>
    <col min="36" max="36" width="9.140625" style="266"/>
    <col min="37" max="37" width="11" style="266" bestFit="1" customWidth="1"/>
    <col min="38" max="38" width="11" style="266" customWidth="1"/>
    <col min="39" max="39" width="9.140625" style="266"/>
    <col min="40" max="40" width="9.140625" style="156"/>
    <col min="41" max="45" width="9.140625" style="266"/>
    <col min="46" max="56" width="9.140625" style="156"/>
    <col min="57" max="57" width="43.85546875" style="157" bestFit="1" customWidth="1"/>
    <col min="58" max="58" width="7" style="157" bestFit="1" customWidth="1"/>
    <col min="59" max="59" width="6.42578125" style="157" bestFit="1" customWidth="1"/>
    <col min="60" max="60" width="72.5703125" style="157" bestFit="1" customWidth="1"/>
    <col min="61" max="61" width="34.28515625" style="156" bestFit="1" customWidth="1"/>
    <col min="62" max="72" width="21.42578125" style="255" customWidth="1"/>
    <col min="73" max="73" width="33.5703125" style="255" bestFit="1" customWidth="1"/>
    <col min="74" max="74" width="30.42578125" style="255" bestFit="1" customWidth="1"/>
    <col min="75" max="75" width="21.42578125" style="255" customWidth="1"/>
    <col min="76" max="16384" width="9.140625" style="156"/>
  </cols>
  <sheetData>
    <row r="1" spans="2:75" ht="12.75" customHeight="1" thickBot="1" x14ac:dyDescent="0.3"/>
    <row r="2" spans="2:75" ht="25.5" customHeight="1" x14ac:dyDescent="0.25">
      <c r="B2" s="400"/>
      <c r="C2" s="401"/>
      <c r="D2" s="401"/>
      <c r="E2" s="401"/>
      <c r="F2" s="401"/>
      <c r="G2" s="401"/>
      <c r="H2" s="401"/>
      <c r="I2" s="401"/>
      <c r="J2" s="314"/>
      <c r="K2" s="404" t="s">
        <v>903</v>
      </c>
      <c r="L2" s="404"/>
      <c r="M2" s="404"/>
      <c r="N2" s="406" t="str">
        <f>IF(N3="Endereço de Garagem","","Endereço de Garagem")</f>
        <v>Endereço de Garagem</v>
      </c>
      <c r="O2" s="406"/>
      <c r="P2" s="406"/>
      <c r="Q2" s="406"/>
      <c r="R2" s="406"/>
      <c r="S2" s="406"/>
      <c r="T2" s="406"/>
      <c r="U2" s="406"/>
      <c r="V2" s="406"/>
      <c r="W2" s="104"/>
      <c r="X2" s="385" t="s">
        <v>372</v>
      </c>
      <c r="Y2" s="385"/>
      <c r="Z2" s="385"/>
      <c r="AA2" s="389" t="s">
        <v>25</v>
      </c>
      <c r="AB2" s="389"/>
      <c r="AC2" s="390"/>
      <c r="AD2" s="104"/>
      <c r="AE2" s="105"/>
      <c r="AV2" s="156" t="s">
        <v>814</v>
      </c>
    </row>
    <row r="3" spans="2:75" ht="37.5" customHeight="1" thickBot="1" x14ac:dyDescent="0.3">
      <c r="B3" s="402"/>
      <c r="C3" s="403"/>
      <c r="D3" s="403"/>
      <c r="E3" s="403"/>
      <c r="F3" s="403"/>
      <c r="G3" s="403"/>
      <c r="H3" s="403"/>
      <c r="I3" s="403"/>
      <c r="J3" s="315"/>
      <c r="K3" s="405" t="s">
        <v>904</v>
      </c>
      <c r="L3" s="405"/>
      <c r="M3" s="405"/>
      <c r="N3" s="407" t="str">
        <f>IF(B2="","",IF(B3="","SELECIONE A GARAGEM ABAIXO DA EMPRESA ESCOLHIDA",VLOOKUP(B3,BE5:BH64,4,0)))</f>
        <v/>
      </c>
      <c r="O3" s="407"/>
      <c r="P3" s="407"/>
      <c r="Q3" s="407"/>
      <c r="R3" s="407"/>
      <c r="S3" s="407"/>
      <c r="T3" s="407"/>
      <c r="U3" s="407"/>
      <c r="V3" s="407"/>
      <c r="W3" s="313"/>
      <c r="X3" s="258" t="str">
        <f>IF($B$3="","",VLOOKUP($B$3,$BE$5:$BH$64,2,0))</f>
        <v/>
      </c>
      <c r="Y3" s="388" t="str">
        <f>IF($X$3="","",IF($X$3=$BF$5,""," vagas"))</f>
        <v/>
      </c>
      <c r="Z3" s="388"/>
      <c r="AA3" s="259" t="str">
        <f>IF(SUM(AI5:AI35)=0,"---",SUM(AI5:AI35))</f>
        <v>---</v>
      </c>
      <c r="AB3" s="386" t="str">
        <f>IF(AA3="---","","veículos")</f>
        <v/>
      </c>
      <c r="AC3" s="387"/>
      <c r="AD3" s="106"/>
      <c r="AE3" s="107"/>
      <c r="AI3" s="272" t="e">
        <f>S6/X6</f>
        <v>#VALUE!</v>
      </c>
      <c r="AV3" s="156" t="s">
        <v>385</v>
      </c>
    </row>
    <row r="4" spans="2:75" ht="48" customHeight="1" thickBot="1" x14ac:dyDescent="0.3">
      <c r="B4" s="304" t="s">
        <v>594</v>
      </c>
      <c r="C4" s="305" t="s">
        <v>1</v>
      </c>
      <c r="D4" s="391" t="s">
        <v>583</v>
      </c>
      <c r="E4" s="392"/>
      <c r="F4" s="408" t="s">
        <v>2</v>
      </c>
      <c r="G4" s="408"/>
      <c r="H4" s="408"/>
      <c r="I4" s="408"/>
      <c r="J4" s="408" t="s">
        <v>3</v>
      </c>
      <c r="K4" s="408"/>
      <c r="L4" s="408"/>
      <c r="M4" s="408"/>
      <c r="N4" s="305" t="s">
        <v>4</v>
      </c>
      <c r="O4" s="306" t="s">
        <v>595</v>
      </c>
      <c r="P4" s="391" t="s">
        <v>24</v>
      </c>
      <c r="Q4" s="409"/>
      <c r="R4" s="392"/>
      <c r="S4" s="307" t="s">
        <v>712</v>
      </c>
      <c r="T4" s="308" t="s">
        <v>800</v>
      </c>
      <c r="U4" s="408" t="s">
        <v>5</v>
      </c>
      <c r="V4" s="408"/>
      <c r="W4" s="309" t="s">
        <v>813</v>
      </c>
      <c r="X4" s="261" t="s">
        <v>372</v>
      </c>
      <c r="Y4" s="310" t="s">
        <v>12</v>
      </c>
      <c r="Z4" s="391" t="s">
        <v>21</v>
      </c>
      <c r="AA4" s="392"/>
      <c r="AB4" s="391" t="s">
        <v>25</v>
      </c>
      <c r="AC4" s="412"/>
      <c r="AD4" s="410" t="s">
        <v>369</v>
      </c>
      <c r="AE4" s="411"/>
      <c r="AI4" s="266" t="s">
        <v>697</v>
      </c>
      <c r="AJ4" s="266" t="s">
        <v>7</v>
      </c>
      <c r="AK4" s="266" t="s">
        <v>714</v>
      </c>
      <c r="AL4" s="266" t="s">
        <v>882</v>
      </c>
      <c r="AO4" s="399" t="s">
        <v>0</v>
      </c>
      <c r="AP4" s="399"/>
      <c r="AQ4" s="267" t="s">
        <v>11</v>
      </c>
      <c r="AR4" s="268" t="s">
        <v>12</v>
      </c>
      <c r="AS4" s="268" t="s">
        <v>13</v>
      </c>
      <c r="AV4" s="156" t="s">
        <v>388</v>
      </c>
    </row>
    <row r="5" spans="2:75" ht="30" customHeight="1" thickBot="1" x14ac:dyDescent="0.3">
      <c r="B5" s="303">
        <v>1</v>
      </c>
      <c r="C5" s="311"/>
      <c r="D5" s="372" t="s">
        <v>584</v>
      </c>
      <c r="E5" s="373"/>
      <c r="F5" s="382"/>
      <c r="G5" s="383"/>
      <c r="H5" s="383"/>
      <c r="I5" s="384"/>
      <c r="J5" s="374"/>
      <c r="K5" s="375"/>
      <c r="L5" s="375"/>
      <c r="M5" s="376"/>
      <c r="N5" s="278"/>
      <c r="O5" s="279" t="str">
        <f>IF(N5="","",IF(VLOOKUP(N5,'BD1'!$A$6:$B$7206,2,0)=1,CONCATENATE(VLOOKUP(N5,'BD1'!$A$6:$B$7206,2,0)," hora"),CONCATENATE(VLOOKUP(N5,'BD1'!$A$6:$B$7206,2,0)," horas")))</f>
        <v/>
      </c>
      <c r="P5" s="377" t="str">
        <f>IF(N5="","",IF(VLOOKUP(N5,'BD1'!$D$6:$E$7206,2,0)=0,CONCATENATE(VLOOKUP(N5,'BD1'!$D$6:$E$7206,2,0)," Ponto de Apoio"),IF(VLOOKUP(N5,'BD1'!$D$6:$E$7206,2,0)=1,CONCATENATE(VLOOKUP(N5,'BD1'!$D$6:$E$7206,2,0)," Ponto de Apoio"),CONCATENATE(VLOOKUP(N5,'BD1'!$D$6:$E$7206,2,0)," Pontos de Apoio"))))</f>
        <v/>
      </c>
      <c r="Q5" s="378"/>
      <c r="R5" s="379"/>
      <c r="S5" s="280"/>
      <c r="T5" s="277"/>
      <c r="U5" s="370"/>
      <c r="V5" s="371"/>
      <c r="W5" s="301"/>
      <c r="X5" s="279" t="str">
        <f t="shared" ref="X5:X7" si="0">IF(U5="","",IF(U5="serviço","",VLOOKUP(U5,$AO$4:$AR$14,3,0)))</f>
        <v/>
      </c>
      <c r="Y5" s="279" t="str">
        <f t="shared" ref="Y5:Y7" si="1">IF(U5="","",IF(U5="serviço","",VLOOKUP(U5,$AO$4:$AR$14,4,0)))</f>
        <v/>
      </c>
      <c r="Z5" s="360" t="str">
        <f t="shared" ref="Z5:Z7" si="2">IF(SUM(S5)="","",IF(U5="","",IF(ROUNDUP(SUM(S5:T5)/X5,0)=1,CONCATENATE(ROUNDUP(SUM(S5:T5)/X5,0)," partida diária"),CONCATENATE(ROUNDUP(SUM(S5:T5)/X5,0)," partidas diárias"))))</f>
        <v/>
      </c>
      <c r="AA5" s="361"/>
      <c r="AB5" s="362" t="str">
        <f t="shared" ref="AB5:AB7" si="3">IF(N5="","",IF(U5="","",CONCATENATE(SUM(AG5:AH5),"  veículos")))</f>
        <v/>
      </c>
      <c r="AC5" s="363"/>
      <c r="AD5" s="281" t="str">
        <f t="shared" ref="AD5:AD24" si="4">IF(AB5="","",IF(P5="0 Ponto de Apoio"," 0 veículos",IF(ROUNDUP(S5/SUM(X5:Y5),0)&lt;12,"1 veículo",IF(ROUNDUP(S5/SUM(X5:Y5),0)&gt;25,"4 veículos","3 veículos"))))</f>
        <v/>
      </c>
      <c r="AE5" s="262"/>
      <c r="AF5" s="266"/>
      <c r="AG5" s="266" t="str">
        <f>IF($N5="","",IF(U5="","",IF(U5=$AO$5,VLOOKUP(ROUNDUP(S5/X5,0),'BD1'!$H$116:$I$208,2,0),IF(U5=$AO$6,VLOOKUP(ROUNDUP(S5/X5,0),'BD1'!$H$116:$I$208,2,0),IF(U5=$AO$7,VLOOKUP(ROUNDUP(S5/X5,0),'BD1'!$H$116:$I$208,2,0),0)))))</f>
        <v/>
      </c>
      <c r="AH5" s="266" t="str">
        <f>IF(N5="","",IF(AG5&gt;0,"",SUM(VLOOKUP(ROUNDUP(SUM(S5:T5)/X5,0),'BD1'!$H$6:$AL$103,ROUNDUP(SUM(S5:T5)/X5,0)+1,0))))</f>
        <v/>
      </c>
      <c r="AI5" s="266" t="str">
        <f>IF(SUM(AG5:AH5)=0,"",SUM(AG5:AH5))</f>
        <v/>
      </c>
      <c r="AJ5" s="266" t="str">
        <f>IF(N5="","",VLOOKUP(N5,'BD1'!$A$6:$B$7206,2,0))</f>
        <v/>
      </c>
      <c r="AK5" s="272" t="str">
        <f>IF(AI5="","",IF(AI5&gt;0,SUM(ROUNDUP(AJ5/8,0)*AI5)*AM5,""))</f>
        <v/>
      </c>
      <c r="AL5" s="272" t="str">
        <f>IF(U5=$AO$5,AK5,IF(U5=$AO$6,AK5,""))</f>
        <v/>
      </c>
      <c r="AM5" s="266" t="str">
        <f>IF(AI5="","",IF(U5=$AO$5,2,IF(U5=$AO$6,2,1)))</f>
        <v/>
      </c>
      <c r="AO5" s="399" t="s">
        <v>879</v>
      </c>
      <c r="AP5" s="399"/>
      <c r="AQ5" s="267">
        <v>70</v>
      </c>
      <c r="AR5" s="268">
        <v>0</v>
      </c>
      <c r="AS5" s="268">
        <v>6.2557000000000001E-2</v>
      </c>
      <c r="BE5" s="316" t="s">
        <v>623</v>
      </c>
      <c r="BF5" s="317" t="s">
        <v>393</v>
      </c>
      <c r="BG5" s="318"/>
      <c r="BH5" s="319" t="s">
        <v>624</v>
      </c>
      <c r="BI5" s="254" t="s">
        <v>868</v>
      </c>
      <c r="BJ5" s="256" t="s">
        <v>869</v>
      </c>
      <c r="BK5" s="256" t="s">
        <v>870</v>
      </c>
      <c r="BL5" s="256" t="s">
        <v>871</v>
      </c>
      <c r="BM5" s="256" t="s">
        <v>863</v>
      </c>
      <c r="BN5" s="256" t="s">
        <v>864</v>
      </c>
      <c r="BO5" s="256" t="s">
        <v>874</v>
      </c>
      <c r="BP5" s="256" t="s">
        <v>865</v>
      </c>
      <c r="BQ5" s="256" t="s">
        <v>931</v>
      </c>
      <c r="BR5" s="256" t="s">
        <v>866</v>
      </c>
      <c r="BS5" s="256" t="s">
        <v>936</v>
      </c>
      <c r="BT5" s="256" t="s">
        <v>956</v>
      </c>
      <c r="BU5" s="256" t="s">
        <v>934</v>
      </c>
      <c r="BV5" s="256" t="s">
        <v>912</v>
      </c>
      <c r="BW5" s="256" t="s">
        <v>949</v>
      </c>
    </row>
    <row r="6" spans="2:75" ht="30" customHeight="1" thickBot="1" x14ac:dyDescent="0.3">
      <c r="B6" s="276">
        <v>2</v>
      </c>
      <c r="C6" s="311"/>
      <c r="D6" s="372" t="s">
        <v>584</v>
      </c>
      <c r="E6" s="373"/>
      <c r="F6" s="382"/>
      <c r="G6" s="383"/>
      <c r="H6" s="383"/>
      <c r="I6" s="384"/>
      <c r="J6" s="374"/>
      <c r="K6" s="375"/>
      <c r="L6" s="375"/>
      <c r="M6" s="376"/>
      <c r="N6" s="278"/>
      <c r="O6" s="279" t="str">
        <f>IF(N6="","",IF(VLOOKUP(N6,'BD1'!$A$6:$B$7206,2,0)=1,CONCATENATE(VLOOKUP(N6,'BD1'!$A$6:$B$7206,2,0)," hora"),CONCATENATE(VLOOKUP(N6,'BD1'!$A$6:$B$7206,2,0)," horas")))</f>
        <v/>
      </c>
      <c r="P6" s="377" t="str">
        <f>IF(N6="","",IF(VLOOKUP(N6,'BD1'!$D$6:$E$7206,2,0)=0,CONCATENATE(VLOOKUP(N6,'BD1'!$D$6:$E$7206,2,0)," Ponto de Apoio"),IF(VLOOKUP(N6,'BD1'!$D$6:$E$7206,2,0)=1,CONCATENATE(VLOOKUP(N6,'BD1'!$D$6:$E$7206,2,0)," Ponto de Apoio"),CONCATENATE(VLOOKUP(N6,'BD1'!$D$6:$E$7206,2,0)," Pontos de Apoio"))))</f>
        <v/>
      </c>
      <c r="Q6" s="378"/>
      <c r="R6" s="379"/>
      <c r="S6" s="280"/>
      <c r="T6" s="277"/>
      <c r="U6" s="370"/>
      <c r="V6" s="371"/>
      <c r="W6" s="301"/>
      <c r="X6" s="279" t="str">
        <f t="shared" si="0"/>
        <v/>
      </c>
      <c r="Y6" s="279" t="str">
        <f t="shared" si="1"/>
        <v/>
      </c>
      <c r="Z6" s="360" t="str">
        <f t="shared" si="2"/>
        <v/>
      </c>
      <c r="AA6" s="361"/>
      <c r="AB6" s="362" t="str">
        <f t="shared" si="3"/>
        <v/>
      </c>
      <c r="AC6" s="363"/>
      <c r="AD6" s="281" t="str">
        <f t="shared" si="4"/>
        <v/>
      </c>
      <c r="AE6" s="262"/>
      <c r="AG6" s="266" t="str">
        <f>IF($N6="","",IF(U6="","",IF(U6=$AO$5,VLOOKUP(ROUNDUP(S6/X6,0),'BD1'!$H$116:$I$208,2,0),IF(U6=$AO$6,VLOOKUP(ROUNDUP(S6/X6,0),'BD1'!$H$116:$I$208,2,0),IF(U6=$AO$7,VLOOKUP(ROUNDUP(S6/X6,0),'BD1'!$H$116:$I$208,2,0),0)))))</f>
        <v/>
      </c>
      <c r="AH6" s="266" t="str">
        <f>IF(N6="","",IF(AG6&gt;0,"",SUM(VLOOKUP(ROUNDUP(SUM(S6:T6)/X6,0),'BD1'!$H$6:$AL$103,ROUNDUP(SUM(S6:T6)/X6,0)+1,0))))</f>
        <v/>
      </c>
      <c r="AI6" s="266" t="str">
        <f t="shared" ref="AI6:AI34" si="5">IF(SUM(AG6:AH6)=0,"",SUM(AG6:AH6))</f>
        <v/>
      </c>
      <c r="AJ6" s="266" t="str">
        <f>IF(N6="","",VLOOKUP(N6,'BD1'!$A$6:$B$7206,2,0))</f>
        <v/>
      </c>
      <c r="AK6" s="272" t="str">
        <f t="shared" ref="AK6:AK34" si="6">IF(AI6="","",IF(AI6&gt;0,SUM(ROUNDUP(AJ6/8,0)*AI6)*AM6,""))</f>
        <v/>
      </c>
      <c r="AL6" s="272" t="str">
        <f t="shared" ref="AL6" si="7">IF(U6=$AO$5,AK6,IF(U6=$AO$6,AK6,""))</f>
        <v/>
      </c>
      <c r="AM6" s="266" t="str">
        <f t="shared" ref="AM6:AM34" si="8">IF(AI6="","",IF(U6=$AO$5,2,IF(U6=$AO$6,2,1)))</f>
        <v/>
      </c>
      <c r="AO6" s="399" t="s">
        <v>477</v>
      </c>
      <c r="AP6" s="399"/>
      <c r="AQ6" s="267">
        <v>90</v>
      </c>
      <c r="AR6" s="268">
        <v>0</v>
      </c>
      <c r="AS6" s="268">
        <v>7.9557000000000003E-2</v>
      </c>
      <c r="BE6" s="320" t="s">
        <v>739</v>
      </c>
      <c r="BF6" s="321">
        <v>300</v>
      </c>
      <c r="BG6" s="322" t="s">
        <v>615</v>
      </c>
      <c r="BH6" s="323" t="s">
        <v>777</v>
      </c>
      <c r="BI6" s="158"/>
      <c r="BJ6" s="257" t="s">
        <v>739</v>
      </c>
      <c r="BK6" s="257" t="s">
        <v>747</v>
      </c>
      <c r="BL6" s="257" t="s">
        <v>750</v>
      </c>
      <c r="BM6" s="257" t="s">
        <v>751</v>
      </c>
      <c r="BN6" s="257" t="s">
        <v>755</v>
      </c>
      <c r="BO6" s="257" t="s">
        <v>906</v>
      </c>
      <c r="BP6" s="257" t="s">
        <v>759</v>
      </c>
      <c r="BQ6" s="257" t="s">
        <v>760</v>
      </c>
      <c r="BR6" s="257" t="s">
        <v>762</v>
      </c>
      <c r="BS6" s="257" t="s">
        <v>940</v>
      </c>
      <c r="BT6" s="257" t="s">
        <v>955</v>
      </c>
      <c r="BU6" s="257" t="s">
        <v>937</v>
      </c>
      <c r="BV6" s="257" t="s">
        <v>764</v>
      </c>
      <c r="BW6" s="257" t="s">
        <v>950</v>
      </c>
    </row>
    <row r="7" spans="2:75" ht="30" customHeight="1" thickBot="1" x14ac:dyDescent="0.3">
      <c r="B7" s="276">
        <v>3</v>
      </c>
      <c r="C7" s="311"/>
      <c r="D7" s="372" t="s">
        <v>584</v>
      </c>
      <c r="E7" s="373"/>
      <c r="F7" s="382"/>
      <c r="G7" s="383"/>
      <c r="H7" s="383"/>
      <c r="I7" s="384"/>
      <c r="J7" s="374"/>
      <c r="K7" s="375"/>
      <c r="L7" s="375"/>
      <c r="M7" s="376"/>
      <c r="N7" s="278"/>
      <c r="O7" s="279" t="str">
        <f>IF(N7="","",IF(VLOOKUP(N7,'BD1'!$A$6:$B$7206,2,0)=1,CONCATENATE(VLOOKUP(N7,'BD1'!$A$6:$B$7206,2,0)," hora"),CONCATENATE(VLOOKUP(N7,'BD1'!$A$6:$B$7206,2,0)," horas")))</f>
        <v/>
      </c>
      <c r="P7" s="377" t="str">
        <f>IF(N7="","",IF(VLOOKUP(N7,'BD1'!$D$6:$E$7206,2,0)=0,CONCATENATE(VLOOKUP(N7,'BD1'!$D$6:$E$7206,2,0)," Ponto de Apoio"),IF(VLOOKUP(N7,'BD1'!$D$6:$E$7206,2,0)=1,CONCATENATE(VLOOKUP(N7,'BD1'!$D$6:$E$7206,2,0)," Ponto de Apoio"),CONCATENATE(VLOOKUP(N7,'BD1'!$D$6:$E$7206,2,0)," Pontos de Apoio"))))</f>
        <v/>
      </c>
      <c r="Q7" s="378"/>
      <c r="R7" s="379"/>
      <c r="S7" s="280"/>
      <c r="T7" s="277"/>
      <c r="U7" s="370"/>
      <c r="V7" s="371"/>
      <c r="W7" s="301"/>
      <c r="X7" s="279" t="str">
        <f t="shared" si="0"/>
        <v/>
      </c>
      <c r="Y7" s="279" t="str">
        <f t="shared" si="1"/>
        <v/>
      </c>
      <c r="Z7" s="360" t="str">
        <f t="shared" si="2"/>
        <v/>
      </c>
      <c r="AA7" s="361"/>
      <c r="AB7" s="362" t="str">
        <f t="shared" si="3"/>
        <v/>
      </c>
      <c r="AC7" s="363"/>
      <c r="AD7" s="281" t="str">
        <f t="shared" si="4"/>
        <v/>
      </c>
      <c r="AE7" s="262"/>
      <c r="AG7" s="266" t="str">
        <f>IF($N7="","",IF(U7="","",IF(U7=$AO$5,VLOOKUP(ROUNDUP(S7/X7,0),'BD1'!$H$116:$I$208,2,0),IF(U7=$AO$6,VLOOKUP(ROUNDUP(S7/X7,0),'BD1'!$H$116:$I$208,2,0),IF(U7=$AO$7,VLOOKUP(ROUNDUP(S7/X7,0),'BD1'!$H$116:$I$208,2,0),0)))))</f>
        <v/>
      </c>
      <c r="AH7" s="266" t="str">
        <f>IF(N7="","",IF(AG7&gt;0,"",SUM(VLOOKUP(ROUNDUP(SUM(S7:T7)/X7,0),'BD1'!$H$6:$AL$103,ROUNDUP(SUM(S7:T7)/X7,0)+1,0))))</f>
        <v/>
      </c>
      <c r="AI7" s="266" t="str">
        <f t="shared" si="5"/>
        <v/>
      </c>
      <c r="AJ7" s="266" t="str">
        <f>IF(N7="","",VLOOKUP(N7,'BD1'!$A$6:$B$7206,2,0))</f>
        <v/>
      </c>
      <c r="AK7" s="272" t="str">
        <f t="shared" si="6"/>
        <v/>
      </c>
      <c r="AL7" s="272" t="str">
        <f t="shared" ref="AL7" si="9">IF(U7=$AO$5,AK7,IF(U7=$AO$6,AK7,""))</f>
        <v/>
      </c>
      <c r="AM7" s="266" t="str">
        <f t="shared" si="8"/>
        <v/>
      </c>
      <c r="AO7" s="399" t="s">
        <v>718</v>
      </c>
      <c r="AP7" s="399"/>
      <c r="AQ7" s="267">
        <v>44</v>
      </c>
      <c r="AR7" s="268">
        <v>0</v>
      </c>
      <c r="AS7" s="268">
        <v>9.2557E-2</v>
      </c>
      <c r="BE7" s="320" t="s">
        <v>740</v>
      </c>
      <c r="BF7" s="321">
        <v>50</v>
      </c>
      <c r="BG7" s="322" t="s">
        <v>615</v>
      </c>
      <c r="BH7" s="323" t="s">
        <v>616</v>
      </c>
      <c r="BJ7" s="257" t="s">
        <v>740</v>
      </c>
      <c r="BK7" s="257" t="s">
        <v>748</v>
      </c>
      <c r="BL7" s="257"/>
      <c r="BM7" s="257" t="s">
        <v>752</v>
      </c>
      <c r="BN7" s="257" t="s">
        <v>932</v>
      </c>
      <c r="BO7" s="257" t="s">
        <v>875</v>
      </c>
      <c r="BP7" s="257" t="s">
        <v>910</v>
      </c>
      <c r="BQ7" s="257" t="s">
        <v>761</v>
      </c>
      <c r="BR7" s="257" t="s">
        <v>763</v>
      </c>
      <c r="BS7" s="257" t="s">
        <v>942</v>
      </c>
      <c r="BT7" s="257"/>
      <c r="BU7" s="257"/>
      <c r="BV7" s="257" t="s">
        <v>765</v>
      </c>
      <c r="BW7" s="257" t="s">
        <v>947</v>
      </c>
    </row>
    <row r="8" spans="2:75" ht="30" customHeight="1" thickBot="1" x14ac:dyDescent="0.3">
      <c r="B8" s="276">
        <v>4</v>
      </c>
      <c r="C8" s="311"/>
      <c r="D8" s="372" t="s">
        <v>584</v>
      </c>
      <c r="E8" s="373"/>
      <c r="F8" s="382"/>
      <c r="G8" s="383"/>
      <c r="H8" s="383"/>
      <c r="I8" s="384"/>
      <c r="J8" s="374"/>
      <c r="K8" s="375"/>
      <c r="L8" s="375"/>
      <c r="M8" s="376"/>
      <c r="N8" s="278"/>
      <c r="O8" s="279" t="str">
        <f>IF(N8="","",IF(VLOOKUP(N8,'BD1'!$A$6:$B$7206,2,0)=1,CONCATENATE(VLOOKUP(N8,'BD1'!$A$6:$B$7206,2,0)," hora"),CONCATENATE(VLOOKUP(N8,'BD1'!$A$6:$B$7206,2,0)," horas")))</f>
        <v/>
      </c>
      <c r="P8" s="377" t="str">
        <f>IF(N8="","",IF(VLOOKUP(N8,'BD1'!$D$6:$E$7206,2,0)=0,CONCATENATE(VLOOKUP(N8,'BD1'!$D$6:$E$7206,2,0)," Ponto de Apoio"),IF(VLOOKUP(N8,'BD1'!$D$6:$E$7206,2,0)=1,CONCATENATE(VLOOKUP(N8,'BD1'!$D$6:$E$7206,2,0)," Ponto de Apoio"),CONCATENATE(VLOOKUP(N8,'BD1'!$D$6:$E$7206,2,0)," Pontos de Apoio"))))</f>
        <v/>
      </c>
      <c r="Q8" s="378"/>
      <c r="R8" s="379"/>
      <c r="S8" s="280"/>
      <c r="T8" s="277"/>
      <c r="U8" s="370"/>
      <c r="V8" s="371"/>
      <c r="W8" s="301"/>
      <c r="X8" s="279" t="str">
        <f t="shared" ref="X8" si="10">IF(U8="","",IF(U8="serviço","",VLOOKUP(U8,$AO$4:$AR$14,3,0)))</f>
        <v/>
      </c>
      <c r="Y8" s="279" t="str">
        <f t="shared" ref="Y8" si="11">IF(U8="","",IF(U8="serviço","",VLOOKUP(U8,$AO$4:$AR$14,4,0)))</f>
        <v/>
      </c>
      <c r="Z8" s="360" t="str">
        <f t="shared" ref="Z8:Z34" si="12">IF(SUM(S8)="","",IF(U8="","",IF(ROUNDUP(SUM(S8:T8)/X8,0)=1,CONCATENATE(ROUNDUP(SUM(S8:T8)/X8,0)," partida diária"),CONCATENATE(ROUNDUP(SUM(S8:T8)/X8,0)," partidas diárias"))))</f>
        <v/>
      </c>
      <c r="AA8" s="361"/>
      <c r="AB8" s="362" t="str">
        <f t="shared" ref="AB8:AB34" si="13">IF(N8="","",IF(U8="","",CONCATENATE(SUM(AG8:AH8),"  veículos")))</f>
        <v/>
      </c>
      <c r="AC8" s="363"/>
      <c r="AD8" s="281" t="str">
        <f t="shared" si="4"/>
        <v/>
      </c>
      <c r="AE8" s="262"/>
      <c r="AG8" s="266" t="str">
        <f>IF($N8="","",IF(U8="","",IF(U8=$AO$5,VLOOKUP(ROUNDUP(S8/X8,0),'BD1'!$H$116:$I$208,2,0),IF(U8=$AO$6,VLOOKUP(ROUNDUP(S8/X8,0),'BD1'!$H$116:$I$208,2,0),IF(U8=$AO$7,VLOOKUP(ROUNDUP(S8/X8,0),'BD1'!$H$116:$I$208,2,0),0)))))</f>
        <v/>
      </c>
      <c r="AH8" s="266" t="str">
        <f>IF(N8="","",IF(AG8&gt;0,"",SUM(VLOOKUP(ROUNDUP(SUM(S8:T8)/X8,0),'BD1'!$H$6:$AL$103,ROUNDUP(SUM(S8:T8)/X8,0)+1,0))))</f>
        <v/>
      </c>
      <c r="AI8" s="266" t="str">
        <f t="shared" si="5"/>
        <v/>
      </c>
      <c r="AJ8" s="266" t="str">
        <f>IF(N8="","",VLOOKUP(N8,'BD1'!$A$6:$B$7206,2,0))</f>
        <v/>
      </c>
      <c r="AK8" s="272" t="str">
        <f t="shared" si="6"/>
        <v/>
      </c>
      <c r="AL8" s="272" t="str">
        <f t="shared" ref="AL8" si="14">IF(U8=$AO$5,AK8,IF(U8=$AO$6,AK8,""))</f>
        <v/>
      </c>
      <c r="AM8" s="266" t="str">
        <f t="shared" si="8"/>
        <v/>
      </c>
      <c r="AO8" s="399" t="s">
        <v>14</v>
      </c>
      <c r="AP8" s="399"/>
      <c r="AQ8" s="267">
        <v>52</v>
      </c>
      <c r="AR8" s="268">
        <v>0</v>
      </c>
      <c r="AS8" s="268">
        <v>0.15673300000000001</v>
      </c>
      <c r="BE8" s="320" t="s">
        <v>741</v>
      </c>
      <c r="BF8" s="321">
        <v>100</v>
      </c>
      <c r="BG8" s="322" t="s">
        <v>615</v>
      </c>
      <c r="BH8" s="323" t="s">
        <v>778</v>
      </c>
      <c r="BJ8" s="257" t="s">
        <v>741</v>
      </c>
      <c r="BK8" s="257"/>
      <c r="BL8" s="257"/>
      <c r="BM8" s="257" t="s">
        <v>905</v>
      </c>
      <c r="BN8" s="257" t="s">
        <v>756</v>
      </c>
      <c r="BO8" s="257" t="s">
        <v>908</v>
      </c>
      <c r="BP8" s="257" t="s">
        <v>928</v>
      </c>
      <c r="BQ8" s="257" t="s">
        <v>919</v>
      </c>
      <c r="BR8" s="257" t="s">
        <v>913</v>
      </c>
      <c r="BS8" s="257"/>
      <c r="BT8" s="257"/>
      <c r="BU8" s="257"/>
      <c r="BV8" s="257" t="s">
        <v>867</v>
      </c>
      <c r="BW8" s="257" t="s">
        <v>948</v>
      </c>
    </row>
    <row r="9" spans="2:75" ht="30" customHeight="1" thickBot="1" x14ac:dyDescent="0.3">
      <c r="B9" s="276">
        <v>5</v>
      </c>
      <c r="C9" s="311"/>
      <c r="D9" s="372" t="s">
        <v>584</v>
      </c>
      <c r="E9" s="373"/>
      <c r="F9" s="382"/>
      <c r="G9" s="383"/>
      <c r="H9" s="383"/>
      <c r="I9" s="384"/>
      <c r="J9" s="374"/>
      <c r="K9" s="375"/>
      <c r="L9" s="375"/>
      <c r="M9" s="376"/>
      <c r="N9" s="278"/>
      <c r="O9" s="279" t="str">
        <f>IF(N9="","",IF(VLOOKUP(N9,'BD1'!$A$6:$B$7206,2,0)=1,CONCATENATE(VLOOKUP(N9,'BD1'!$A$6:$B$7206,2,0)," hora"),CONCATENATE(VLOOKUP(N9,'BD1'!$A$6:$B$7206,2,0)," horas")))</f>
        <v/>
      </c>
      <c r="P9" s="377" t="str">
        <f>IF(N9="","",IF(VLOOKUP(N9,'BD1'!$D$6:$E$7206,2,0)=0,CONCATENATE(VLOOKUP(N9,'BD1'!$D$6:$E$7206,2,0)," Ponto de Apoio"),IF(VLOOKUP(N9,'BD1'!$D$6:$E$7206,2,0)=1,CONCATENATE(VLOOKUP(N9,'BD1'!$D$6:$E$7206,2,0)," Ponto de Apoio"),CONCATENATE(VLOOKUP(N9,'BD1'!$D$6:$E$7206,2,0)," Pontos de Apoio"))))</f>
        <v/>
      </c>
      <c r="Q9" s="378"/>
      <c r="R9" s="379"/>
      <c r="S9" s="280"/>
      <c r="T9" s="277"/>
      <c r="U9" s="370"/>
      <c r="V9" s="371"/>
      <c r="W9" s="301" t="str">
        <f t="shared" ref="W9" si="15">IF(U9="","",IF(U9=$AO$5,$AV$4,IF(U9=$AO$6,$AV$4,IF(U9=$AO$7,$AV$4,$AV$2))))</f>
        <v/>
      </c>
      <c r="X9" s="279" t="str">
        <f t="shared" ref="X9" si="16">IF(U9="","",IF(U9="serviço","",VLOOKUP(U9,$AO$4:$AR$14,3,0)))</f>
        <v/>
      </c>
      <c r="Y9" s="279" t="str">
        <f t="shared" ref="Y9" si="17">IF(U9="","",IF(U9="serviço","",VLOOKUP(U9,$AO$4:$AR$14,4,0)))</f>
        <v/>
      </c>
      <c r="Z9" s="360" t="str">
        <f t="shared" si="12"/>
        <v/>
      </c>
      <c r="AA9" s="361"/>
      <c r="AB9" s="362" t="str">
        <f t="shared" si="13"/>
        <v/>
      </c>
      <c r="AC9" s="363"/>
      <c r="AD9" s="281" t="str">
        <f t="shared" si="4"/>
        <v/>
      </c>
      <c r="AE9" s="262"/>
      <c r="AG9" s="266" t="str">
        <f>IF($N9="","",IF(U9="","",IF(U9=$AO$5,VLOOKUP(ROUNDUP(S9/X9,0),'BD1'!$H$116:$I$208,2,0),IF(U9=$AO$6,VLOOKUP(ROUNDUP(S9/X9,0),'BD1'!$H$116:$I$208,2,0),IF(U9=$AO$7,VLOOKUP(ROUNDUP(S9/X9,0),'BD1'!$H$116:$I$208,2,0),0)))))</f>
        <v/>
      </c>
      <c r="AH9" s="266" t="str">
        <f>IF(N9="","",IF(AG9&gt;0,"",SUM(VLOOKUP(ROUNDUP(SUM(S9:T9)/X9,0),'BD1'!$H$6:$AL$103,ROUNDUP(SUM(S9:T9)/X9,0)+1,0))))</f>
        <v/>
      </c>
      <c r="AI9" s="266" t="str">
        <f>IF(SUM(AG9:AH9)=0,"",SUM(AG9:AH9))</f>
        <v/>
      </c>
      <c r="AJ9" s="266" t="str">
        <f>IF(N9="","",VLOOKUP(N9,'BD1'!$A$6:$B$7206,2,0))</f>
        <v/>
      </c>
      <c r="AK9" s="272" t="str">
        <f t="shared" si="6"/>
        <v/>
      </c>
      <c r="AL9" s="272" t="str">
        <f t="shared" ref="AL9" si="18">IF(U9=$AO$5,AK9,IF(U9=$AO$6,AK9,""))</f>
        <v/>
      </c>
      <c r="AM9" s="266" t="str">
        <f t="shared" si="8"/>
        <v/>
      </c>
      <c r="AO9" s="399" t="s">
        <v>15</v>
      </c>
      <c r="AP9" s="399"/>
      <c r="AQ9" s="268">
        <v>50</v>
      </c>
      <c r="AR9" s="268">
        <v>0</v>
      </c>
      <c r="AS9" s="268">
        <v>0.16620699999999999</v>
      </c>
      <c r="BE9" s="320" t="s">
        <v>742</v>
      </c>
      <c r="BF9" s="321">
        <v>50</v>
      </c>
      <c r="BG9" s="322" t="s">
        <v>615</v>
      </c>
      <c r="BH9" s="323" t="s">
        <v>779</v>
      </c>
      <c r="BJ9" s="257" t="s">
        <v>742</v>
      </c>
      <c r="BK9" s="257"/>
      <c r="BL9" s="257"/>
      <c r="BM9" s="257"/>
      <c r="BN9" s="257" t="s">
        <v>808</v>
      </c>
      <c r="BO9" s="257" t="s">
        <v>758</v>
      </c>
      <c r="BP9" s="257"/>
      <c r="BQ9" s="257" t="s">
        <v>920</v>
      </c>
      <c r="BR9" s="257" t="s">
        <v>914</v>
      </c>
      <c r="BS9" s="257"/>
      <c r="BT9" s="257"/>
      <c r="BU9" s="257"/>
      <c r="BV9" s="257" t="s">
        <v>925</v>
      </c>
      <c r="BW9" s="257"/>
    </row>
    <row r="10" spans="2:75" ht="30" customHeight="1" thickBot="1" x14ac:dyDescent="0.3">
      <c r="B10" s="276">
        <v>6</v>
      </c>
      <c r="C10" s="311"/>
      <c r="D10" s="372" t="s">
        <v>584</v>
      </c>
      <c r="E10" s="373"/>
      <c r="F10" s="374"/>
      <c r="G10" s="375"/>
      <c r="H10" s="375"/>
      <c r="I10" s="376"/>
      <c r="J10" s="374"/>
      <c r="K10" s="375"/>
      <c r="L10" s="375"/>
      <c r="M10" s="376"/>
      <c r="N10" s="278"/>
      <c r="O10" s="279" t="str">
        <f>IF(N10="","",IF(VLOOKUP(N10,'BD1'!$A$6:$B$7206,2,0)=1,CONCATENATE(VLOOKUP(N10,'BD1'!$A$6:$B$7206,2,0)," hora"),CONCATENATE(VLOOKUP(N10,'BD1'!$A$6:$B$7206,2,0)," horas")))</f>
        <v/>
      </c>
      <c r="P10" s="377" t="str">
        <f>IF(N10="","",IF(VLOOKUP(N10,'BD1'!$D$6:$E$7206,2,0)=0,CONCATENATE(VLOOKUP(N10,'BD1'!$D$6:$E$7206,2,0)," Ponto de Apoio"),IF(VLOOKUP(N10,'BD1'!$D$6:$E$7206,2,0)=1,CONCATENATE(VLOOKUP(N10,'BD1'!$D$6:$E$7206,2,0)," Ponto de Apoio"),CONCATENATE(VLOOKUP(N10,'BD1'!$D$6:$E$7206,2,0)," Pontos de Apoio"))))</f>
        <v/>
      </c>
      <c r="Q10" s="378"/>
      <c r="R10" s="379"/>
      <c r="S10" s="280"/>
      <c r="T10" s="277"/>
      <c r="U10" s="370"/>
      <c r="V10" s="371"/>
      <c r="W10" s="301" t="str">
        <f t="shared" ref="W10" si="19">IF(U10="","",IF(U10=$AO$5,$AV$4,IF(U10=$AO$6,$AV$4,IF(U10=$AO$7,$AV$4,$AV$2))))</f>
        <v/>
      </c>
      <c r="X10" s="279" t="str">
        <f t="shared" ref="X10" si="20">IF(U10="","",IF(U10="serviço","",VLOOKUP(U10,$AO$4:$AR$14,3,0)))</f>
        <v/>
      </c>
      <c r="Y10" s="279" t="str">
        <f t="shared" ref="Y10" si="21">IF(U10="","",IF(U10="serviço","",VLOOKUP(U10,$AO$4:$AR$14,4,0)))</f>
        <v/>
      </c>
      <c r="Z10" s="360" t="str">
        <f t="shared" si="12"/>
        <v/>
      </c>
      <c r="AA10" s="361"/>
      <c r="AB10" s="362" t="str">
        <f t="shared" si="13"/>
        <v/>
      </c>
      <c r="AC10" s="363"/>
      <c r="AD10" s="281" t="str">
        <f t="shared" si="4"/>
        <v/>
      </c>
      <c r="AE10" s="262"/>
      <c r="AG10" s="266" t="str">
        <f>IF($N10="","",IF(U10="","",IF(U10=$AO$5,VLOOKUP(ROUNDUP(S10/X10,0),'BD1'!$H$116:$I$208,2,0),IF(U10=$AO$6,VLOOKUP(ROUNDUP(S10/X10,0),'BD1'!$H$116:$I$208,2,0),IF(U10=$AO$7,VLOOKUP(ROUNDUP(S10/X10,0),'BD1'!$H$116:$I$208,2,0),0)))))</f>
        <v/>
      </c>
      <c r="AH10" s="266" t="str">
        <f>IF(N10="","",IF(AG10&gt;0,"",SUM(VLOOKUP(ROUNDUP(SUM(S10:T10)/X10,0),'BD1'!$H$6:$AL$103,ROUNDUP(SUM(S10:T10)/X10,0)+1,0))))</f>
        <v/>
      </c>
      <c r="AI10" s="266" t="str">
        <f t="shared" si="5"/>
        <v/>
      </c>
      <c r="AJ10" s="266" t="str">
        <f>IF(N10="","",VLOOKUP(N10,'BD1'!$A$6:$B$7206,2,0))</f>
        <v/>
      </c>
      <c r="AK10" s="272" t="str">
        <f t="shared" si="6"/>
        <v/>
      </c>
      <c r="AL10" s="272" t="str">
        <f t="shared" ref="AL10" si="22">IF(U10=$AO$5,AK10,IF(U10=$AO$6,AK10,""))</f>
        <v/>
      </c>
      <c r="AM10" s="266" t="str">
        <f t="shared" si="8"/>
        <v/>
      </c>
      <c r="AO10" s="399" t="s">
        <v>16</v>
      </c>
      <c r="AP10" s="399"/>
      <c r="AQ10" s="268">
        <v>46</v>
      </c>
      <c r="AR10" s="268">
        <v>0</v>
      </c>
      <c r="AS10" s="268">
        <v>0.206097</v>
      </c>
      <c r="BE10" s="320" t="s">
        <v>743</v>
      </c>
      <c r="BF10" s="321">
        <v>50</v>
      </c>
      <c r="BG10" s="322" t="s">
        <v>615</v>
      </c>
      <c r="BH10" s="323" t="s">
        <v>780</v>
      </c>
      <c r="BJ10" s="257" t="s">
        <v>743</v>
      </c>
      <c r="BK10" s="257"/>
      <c r="BL10" s="257"/>
      <c r="BM10" s="257"/>
      <c r="BN10" s="257"/>
      <c r="BO10" s="257"/>
      <c r="BP10" s="257"/>
      <c r="BQ10" s="257" t="s">
        <v>921</v>
      </c>
      <c r="BR10" s="257" t="s">
        <v>915</v>
      </c>
      <c r="BS10" s="257"/>
      <c r="BT10" s="257"/>
      <c r="BU10" s="257"/>
      <c r="BV10" s="257" t="s">
        <v>926</v>
      </c>
      <c r="BW10" s="257"/>
    </row>
    <row r="11" spans="2:75" ht="30" customHeight="1" thickBot="1" x14ac:dyDescent="0.3">
      <c r="B11" s="276">
        <v>7</v>
      </c>
      <c r="C11" s="311"/>
      <c r="D11" s="372" t="s">
        <v>584</v>
      </c>
      <c r="E11" s="373"/>
      <c r="F11" s="374"/>
      <c r="G11" s="375"/>
      <c r="H11" s="375"/>
      <c r="I11" s="376"/>
      <c r="J11" s="374"/>
      <c r="K11" s="375"/>
      <c r="L11" s="375"/>
      <c r="M11" s="376"/>
      <c r="N11" s="278"/>
      <c r="O11" s="279" t="str">
        <f>IF(N11="","",IF(VLOOKUP(N11,'BD1'!$A$6:$B$7206,2,0)=1,CONCATENATE(VLOOKUP(N11,'BD1'!$A$6:$B$7206,2,0)," hora"),CONCATENATE(VLOOKUP(N11,'BD1'!$A$6:$B$7206,2,0)," horas")))</f>
        <v/>
      </c>
      <c r="P11" s="377" t="str">
        <f>IF(N11="","",IF(VLOOKUP(N11,'BD1'!$D$6:$E$7206,2,0)=0,CONCATENATE(VLOOKUP(N11,'BD1'!$D$6:$E$7206,2,0)," Ponto de Apoio"),IF(VLOOKUP(N11,'BD1'!$D$6:$E$7206,2,0)=1,CONCATENATE(VLOOKUP(N11,'BD1'!$D$6:$E$7206,2,0)," Ponto de Apoio"),CONCATENATE(VLOOKUP(N11,'BD1'!$D$6:$E$7206,2,0)," Pontos de Apoio"))))</f>
        <v/>
      </c>
      <c r="Q11" s="378"/>
      <c r="R11" s="379"/>
      <c r="S11" s="280"/>
      <c r="T11" s="277"/>
      <c r="U11" s="370"/>
      <c r="V11" s="371"/>
      <c r="W11" s="301" t="str">
        <f t="shared" ref="W11:W34" si="23">IF(U11="","",IF(U11=$AO$5,$AV$4,IF(U11=$AO$6,$AV$4,IF(U11=$AO$7,$AV$4,$AV$2))))</f>
        <v/>
      </c>
      <c r="X11" s="279" t="str">
        <f t="shared" ref="X11" si="24">IF(U11="","",IF(U11="serviço","",VLOOKUP(U11,$AO$4:$AR$14,3,0)))</f>
        <v/>
      </c>
      <c r="Y11" s="279" t="str">
        <f t="shared" ref="Y11" si="25">IF(U11="","",IF(U11="serviço","",VLOOKUP(U11,$AO$4:$AR$14,4,0)))</f>
        <v/>
      </c>
      <c r="Z11" s="360" t="str">
        <f t="shared" si="12"/>
        <v/>
      </c>
      <c r="AA11" s="361"/>
      <c r="AB11" s="362" t="str">
        <f t="shared" si="13"/>
        <v/>
      </c>
      <c r="AC11" s="363"/>
      <c r="AD11" s="281" t="str">
        <f t="shared" si="4"/>
        <v/>
      </c>
      <c r="AE11" s="262"/>
      <c r="AG11" s="266" t="str">
        <f>IF($N11="","",IF(U11="","",IF(U11=$AO$5,VLOOKUP(ROUNDUP(S11/X11,0),'BD1'!$H$116:$I$208,2,0),IF(U11=$AO$6,VLOOKUP(ROUNDUP(S11/X11,0),'BD1'!$H$116:$I$208,2,0),IF(U11=$AO$7,VLOOKUP(ROUNDUP(S11/X11,0),'BD1'!$H$116:$I$208,2,0),0)))))</f>
        <v/>
      </c>
      <c r="AH11" s="266" t="str">
        <f>IF(N11="","",IF(AG11&gt;0,"",SUM(VLOOKUP(ROUNDUP(SUM(S11:T11)/X11,0),'BD1'!$H$6:$AL$103,ROUNDUP(SUM(S11:T11)/X11,0)+1,0))))</f>
        <v/>
      </c>
      <c r="AI11" s="266" t="str">
        <f t="shared" si="5"/>
        <v/>
      </c>
      <c r="AJ11" s="266" t="str">
        <f>IF(N11="","",VLOOKUP(N11,'BD1'!$A$6:$B$7206,2,0))</f>
        <v/>
      </c>
      <c r="AK11" s="272" t="str">
        <f t="shared" si="6"/>
        <v/>
      </c>
      <c r="AL11" s="272" t="str">
        <f t="shared" ref="AL11" si="26">IF(U11=$AO$5,AK11,IF(U11=$AO$6,AK11,""))</f>
        <v/>
      </c>
      <c r="AM11" s="266" t="str">
        <f t="shared" si="8"/>
        <v/>
      </c>
      <c r="AO11" s="399" t="s">
        <v>17</v>
      </c>
      <c r="AP11" s="399"/>
      <c r="AQ11" s="268">
        <v>38</v>
      </c>
      <c r="AR11" s="268">
        <v>0</v>
      </c>
      <c r="AS11" s="268">
        <v>0.22770399999999999</v>
      </c>
      <c r="BE11" s="320" t="s">
        <v>744</v>
      </c>
      <c r="BF11" s="321">
        <v>200</v>
      </c>
      <c r="BG11" s="322" t="s">
        <v>615</v>
      </c>
      <c r="BH11" s="323" t="s">
        <v>781</v>
      </c>
      <c r="BJ11" s="257"/>
      <c r="BK11" s="257"/>
      <c r="BL11" s="257"/>
      <c r="BM11" s="257"/>
      <c r="BN11" s="257"/>
      <c r="BO11" s="257"/>
      <c r="BP11" s="257"/>
      <c r="BQ11" s="257" t="s">
        <v>953</v>
      </c>
      <c r="BR11" s="257"/>
      <c r="BS11" s="257"/>
      <c r="BT11" s="257"/>
      <c r="BU11" s="257"/>
      <c r="BV11" s="257"/>
      <c r="BW11" s="257"/>
    </row>
    <row r="12" spans="2:75" ht="30" customHeight="1" thickBot="1" x14ac:dyDescent="0.3">
      <c r="B12" s="276">
        <v>8</v>
      </c>
      <c r="C12" s="311"/>
      <c r="D12" s="372" t="s">
        <v>584</v>
      </c>
      <c r="E12" s="373"/>
      <c r="F12" s="374"/>
      <c r="G12" s="375"/>
      <c r="H12" s="375"/>
      <c r="I12" s="376"/>
      <c r="J12" s="374"/>
      <c r="K12" s="375"/>
      <c r="L12" s="375"/>
      <c r="M12" s="376"/>
      <c r="N12" s="278"/>
      <c r="O12" s="279" t="str">
        <f>IF(N12="","",IF(VLOOKUP(N12,'BD1'!$A$6:$B$7206,2,0)=1,CONCATENATE(VLOOKUP(N12,'BD1'!$A$6:$B$7206,2,0)," hora"),CONCATENATE(VLOOKUP(N12,'BD1'!$A$6:$B$7206,2,0)," horas")))</f>
        <v/>
      </c>
      <c r="P12" s="377" t="str">
        <f>IF(N12="","",IF(VLOOKUP(N12,'BD1'!$D$6:$E$7206,2,0)=0,CONCATENATE(VLOOKUP(N12,'BD1'!$D$6:$E$7206,2,0)," Ponto de Apoio"),IF(VLOOKUP(N12,'BD1'!$D$6:$E$7206,2,0)=1,CONCATENATE(VLOOKUP(N12,'BD1'!$D$6:$E$7206,2,0)," Ponto de Apoio"),CONCATENATE(VLOOKUP(N12,'BD1'!$D$6:$E$7206,2,0)," Pontos de Apoio"))))</f>
        <v/>
      </c>
      <c r="Q12" s="378"/>
      <c r="R12" s="379"/>
      <c r="S12" s="280"/>
      <c r="T12" s="277"/>
      <c r="U12" s="370"/>
      <c r="V12" s="371"/>
      <c r="W12" s="301" t="str">
        <f t="shared" si="23"/>
        <v/>
      </c>
      <c r="X12" s="279" t="str">
        <f t="shared" ref="X12" si="27">IF(U12="","",IF(U12="serviço","",VLOOKUP(U12,$AO$4:$AR$14,3,0)))</f>
        <v/>
      </c>
      <c r="Y12" s="279" t="str">
        <f t="shared" ref="Y12" si="28">IF(U12="","",IF(U12="serviço","",VLOOKUP(U12,$AO$4:$AR$14,4,0)))</f>
        <v/>
      </c>
      <c r="Z12" s="360" t="str">
        <f t="shared" si="12"/>
        <v/>
      </c>
      <c r="AA12" s="361"/>
      <c r="AB12" s="362" t="str">
        <f t="shared" si="13"/>
        <v/>
      </c>
      <c r="AC12" s="363"/>
      <c r="AD12" s="281" t="str">
        <f t="shared" si="4"/>
        <v/>
      </c>
      <c r="AE12" s="262"/>
      <c r="AG12" s="266" t="str">
        <f>IF($N12="","",IF(U12="","",IF(U12=$AO$5,VLOOKUP(ROUNDUP(S12/X12,0),'BD1'!$H$116:$I$208,2,0),IF(U12=$AO$6,VLOOKUP(ROUNDUP(S12/X12,0),'BD1'!$H$116:$I$208,2,0),IF(U12=$AO$7,VLOOKUP(ROUNDUP(S12/X12,0),'BD1'!$H$116:$I$208,2,0),0)))))</f>
        <v/>
      </c>
      <c r="AH12" s="266" t="str">
        <f>IF(N12="","",IF(AG12&gt;0,"",SUM(VLOOKUP(ROUNDUP(SUM(S12:T12)/X12,0),'BD1'!$H$6:$AL$103,ROUNDUP(SUM(S12:T12)/X12,0)+1,0))))</f>
        <v/>
      </c>
      <c r="AI12" s="266" t="str">
        <f t="shared" si="5"/>
        <v/>
      </c>
      <c r="AJ12" s="266" t="str">
        <f>IF(N12="","",VLOOKUP(N12,'BD1'!$A$6:$B$7206,2,0))</f>
        <v/>
      </c>
      <c r="AK12" s="272" t="str">
        <f t="shared" si="6"/>
        <v/>
      </c>
      <c r="AL12" s="272" t="str">
        <f t="shared" ref="AL12" si="29">IF(U12=$AO$5,AK12,IF(U12=$AO$6,AK12,""))</f>
        <v/>
      </c>
      <c r="AM12" s="266" t="str">
        <f t="shared" si="8"/>
        <v/>
      </c>
      <c r="AO12" s="399" t="s">
        <v>18</v>
      </c>
      <c r="AP12" s="399"/>
      <c r="AQ12" s="268">
        <v>26</v>
      </c>
      <c r="AR12" s="268">
        <v>0</v>
      </c>
      <c r="AS12" s="268">
        <v>0.37729000000000001</v>
      </c>
      <c r="BE12" s="320" t="s">
        <v>745</v>
      </c>
      <c r="BF12" s="321">
        <v>100</v>
      </c>
      <c r="BG12" s="322" t="s">
        <v>615</v>
      </c>
      <c r="BH12" s="323" t="s">
        <v>617</v>
      </c>
      <c r="BJ12" s="257"/>
      <c r="BK12" s="257"/>
      <c r="BL12" s="257"/>
      <c r="BM12" s="257"/>
      <c r="BN12" s="257"/>
      <c r="BO12" s="257"/>
      <c r="BP12" s="257"/>
      <c r="BQ12" s="257"/>
      <c r="BR12" s="257"/>
      <c r="BS12" s="257"/>
      <c r="BT12" s="257"/>
      <c r="BU12" s="257"/>
      <c r="BV12" s="257"/>
      <c r="BW12" s="257"/>
    </row>
    <row r="13" spans="2:75" ht="30" customHeight="1" thickBot="1" x14ac:dyDescent="0.3">
      <c r="B13" s="276">
        <v>9</v>
      </c>
      <c r="C13" s="311"/>
      <c r="D13" s="372" t="s">
        <v>584</v>
      </c>
      <c r="E13" s="373"/>
      <c r="F13" s="374"/>
      <c r="G13" s="375"/>
      <c r="H13" s="375"/>
      <c r="I13" s="376"/>
      <c r="J13" s="374"/>
      <c r="K13" s="375"/>
      <c r="L13" s="375"/>
      <c r="M13" s="376"/>
      <c r="N13" s="278"/>
      <c r="O13" s="279" t="str">
        <f>IF(N13="","",IF(VLOOKUP(N13,'BD1'!$A$6:$B$7206,2,0)=1,CONCATENATE(VLOOKUP(N13,'BD1'!$A$6:$B$7206,2,0)," hora"),CONCATENATE(VLOOKUP(N13,'BD1'!$A$6:$B$7206,2,0)," horas")))</f>
        <v/>
      </c>
      <c r="P13" s="377" t="str">
        <f>IF(N13="","",IF(VLOOKUP(N13,'BD1'!$D$6:$E$7206,2,0)=0,CONCATENATE(VLOOKUP(N13,'BD1'!$D$6:$E$7206,2,0)," Ponto de Apoio"),IF(VLOOKUP(N13,'BD1'!$D$6:$E$7206,2,0)=1,CONCATENATE(VLOOKUP(N13,'BD1'!$D$6:$E$7206,2,0)," Ponto de Apoio"),CONCATENATE(VLOOKUP(N13,'BD1'!$D$6:$E$7206,2,0)," Pontos de Apoio"))))</f>
        <v/>
      </c>
      <c r="Q13" s="378"/>
      <c r="R13" s="379"/>
      <c r="S13" s="280"/>
      <c r="T13" s="277"/>
      <c r="U13" s="370"/>
      <c r="V13" s="371"/>
      <c r="W13" s="301" t="str">
        <f t="shared" si="23"/>
        <v/>
      </c>
      <c r="X13" s="279" t="str">
        <f t="shared" ref="X13" si="30">IF(U13="","",IF(U13="serviço","",VLOOKUP(U13,$AO$4:$AR$14,3,0)))</f>
        <v/>
      </c>
      <c r="Y13" s="279" t="str">
        <f t="shared" ref="Y13" si="31">IF(U13="","",IF(U13="serviço","",VLOOKUP(U13,$AO$4:$AR$14,4,0)))</f>
        <v/>
      </c>
      <c r="Z13" s="360" t="str">
        <f t="shared" si="12"/>
        <v/>
      </c>
      <c r="AA13" s="361"/>
      <c r="AB13" s="362" t="str">
        <f t="shared" si="13"/>
        <v/>
      </c>
      <c r="AC13" s="363"/>
      <c r="AD13" s="281" t="str">
        <f t="shared" si="4"/>
        <v/>
      </c>
      <c r="AE13" s="262"/>
      <c r="AG13" s="266" t="str">
        <f>IF($N13="","",IF(U13="","",IF(U13=$AO$5,VLOOKUP(ROUNDUP(S13/X13,0),'BD1'!$H$116:$I$208,2,0),IF(U13=$AO$6,VLOOKUP(ROUNDUP(S13/X13,0),'BD1'!$H$116:$I$208,2,0),IF(U13=$AO$7,VLOOKUP(ROUNDUP(S13/X13,0),'BD1'!$H$116:$I$208,2,0),0)))))</f>
        <v/>
      </c>
      <c r="AH13" s="266" t="str">
        <f>IF(N13="","",IF(AG13&gt;0,"",SUM(VLOOKUP(ROUNDUP(SUM(S13:T13)/X13,0),'BD1'!$H$6:$AL$103,ROUNDUP(SUM(S13:T13)/X13,0)+1,0))))</f>
        <v/>
      </c>
      <c r="AI13" s="266" t="str">
        <f t="shared" si="5"/>
        <v/>
      </c>
      <c r="AJ13" s="266" t="str">
        <f>IF(N13="","",VLOOKUP(N13,'BD1'!$A$6:$B$7206,2,0))</f>
        <v/>
      </c>
      <c r="AK13" s="272" t="str">
        <f t="shared" si="6"/>
        <v/>
      </c>
      <c r="AL13" s="272" t="str">
        <f t="shared" ref="AL13" si="32">IF(U13=$AO$5,AK13,IF(U13=$AO$6,AK13,""))</f>
        <v/>
      </c>
      <c r="AM13" s="266" t="str">
        <f t="shared" si="8"/>
        <v/>
      </c>
      <c r="AO13" s="399" t="s">
        <v>19</v>
      </c>
      <c r="AP13" s="399"/>
      <c r="AQ13" s="268">
        <v>38</v>
      </c>
      <c r="AR13" s="268">
        <v>20</v>
      </c>
      <c r="AS13" s="268">
        <v>0.37729000000000001</v>
      </c>
      <c r="BE13" s="320" t="s">
        <v>746</v>
      </c>
      <c r="BF13" s="321">
        <v>25</v>
      </c>
      <c r="BG13" s="322" t="s">
        <v>615</v>
      </c>
      <c r="BH13" s="323" t="s">
        <v>618</v>
      </c>
      <c r="BJ13" s="257"/>
      <c r="BK13" s="257"/>
      <c r="BL13" s="257"/>
      <c r="BM13" s="257"/>
      <c r="BN13" s="257"/>
      <c r="BO13" s="257"/>
      <c r="BP13" s="257"/>
      <c r="BQ13" s="257"/>
      <c r="BR13" s="257"/>
      <c r="BS13" s="257"/>
      <c r="BT13" s="257"/>
      <c r="BU13" s="257"/>
      <c r="BV13" s="257"/>
      <c r="BW13" s="257"/>
    </row>
    <row r="14" spans="2:75" ht="30" customHeight="1" thickBot="1" x14ac:dyDescent="0.3">
      <c r="B14" s="276">
        <v>10</v>
      </c>
      <c r="C14" s="311"/>
      <c r="D14" s="372" t="s">
        <v>584</v>
      </c>
      <c r="E14" s="373"/>
      <c r="F14" s="374"/>
      <c r="G14" s="375"/>
      <c r="H14" s="375"/>
      <c r="I14" s="376"/>
      <c r="J14" s="374"/>
      <c r="K14" s="375"/>
      <c r="L14" s="375"/>
      <c r="M14" s="376"/>
      <c r="N14" s="278"/>
      <c r="O14" s="279" t="str">
        <f>IF(N14="","",IF(VLOOKUP(N14,'BD1'!$A$6:$B$7206,2,0)=1,CONCATENATE(VLOOKUP(N14,'BD1'!$A$6:$B$7206,2,0)," hora"),CONCATENATE(VLOOKUP(N14,'BD1'!$A$6:$B$7206,2,0)," horas")))</f>
        <v/>
      </c>
      <c r="P14" s="377" t="str">
        <f>IF(N14="","",IF(VLOOKUP(N14,'BD1'!$D$6:$E$7206,2,0)=0,CONCATENATE(VLOOKUP(N14,'BD1'!$D$6:$E$7206,2,0)," Ponto de Apoio"),IF(VLOOKUP(N14,'BD1'!$D$6:$E$7206,2,0)=1,CONCATENATE(VLOOKUP(N14,'BD1'!$D$6:$E$7206,2,0)," Ponto de Apoio"),CONCATENATE(VLOOKUP(N14,'BD1'!$D$6:$E$7206,2,0)," Pontos de Apoio"))))</f>
        <v/>
      </c>
      <c r="Q14" s="378"/>
      <c r="R14" s="379"/>
      <c r="S14" s="280"/>
      <c r="T14" s="277"/>
      <c r="U14" s="370"/>
      <c r="V14" s="371"/>
      <c r="W14" s="301" t="str">
        <f t="shared" si="23"/>
        <v/>
      </c>
      <c r="X14" s="279" t="str">
        <f t="shared" ref="X14" si="33">IF(U14="","",IF(U14="serviço","",VLOOKUP(U14,$AO$4:$AR$14,3,0)))</f>
        <v/>
      </c>
      <c r="Y14" s="279" t="str">
        <f t="shared" ref="Y14" si="34">IF(U14="","",IF(U14="serviço","",VLOOKUP(U14,$AO$4:$AR$14,4,0)))</f>
        <v/>
      </c>
      <c r="Z14" s="360" t="str">
        <f t="shared" si="12"/>
        <v/>
      </c>
      <c r="AA14" s="361"/>
      <c r="AB14" s="362" t="str">
        <f t="shared" si="13"/>
        <v/>
      </c>
      <c r="AC14" s="363"/>
      <c r="AD14" s="281" t="str">
        <f t="shared" si="4"/>
        <v/>
      </c>
      <c r="AE14" s="262"/>
      <c r="AG14" s="266" t="str">
        <f>IF($N14="","",IF(U14="","",IF(U14=$AO$5,VLOOKUP(ROUNDUP(S14/X14,0),'BD1'!$H$116:$I$208,2,0),IF(U14=$AO$6,VLOOKUP(ROUNDUP(S14/X14,0),'BD1'!$H$116:$I$208,2,0),IF(U14=$AO$7,VLOOKUP(ROUNDUP(S14/X14,0),'BD1'!$H$116:$I$208,2,0),0)))))</f>
        <v/>
      </c>
      <c r="AH14" s="266" t="str">
        <f>IF(N14="","",IF(AG14&gt;0,"",SUM(VLOOKUP(ROUNDUP(SUM(S14:T14)/X14,0),'BD1'!$H$6:$AL$103,ROUNDUP(SUM(S14:T14)/X14,0)+1,0))))</f>
        <v/>
      </c>
      <c r="AI14" s="266" t="str">
        <f t="shared" si="5"/>
        <v/>
      </c>
      <c r="AJ14" s="266" t="str">
        <f>IF(N14="","",VLOOKUP(N14,'BD1'!$A$6:$B$7206,2,0))</f>
        <v/>
      </c>
      <c r="AK14" s="272" t="str">
        <f t="shared" si="6"/>
        <v/>
      </c>
      <c r="AL14" s="272" t="str">
        <f t="shared" ref="AL14" si="35">IF(U14=$AO$5,AK14,IF(U14=$AO$6,AK14,""))</f>
        <v/>
      </c>
      <c r="AM14" s="266" t="str">
        <f t="shared" si="8"/>
        <v/>
      </c>
      <c r="AO14" s="399" t="s">
        <v>20</v>
      </c>
      <c r="AP14" s="399"/>
      <c r="AQ14" s="268">
        <v>30</v>
      </c>
      <c r="AR14" s="268">
        <v>20</v>
      </c>
      <c r="AS14" s="268">
        <v>0.37729000000000001</v>
      </c>
      <c r="BE14" s="320" t="s">
        <v>877</v>
      </c>
      <c r="BF14" s="321">
        <v>200</v>
      </c>
      <c r="BG14" s="322" t="s">
        <v>615</v>
      </c>
      <c r="BH14" s="323" t="s">
        <v>878</v>
      </c>
      <c r="BJ14" s="257"/>
      <c r="BO14" s="159"/>
    </row>
    <row r="15" spans="2:75" ht="30" customHeight="1" thickBot="1" x14ac:dyDescent="0.3">
      <c r="B15" s="276">
        <v>11</v>
      </c>
      <c r="C15" s="311"/>
      <c r="D15" s="372" t="s">
        <v>584</v>
      </c>
      <c r="E15" s="373"/>
      <c r="F15" s="374"/>
      <c r="G15" s="375"/>
      <c r="H15" s="375"/>
      <c r="I15" s="376"/>
      <c r="J15" s="374"/>
      <c r="K15" s="375"/>
      <c r="L15" s="375"/>
      <c r="M15" s="376"/>
      <c r="N15" s="278"/>
      <c r="O15" s="279" t="str">
        <f>IF(N15="","",IF(VLOOKUP(N15,'BD1'!$A$6:$B$7206,2,0)=1,CONCATENATE(VLOOKUP(N15,'BD1'!$A$6:$B$7206,2,0)," hora"),CONCATENATE(VLOOKUP(N15,'BD1'!$A$6:$B$7206,2,0)," horas")))</f>
        <v/>
      </c>
      <c r="P15" s="377" t="str">
        <f>IF(N15="","",IF(VLOOKUP(N15,'BD1'!$D$6:$E$7206,2,0)=0,CONCATENATE(VLOOKUP(N15,'BD1'!$D$6:$E$7206,2,0)," Ponto de Apoio"),IF(VLOOKUP(N15,'BD1'!$D$6:$E$7206,2,0)=1,CONCATENATE(VLOOKUP(N15,'BD1'!$D$6:$E$7206,2,0)," Ponto de Apoio"),CONCATENATE(VLOOKUP(N15,'BD1'!$D$6:$E$7206,2,0)," Pontos de Apoio"))))</f>
        <v/>
      </c>
      <c r="Q15" s="378"/>
      <c r="R15" s="379"/>
      <c r="S15" s="280"/>
      <c r="T15" s="277"/>
      <c r="U15" s="370"/>
      <c r="V15" s="371"/>
      <c r="W15" s="301" t="str">
        <f t="shared" si="23"/>
        <v/>
      </c>
      <c r="X15" s="279" t="str">
        <f t="shared" ref="X15" si="36">IF(U15="","",IF(U15="serviço","",VLOOKUP(U15,$AO$4:$AR$14,3,0)))</f>
        <v/>
      </c>
      <c r="Y15" s="279" t="str">
        <f t="shared" ref="Y15" si="37">IF(U15="","",IF(U15="serviço","",VLOOKUP(U15,$AO$4:$AR$14,4,0)))</f>
        <v/>
      </c>
      <c r="Z15" s="360" t="str">
        <f t="shared" si="12"/>
        <v/>
      </c>
      <c r="AA15" s="361"/>
      <c r="AB15" s="362" t="str">
        <f t="shared" si="13"/>
        <v/>
      </c>
      <c r="AC15" s="363"/>
      <c r="AD15" s="281" t="str">
        <f t="shared" si="4"/>
        <v/>
      </c>
      <c r="AE15" s="262"/>
      <c r="AG15" s="266" t="str">
        <f>IF($N15="","",IF(U15="","",IF(U15=$AO$5,VLOOKUP(ROUNDUP(S15/X15,0),'BD1'!$H$116:$I$208,2,0),IF(U15=$AO$6,VLOOKUP(ROUNDUP(S15/X15,0),'BD1'!$H$116:$I$208,2,0),IF(U15=$AO$7,VLOOKUP(ROUNDUP(S15/X15,0),'BD1'!$H$116:$I$208,2,0),0)))))</f>
        <v/>
      </c>
      <c r="AH15" s="266" t="str">
        <f>IF(N15="","",IF(AG15&gt;0,"",SUM(VLOOKUP(ROUNDUP(SUM(S15:T15)/X15,0),'BD1'!$H$6:$AL$103,ROUNDUP(SUM(S15:T15)/X15,0)+1,0))))</f>
        <v/>
      </c>
      <c r="AI15" s="266" t="str">
        <f t="shared" si="5"/>
        <v/>
      </c>
      <c r="AJ15" s="266" t="str">
        <f>IF(N15="","",VLOOKUP(N15,'BD1'!$A$6:$B$7206,2,0))</f>
        <v/>
      </c>
      <c r="AK15" s="272" t="str">
        <f t="shared" si="6"/>
        <v/>
      </c>
      <c r="AL15" s="272" t="str">
        <f t="shared" ref="AL15" si="38">IF(U15=$AO$5,AK15,IF(U15=$AO$6,AK15,""))</f>
        <v/>
      </c>
      <c r="AM15" s="266" t="str">
        <f t="shared" si="8"/>
        <v/>
      </c>
      <c r="BE15" s="320" t="s">
        <v>747</v>
      </c>
      <c r="BF15" s="321">
        <v>100</v>
      </c>
      <c r="BG15" s="322" t="s">
        <v>615</v>
      </c>
      <c r="BH15" s="323" t="s">
        <v>782</v>
      </c>
      <c r="BO15" s="159"/>
    </row>
    <row r="16" spans="2:75" ht="30" customHeight="1" thickBot="1" x14ac:dyDescent="0.3">
      <c r="B16" s="276">
        <v>12</v>
      </c>
      <c r="C16" s="311"/>
      <c r="D16" s="372" t="s">
        <v>584</v>
      </c>
      <c r="E16" s="373"/>
      <c r="F16" s="374"/>
      <c r="G16" s="375"/>
      <c r="H16" s="375"/>
      <c r="I16" s="376"/>
      <c r="J16" s="374"/>
      <c r="K16" s="375"/>
      <c r="L16" s="375"/>
      <c r="M16" s="376"/>
      <c r="N16" s="278"/>
      <c r="O16" s="279" t="str">
        <f>IF(N16="","",IF(VLOOKUP(N16,'BD1'!$A$6:$B$7206,2,0)=1,CONCATENATE(VLOOKUP(N16,'BD1'!$A$6:$B$7206,2,0)," hora"),CONCATENATE(VLOOKUP(N16,'BD1'!$A$6:$B$7206,2,0)," horas")))</f>
        <v/>
      </c>
      <c r="P16" s="377" t="str">
        <f>IF(N16="","",IF(VLOOKUP(N16,'BD1'!$D$6:$E$7206,2,0)=0,CONCATENATE(VLOOKUP(N16,'BD1'!$D$6:$E$7206,2,0)," Ponto de Apoio"),IF(VLOOKUP(N16,'BD1'!$D$6:$E$7206,2,0)=1,CONCATENATE(VLOOKUP(N16,'BD1'!$D$6:$E$7206,2,0)," Ponto de Apoio"),CONCATENATE(VLOOKUP(N16,'BD1'!$D$6:$E$7206,2,0)," Pontos de Apoio"))))</f>
        <v/>
      </c>
      <c r="Q16" s="378"/>
      <c r="R16" s="379"/>
      <c r="S16" s="280"/>
      <c r="T16" s="277"/>
      <c r="U16" s="370"/>
      <c r="V16" s="371"/>
      <c r="W16" s="301" t="str">
        <f t="shared" si="23"/>
        <v/>
      </c>
      <c r="X16" s="279" t="str">
        <f t="shared" ref="X16" si="39">IF(U16="","",IF(U16="serviço","",VLOOKUP(U16,$AO$4:$AR$14,3,0)))</f>
        <v/>
      </c>
      <c r="Y16" s="279" t="str">
        <f t="shared" ref="Y16" si="40">IF(U16="","",IF(U16="serviço","",VLOOKUP(U16,$AO$4:$AR$14,4,0)))</f>
        <v/>
      </c>
      <c r="Z16" s="360" t="str">
        <f t="shared" si="12"/>
        <v/>
      </c>
      <c r="AA16" s="361"/>
      <c r="AB16" s="362" t="str">
        <f t="shared" si="13"/>
        <v/>
      </c>
      <c r="AC16" s="363"/>
      <c r="AD16" s="281" t="str">
        <f t="shared" si="4"/>
        <v/>
      </c>
      <c r="AE16" s="262"/>
      <c r="AG16" s="266" t="str">
        <f>IF($N16="","",IF(U16="","",IF(U16=$AO$5,VLOOKUP(ROUNDUP(S16/X16,0),'BD1'!$H$116:$I$208,2,0),IF(U16=$AO$6,VLOOKUP(ROUNDUP(S16/X16,0),'BD1'!$H$116:$I$208,2,0),IF(U16=$AO$7,VLOOKUP(ROUNDUP(S16/X16,0),'BD1'!$H$116:$I$208,2,0),0)))))</f>
        <v/>
      </c>
      <c r="AH16" s="266" t="str">
        <f>IF(N16="","",IF(AG16&gt;0,"",SUM(VLOOKUP(ROUNDUP(SUM(S16:T16)/X16,0),'BD1'!$H$6:$AL$103,ROUNDUP(SUM(S16:T16)/X16,0)+1,0))))</f>
        <v/>
      </c>
      <c r="AI16" s="266" t="str">
        <f t="shared" si="5"/>
        <v/>
      </c>
      <c r="AJ16" s="266" t="str">
        <f>IF(N16="","",VLOOKUP(N16,'BD1'!$A$6:$B$7206,2,0))</f>
        <v/>
      </c>
      <c r="AK16" s="272" t="str">
        <f t="shared" si="6"/>
        <v/>
      </c>
      <c r="AL16" s="272" t="str">
        <f t="shared" ref="AL16" si="41">IF(U16=$AO$5,AK16,IF(U16=$AO$6,AK16,""))</f>
        <v/>
      </c>
      <c r="AM16" s="266" t="str">
        <f t="shared" si="8"/>
        <v/>
      </c>
      <c r="BE16" s="320" t="s">
        <v>748</v>
      </c>
      <c r="BF16" s="321">
        <v>25</v>
      </c>
      <c r="BG16" s="322" t="s">
        <v>615</v>
      </c>
      <c r="BH16" s="323" t="s">
        <v>783</v>
      </c>
      <c r="BO16" s="159"/>
    </row>
    <row r="17" spans="2:67" ht="30" customHeight="1" thickBot="1" x14ac:dyDescent="0.3">
      <c r="B17" s="276">
        <v>13</v>
      </c>
      <c r="C17" s="311"/>
      <c r="D17" s="372" t="s">
        <v>584</v>
      </c>
      <c r="E17" s="373"/>
      <c r="F17" s="374"/>
      <c r="G17" s="375"/>
      <c r="H17" s="375"/>
      <c r="I17" s="376"/>
      <c r="J17" s="374"/>
      <c r="K17" s="375"/>
      <c r="L17" s="375"/>
      <c r="M17" s="376"/>
      <c r="N17" s="278"/>
      <c r="O17" s="279" t="str">
        <f>IF(N17="","",IF(VLOOKUP(N17,'BD1'!$A$6:$B$7206,2,0)=1,CONCATENATE(VLOOKUP(N17,'BD1'!$A$6:$B$7206,2,0)," hora"),CONCATENATE(VLOOKUP(N17,'BD1'!$A$6:$B$7206,2,0)," horas")))</f>
        <v/>
      </c>
      <c r="P17" s="377" t="str">
        <f>IF(N17="","",IF(VLOOKUP(N17,'BD1'!$D$6:$E$7206,2,0)=0,CONCATENATE(VLOOKUP(N17,'BD1'!$D$6:$E$7206,2,0)," Ponto de Apoio"),IF(VLOOKUP(N17,'BD1'!$D$6:$E$7206,2,0)=1,CONCATENATE(VLOOKUP(N17,'BD1'!$D$6:$E$7206,2,0)," Ponto de Apoio"),CONCATENATE(VLOOKUP(N17,'BD1'!$D$6:$E$7206,2,0)," Pontos de Apoio"))))</f>
        <v/>
      </c>
      <c r="Q17" s="378"/>
      <c r="R17" s="379"/>
      <c r="S17" s="280"/>
      <c r="T17" s="277"/>
      <c r="U17" s="370"/>
      <c r="V17" s="371"/>
      <c r="W17" s="301" t="str">
        <f t="shared" si="23"/>
        <v/>
      </c>
      <c r="X17" s="279" t="str">
        <f t="shared" ref="X17" si="42">IF(U17="","",IF(U17="serviço","",VLOOKUP(U17,$AO$4:$AR$14,3,0)))</f>
        <v/>
      </c>
      <c r="Y17" s="279" t="str">
        <f t="shared" ref="Y17" si="43">IF(U17="","",IF(U17="serviço","",VLOOKUP(U17,$AO$4:$AR$14,4,0)))</f>
        <v/>
      </c>
      <c r="Z17" s="360" t="str">
        <f t="shared" si="12"/>
        <v/>
      </c>
      <c r="AA17" s="361"/>
      <c r="AB17" s="362" t="str">
        <f t="shared" si="13"/>
        <v/>
      </c>
      <c r="AC17" s="363"/>
      <c r="AD17" s="281" t="str">
        <f t="shared" si="4"/>
        <v/>
      </c>
      <c r="AE17" s="262"/>
      <c r="AG17" s="266" t="str">
        <f>IF($N17="","",IF(U17="","",IF(U17=$AO$5,VLOOKUP(ROUNDUP(S17/X17,0),'BD1'!$H$116:$I$208,2,0),IF(U17=$AO$6,VLOOKUP(ROUNDUP(S17/X17,0),'BD1'!$H$116:$I$208,2,0),IF(U17=$AO$7,VLOOKUP(ROUNDUP(S17/X17,0),'BD1'!$H$116:$I$208,2,0),0)))))</f>
        <v/>
      </c>
      <c r="AH17" s="266" t="str">
        <f>IF(N17="","",IF(AG17&gt;0,"",SUM(VLOOKUP(ROUNDUP(SUM(S17:T17)/X17,0),'BD1'!$H$6:$AL$103,ROUNDUP(SUM(S17:T17)/X17,0)+1,0))))</f>
        <v/>
      </c>
      <c r="AI17" s="266" t="str">
        <f t="shared" si="5"/>
        <v/>
      </c>
      <c r="AJ17" s="266" t="str">
        <f>IF(N17="","",VLOOKUP(N17,'BD1'!$A$6:$B$7206,2,0))</f>
        <v/>
      </c>
      <c r="AK17" s="272" t="str">
        <f t="shared" si="6"/>
        <v/>
      </c>
      <c r="AL17" s="272" t="str">
        <f t="shared" ref="AL17" si="44">IF(U17=$AO$5,AK17,IF(U17=$AO$6,AK17,""))</f>
        <v/>
      </c>
      <c r="AM17" s="266" t="str">
        <f t="shared" si="8"/>
        <v/>
      </c>
      <c r="BE17" s="320" t="s">
        <v>749</v>
      </c>
      <c r="BF17" s="321">
        <v>100</v>
      </c>
      <c r="BG17" s="322" t="s">
        <v>615</v>
      </c>
      <c r="BH17" s="323" t="s">
        <v>784</v>
      </c>
      <c r="BO17" s="159"/>
    </row>
    <row r="18" spans="2:67" ht="30" customHeight="1" thickBot="1" x14ac:dyDescent="0.3">
      <c r="B18" s="276">
        <v>14</v>
      </c>
      <c r="C18" s="311"/>
      <c r="D18" s="372" t="s">
        <v>584</v>
      </c>
      <c r="E18" s="373"/>
      <c r="F18" s="374"/>
      <c r="G18" s="375"/>
      <c r="H18" s="375"/>
      <c r="I18" s="376"/>
      <c r="J18" s="374"/>
      <c r="K18" s="375"/>
      <c r="L18" s="375"/>
      <c r="M18" s="376"/>
      <c r="N18" s="278"/>
      <c r="O18" s="279" t="str">
        <f>IF(N18="","",IF(VLOOKUP(N18,'BD1'!$A$6:$B$7206,2,0)=1,CONCATENATE(VLOOKUP(N18,'BD1'!$A$6:$B$7206,2,0)," hora"),CONCATENATE(VLOOKUP(N18,'BD1'!$A$6:$B$7206,2,0)," horas")))</f>
        <v/>
      </c>
      <c r="P18" s="377" t="str">
        <f>IF(N18="","",IF(VLOOKUP(N18,'BD1'!$D$6:$E$7206,2,0)=0,CONCATENATE(VLOOKUP(N18,'BD1'!$D$6:$E$7206,2,0)," Ponto de Apoio"),IF(VLOOKUP(N18,'BD1'!$D$6:$E$7206,2,0)=1,CONCATENATE(VLOOKUP(N18,'BD1'!$D$6:$E$7206,2,0)," Ponto de Apoio"),CONCATENATE(VLOOKUP(N18,'BD1'!$D$6:$E$7206,2,0)," Pontos de Apoio"))))</f>
        <v/>
      </c>
      <c r="Q18" s="378"/>
      <c r="R18" s="379"/>
      <c r="S18" s="280"/>
      <c r="T18" s="277"/>
      <c r="U18" s="370"/>
      <c r="V18" s="371"/>
      <c r="W18" s="301" t="str">
        <f t="shared" si="23"/>
        <v/>
      </c>
      <c r="X18" s="279" t="str">
        <f t="shared" ref="X18" si="45">IF(U18="","",IF(U18="serviço","",VLOOKUP(U18,$AO$4:$AR$14,3,0)))</f>
        <v/>
      </c>
      <c r="Y18" s="279" t="str">
        <f t="shared" ref="Y18" si="46">IF(U18="","",IF(U18="serviço","",VLOOKUP(U18,$AO$4:$AR$14,4,0)))</f>
        <v/>
      </c>
      <c r="Z18" s="360" t="str">
        <f t="shared" si="12"/>
        <v/>
      </c>
      <c r="AA18" s="361"/>
      <c r="AB18" s="362" t="str">
        <f t="shared" si="13"/>
        <v/>
      </c>
      <c r="AC18" s="363"/>
      <c r="AD18" s="281" t="str">
        <f t="shared" si="4"/>
        <v/>
      </c>
      <c r="AE18" s="262"/>
      <c r="AG18" s="266" t="str">
        <f>IF($N18="","",IF(U18="","",IF(U18=$AO$5,VLOOKUP(ROUNDUP(S18/X18,0),'BD1'!$H$116:$I$208,2,0),IF(U18=$AO$6,VLOOKUP(ROUNDUP(S18/X18,0),'BD1'!$H$116:$I$208,2,0),IF(U18=$AO$7,VLOOKUP(ROUNDUP(S18/X18,0),'BD1'!$H$116:$I$208,2,0),0)))))</f>
        <v/>
      </c>
      <c r="AH18" s="266" t="str">
        <f>IF(N18="","",IF(AG18&gt;0,"",SUM(VLOOKUP(ROUNDUP(SUM(S18:T18)/X18,0),'BD1'!$H$6:$AL$103,ROUNDUP(SUM(S18:T18)/X18,0)+1,0))))</f>
        <v/>
      </c>
      <c r="AI18" s="266" t="str">
        <f t="shared" si="5"/>
        <v/>
      </c>
      <c r="AJ18" s="266" t="str">
        <f>IF(N18="","",VLOOKUP(N18,'BD1'!$A$6:$B$7206,2,0))</f>
        <v/>
      </c>
      <c r="AK18" s="272" t="str">
        <f t="shared" si="6"/>
        <v/>
      </c>
      <c r="AL18" s="272" t="str">
        <f t="shared" ref="AL18" si="47">IF(U18=$AO$5,AK18,IF(U18=$AO$6,AK18,""))</f>
        <v/>
      </c>
      <c r="AM18" s="266" t="str">
        <f t="shared" si="8"/>
        <v/>
      </c>
      <c r="BE18" s="320" t="s">
        <v>750</v>
      </c>
      <c r="BF18" s="321">
        <v>25</v>
      </c>
      <c r="BG18" s="322" t="s">
        <v>615</v>
      </c>
      <c r="BH18" s="323" t="s">
        <v>785</v>
      </c>
    </row>
    <row r="19" spans="2:67" ht="30" customHeight="1" thickBot="1" x14ac:dyDescent="0.3">
      <c r="B19" s="276">
        <v>15</v>
      </c>
      <c r="C19" s="311"/>
      <c r="D19" s="372" t="s">
        <v>584</v>
      </c>
      <c r="E19" s="373"/>
      <c r="F19" s="374"/>
      <c r="G19" s="375"/>
      <c r="H19" s="375"/>
      <c r="I19" s="376"/>
      <c r="J19" s="374"/>
      <c r="K19" s="375"/>
      <c r="L19" s="375"/>
      <c r="M19" s="376"/>
      <c r="N19" s="278"/>
      <c r="O19" s="279" t="str">
        <f>IF(N19="","",IF(VLOOKUP(N19,'BD1'!$A$6:$B$7206,2,0)=1,CONCATENATE(VLOOKUP(N19,'BD1'!$A$6:$B$7206,2,0)," hora"),CONCATENATE(VLOOKUP(N19,'BD1'!$A$6:$B$7206,2,0)," horas")))</f>
        <v/>
      </c>
      <c r="P19" s="377" t="str">
        <f>IF(N19="","",IF(VLOOKUP(N19,'BD1'!$D$6:$E$7206,2,0)=0,CONCATENATE(VLOOKUP(N19,'BD1'!$D$6:$E$7206,2,0)," Ponto de Apoio"),IF(VLOOKUP(N19,'BD1'!$D$6:$E$7206,2,0)=1,CONCATENATE(VLOOKUP(N19,'BD1'!$D$6:$E$7206,2,0)," Ponto de Apoio"),CONCATENATE(VLOOKUP(N19,'BD1'!$D$6:$E$7206,2,0)," Pontos de Apoio"))))</f>
        <v/>
      </c>
      <c r="Q19" s="378"/>
      <c r="R19" s="379"/>
      <c r="S19" s="280"/>
      <c r="T19" s="277"/>
      <c r="U19" s="370"/>
      <c r="V19" s="371"/>
      <c r="W19" s="301" t="str">
        <f t="shared" si="23"/>
        <v/>
      </c>
      <c r="X19" s="279" t="str">
        <f t="shared" ref="X19" si="48">IF(U19="","",IF(U19="serviço","",VLOOKUP(U19,$AO$4:$AR$14,3,0)))</f>
        <v/>
      </c>
      <c r="Y19" s="279" t="str">
        <f t="shared" ref="Y19" si="49">IF(U19="","",IF(U19="serviço","",VLOOKUP(U19,$AO$4:$AR$14,4,0)))</f>
        <v/>
      </c>
      <c r="Z19" s="360" t="str">
        <f t="shared" si="12"/>
        <v/>
      </c>
      <c r="AA19" s="361"/>
      <c r="AB19" s="362" t="str">
        <f t="shared" si="13"/>
        <v/>
      </c>
      <c r="AC19" s="363"/>
      <c r="AD19" s="281" t="str">
        <f t="shared" si="4"/>
        <v/>
      </c>
      <c r="AE19" s="262"/>
      <c r="AG19" s="266" t="str">
        <f>IF($N19="","",IF(U19="","",IF(U19=$AO$5,VLOOKUP(ROUNDUP(S19/X19,0),'BD1'!$H$116:$I$208,2,0),IF(U19=$AO$6,VLOOKUP(ROUNDUP(S19/X19,0),'BD1'!$H$116:$I$208,2,0),IF(U19=$AO$7,VLOOKUP(ROUNDUP(S19/X19,0),'BD1'!$H$116:$I$208,2,0),0)))))</f>
        <v/>
      </c>
      <c r="AH19" s="266" t="str">
        <f>IF(N19="","",IF(AG19&gt;0,"",SUM(VLOOKUP(ROUNDUP(SUM(S19:T19)/X19,0),'BD1'!$H$6:$AL$103,ROUNDUP(SUM(S19:T19)/X19,0)+1,0))))</f>
        <v/>
      </c>
      <c r="AI19" s="266" t="str">
        <f t="shared" si="5"/>
        <v/>
      </c>
      <c r="AJ19" s="266" t="str">
        <f>IF(N19="","",VLOOKUP(N19,'BD1'!$A$6:$B$7206,2,0))</f>
        <v/>
      </c>
      <c r="AK19" s="272" t="str">
        <f t="shared" si="6"/>
        <v/>
      </c>
      <c r="AL19" s="272" t="str">
        <f t="shared" ref="AL19" si="50">IF(U19=$AO$5,AK19,IF(U19=$AO$6,AK19,""))</f>
        <v/>
      </c>
      <c r="AM19" s="266" t="str">
        <f t="shared" si="8"/>
        <v/>
      </c>
      <c r="BE19" s="320" t="s">
        <v>751</v>
      </c>
      <c r="BF19" s="321">
        <v>100</v>
      </c>
      <c r="BG19" s="322" t="s">
        <v>615</v>
      </c>
      <c r="BH19" s="323" t="s">
        <v>786</v>
      </c>
    </row>
    <row r="20" spans="2:67" ht="30" customHeight="1" thickBot="1" x14ac:dyDescent="0.3">
      <c r="B20" s="276">
        <v>16</v>
      </c>
      <c r="C20" s="311"/>
      <c r="D20" s="372" t="s">
        <v>584</v>
      </c>
      <c r="E20" s="373"/>
      <c r="F20" s="374"/>
      <c r="G20" s="375"/>
      <c r="H20" s="375"/>
      <c r="I20" s="376"/>
      <c r="J20" s="374"/>
      <c r="K20" s="375"/>
      <c r="L20" s="375"/>
      <c r="M20" s="376"/>
      <c r="N20" s="278"/>
      <c r="O20" s="279" t="str">
        <f>IF(N20="","",IF(VLOOKUP(N20,'BD1'!$A$6:$B$7206,2,0)=1,CONCATENATE(VLOOKUP(N20,'BD1'!$A$6:$B$7206,2,0)," hora"),CONCATENATE(VLOOKUP(N20,'BD1'!$A$6:$B$7206,2,0)," horas")))</f>
        <v/>
      </c>
      <c r="P20" s="377" t="str">
        <f>IF(N20="","",IF(VLOOKUP(N20,'BD1'!$D$6:$E$7206,2,0)=0,CONCATENATE(VLOOKUP(N20,'BD1'!$D$6:$E$7206,2,0)," Ponto de Apoio"),IF(VLOOKUP(N20,'BD1'!$D$6:$E$7206,2,0)=1,CONCATENATE(VLOOKUP(N20,'BD1'!$D$6:$E$7206,2,0)," Ponto de Apoio"),CONCATENATE(VLOOKUP(N20,'BD1'!$D$6:$E$7206,2,0)," Pontos de Apoio"))))</f>
        <v/>
      </c>
      <c r="Q20" s="378"/>
      <c r="R20" s="379"/>
      <c r="S20" s="280"/>
      <c r="T20" s="277"/>
      <c r="U20" s="370"/>
      <c r="V20" s="371"/>
      <c r="W20" s="301" t="str">
        <f t="shared" si="23"/>
        <v/>
      </c>
      <c r="X20" s="279" t="str">
        <f t="shared" ref="X20" si="51">IF(U20="","",IF(U20="serviço","",VLOOKUP(U20,$AO$4:$AR$14,3,0)))</f>
        <v/>
      </c>
      <c r="Y20" s="279" t="str">
        <f t="shared" ref="Y20" si="52">IF(U20="","",IF(U20="serviço","",VLOOKUP(U20,$AO$4:$AR$14,4,0)))</f>
        <v/>
      </c>
      <c r="Z20" s="360" t="str">
        <f t="shared" si="12"/>
        <v/>
      </c>
      <c r="AA20" s="361"/>
      <c r="AB20" s="362" t="str">
        <f t="shared" si="13"/>
        <v/>
      </c>
      <c r="AC20" s="363"/>
      <c r="AD20" s="281" t="str">
        <f t="shared" si="4"/>
        <v/>
      </c>
      <c r="AE20" s="262"/>
      <c r="AG20" s="266" t="str">
        <f>IF($N20="","",IF(U20="","",IF(U20=$AO$5,VLOOKUP(ROUNDUP(S20/X20,0),'BD1'!$H$116:$I$208,2,0),IF(U20=$AO$6,VLOOKUP(ROUNDUP(S20/X20,0),'BD1'!$H$116:$I$208,2,0),IF(U20=$AO$7,VLOOKUP(ROUNDUP(S20/X20,0),'BD1'!$H$116:$I$208,2,0),0)))))</f>
        <v/>
      </c>
      <c r="AH20" s="266" t="str">
        <f>IF(N20="","",IF(AG20&gt;0,"",SUM(VLOOKUP(ROUNDUP(SUM(S20:T20)/X20,0),'BD1'!$H$6:$AL$103,ROUNDUP(SUM(S20:T20)/X20,0)+1,0))))</f>
        <v/>
      </c>
      <c r="AI20" s="266" t="str">
        <f t="shared" si="5"/>
        <v/>
      </c>
      <c r="AJ20" s="266" t="str">
        <f>IF(N20="","",VLOOKUP(N20,'BD1'!$A$6:$B$7206,2,0))</f>
        <v/>
      </c>
      <c r="AK20" s="272" t="str">
        <f t="shared" si="6"/>
        <v/>
      </c>
      <c r="AL20" s="272" t="str">
        <f t="shared" ref="AL20" si="53">IF(U20=$AO$5,AK20,IF(U20=$AO$6,AK20,""))</f>
        <v/>
      </c>
      <c r="AM20" s="266" t="str">
        <f t="shared" si="8"/>
        <v/>
      </c>
      <c r="BE20" s="320" t="s">
        <v>752</v>
      </c>
      <c r="BF20" s="321">
        <v>100</v>
      </c>
      <c r="BG20" s="322" t="s">
        <v>615</v>
      </c>
      <c r="BH20" s="323" t="s">
        <v>619</v>
      </c>
    </row>
    <row r="21" spans="2:67" ht="30" customHeight="1" thickBot="1" x14ac:dyDescent="0.3">
      <c r="B21" s="276">
        <v>17</v>
      </c>
      <c r="C21" s="311"/>
      <c r="D21" s="372" t="s">
        <v>584</v>
      </c>
      <c r="E21" s="373"/>
      <c r="F21" s="374"/>
      <c r="G21" s="375"/>
      <c r="H21" s="375"/>
      <c r="I21" s="376"/>
      <c r="J21" s="374"/>
      <c r="K21" s="375"/>
      <c r="L21" s="375"/>
      <c r="M21" s="376"/>
      <c r="N21" s="278"/>
      <c r="O21" s="279" t="str">
        <f>IF(N21="","",IF(VLOOKUP(N21,'BD1'!$A$6:$B$7206,2,0)=1,CONCATENATE(VLOOKUP(N21,'BD1'!$A$6:$B$7206,2,0)," hora"),CONCATENATE(VLOOKUP(N21,'BD1'!$A$6:$B$7206,2,0)," horas")))</f>
        <v/>
      </c>
      <c r="P21" s="377" t="str">
        <f>IF(N21="","",IF(VLOOKUP(N21,'BD1'!$D$6:$E$7206,2,0)=0,CONCATENATE(VLOOKUP(N21,'BD1'!$D$6:$E$7206,2,0)," Ponto de Apoio"),IF(VLOOKUP(N21,'BD1'!$D$6:$E$7206,2,0)=1,CONCATENATE(VLOOKUP(N21,'BD1'!$D$6:$E$7206,2,0)," Ponto de Apoio"),CONCATENATE(VLOOKUP(N21,'BD1'!$D$6:$E$7206,2,0)," Pontos de Apoio"))))</f>
        <v/>
      </c>
      <c r="Q21" s="378"/>
      <c r="R21" s="379"/>
      <c r="S21" s="280"/>
      <c r="T21" s="277"/>
      <c r="U21" s="370"/>
      <c r="V21" s="371"/>
      <c r="W21" s="301" t="str">
        <f t="shared" si="23"/>
        <v/>
      </c>
      <c r="X21" s="279" t="str">
        <f t="shared" ref="X21" si="54">IF(U21="","",IF(U21="serviço","",VLOOKUP(U21,$AO$4:$AR$14,3,0)))</f>
        <v/>
      </c>
      <c r="Y21" s="279" t="str">
        <f t="shared" ref="Y21" si="55">IF(U21="","",IF(U21="serviço","",VLOOKUP(U21,$AO$4:$AR$14,4,0)))</f>
        <v/>
      </c>
      <c r="Z21" s="360" t="str">
        <f t="shared" si="12"/>
        <v/>
      </c>
      <c r="AA21" s="361"/>
      <c r="AB21" s="362" t="str">
        <f t="shared" si="13"/>
        <v/>
      </c>
      <c r="AC21" s="363"/>
      <c r="AD21" s="281" t="str">
        <f t="shared" si="4"/>
        <v/>
      </c>
      <c r="AE21" s="262"/>
      <c r="AG21" s="266" t="str">
        <f>IF($N21="","",IF(U21="","",IF(U21=$AO$5,VLOOKUP(ROUNDUP(S21/X21,0),'BD1'!$H$116:$I$208,2,0),IF(U21=$AO$6,VLOOKUP(ROUNDUP(S21/X21,0),'BD1'!$H$116:$I$208,2,0),IF(U21=$AO$7,VLOOKUP(ROUNDUP(S21/X21,0),'BD1'!$H$116:$I$208,2,0),0)))))</f>
        <v/>
      </c>
      <c r="AH21" s="266" t="str">
        <f>IF(N21="","",IF(AG21&gt;0,"",SUM(VLOOKUP(ROUNDUP(SUM(S21:T21)/X21,0),'BD1'!$H$6:$AL$103,ROUNDUP(SUM(S21:T21)/X21,0)+1,0))))</f>
        <v/>
      </c>
      <c r="AI21" s="266" t="str">
        <f t="shared" si="5"/>
        <v/>
      </c>
      <c r="AJ21" s="266" t="str">
        <f>IF(N21="","",VLOOKUP(N21,'BD1'!$A$6:$B$7206,2,0))</f>
        <v/>
      </c>
      <c r="AK21" s="272" t="str">
        <f t="shared" si="6"/>
        <v/>
      </c>
      <c r="AL21" s="272" t="str">
        <f t="shared" ref="AL21" si="56">IF(U21=$AO$5,AK21,IF(U21=$AO$6,AK21,""))</f>
        <v/>
      </c>
      <c r="AM21" s="266" t="str">
        <f t="shared" si="8"/>
        <v/>
      </c>
      <c r="BE21" s="320" t="s">
        <v>905</v>
      </c>
      <c r="BF21" s="321">
        <v>100</v>
      </c>
      <c r="BG21" s="322" t="s">
        <v>615</v>
      </c>
      <c r="BH21" s="323" t="s">
        <v>620</v>
      </c>
    </row>
    <row r="22" spans="2:67" ht="30" customHeight="1" thickBot="1" x14ac:dyDescent="0.3">
      <c r="B22" s="276">
        <v>18</v>
      </c>
      <c r="C22" s="311"/>
      <c r="D22" s="372" t="s">
        <v>584</v>
      </c>
      <c r="E22" s="373"/>
      <c r="F22" s="374"/>
      <c r="G22" s="375"/>
      <c r="H22" s="375"/>
      <c r="I22" s="376"/>
      <c r="J22" s="374"/>
      <c r="K22" s="375"/>
      <c r="L22" s="375"/>
      <c r="M22" s="376"/>
      <c r="N22" s="278"/>
      <c r="O22" s="279" t="str">
        <f>IF(N22="","",IF(VLOOKUP(N22,'BD1'!$A$6:$B$7206,2,0)=1,CONCATENATE(VLOOKUP(N22,'BD1'!$A$6:$B$7206,2,0)," hora"),CONCATENATE(VLOOKUP(N22,'BD1'!$A$6:$B$7206,2,0)," horas")))</f>
        <v/>
      </c>
      <c r="P22" s="377" t="str">
        <f>IF(N22="","",IF(VLOOKUP(N22,'BD1'!$D$6:$E$7206,2,0)=0,CONCATENATE(VLOOKUP(N22,'BD1'!$D$6:$E$7206,2,0)," Ponto de Apoio"),IF(VLOOKUP(N22,'BD1'!$D$6:$E$7206,2,0)=1,CONCATENATE(VLOOKUP(N22,'BD1'!$D$6:$E$7206,2,0)," Ponto de Apoio"),CONCATENATE(VLOOKUP(N22,'BD1'!$D$6:$E$7206,2,0)," Pontos de Apoio"))))</f>
        <v/>
      </c>
      <c r="Q22" s="378"/>
      <c r="R22" s="379"/>
      <c r="S22" s="280"/>
      <c r="T22" s="277"/>
      <c r="U22" s="370"/>
      <c r="V22" s="371"/>
      <c r="W22" s="301" t="str">
        <f t="shared" si="23"/>
        <v/>
      </c>
      <c r="X22" s="279" t="str">
        <f t="shared" ref="X22" si="57">IF(U22="","",IF(U22="serviço","",VLOOKUP(U22,$AO$4:$AR$14,3,0)))</f>
        <v/>
      </c>
      <c r="Y22" s="279" t="str">
        <f t="shared" ref="Y22" si="58">IF(U22="","",IF(U22="serviço","",VLOOKUP(U22,$AO$4:$AR$14,4,0)))</f>
        <v/>
      </c>
      <c r="Z22" s="360" t="str">
        <f t="shared" si="12"/>
        <v/>
      </c>
      <c r="AA22" s="361"/>
      <c r="AB22" s="362" t="str">
        <f t="shared" si="13"/>
        <v/>
      </c>
      <c r="AC22" s="363"/>
      <c r="AD22" s="281" t="str">
        <f t="shared" si="4"/>
        <v/>
      </c>
      <c r="AE22" s="262"/>
      <c r="AG22" s="266" t="str">
        <f>IF($N22="","",IF(U22="","",IF(U22=$AO$5,VLOOKUP(ROUNDUP(S22/X22,0),'BD1'!$H$116:$I$208,2,0),IF(U22=$AO$6,VLOOKUP(ROUNDUP(S22/X22,0),'BD1'!$H$116:$I$208,2,0),IF(U22=$AO$7,VLOOKUP(ROUNDUP(S22/X22,0),'BD1'!$H$116:$I$208,2,0),0)))))</f>
        <v/>
      </c>
      <c r="AH22" s="266" t="str">
        <f>IF(N22="","",IF(AG22&gt;0,"",SUM(VLOOKUP(ROUNDUP(SUM(S22:T22)/X22,0),'BD1'!$H$6:$AL$103,ROUNDUP(SUM(S22:T22)/X22,0)+1,0))))</f>
        <v/>
      </c>
      <c r="AI22" s="266" t="str">
        <f t="shared" si="5"/>
        <v/>
      </c>
      <c r="AJ22" s="266" t="str">
        <f>IF(N22="","",VLOOKUP(N22,'BD1'!$A$6:$B$7206,2,0))</f>
        <v/>
      </c>
      <c r="AK22" s="272" t="str">
        <f t="shared" si="6"/>
        <v/>
      </c>
      <c r="AL22" s="272" t="str">
        <f t="shared" ref="AL22" si="59">IF(U22=$AO$5,AK22,IF(U22=$AO$6,AK22,""))</f>
        <v/>
      </c>
      <c r="AM22" s="266" t="str">
        <f t="shared" si="8"/>
        <v/>
      </c>
      <c r="BE22" s="320" t="s">
        <v>753</v>
      </c>
      <c r="BF22" s="321">
        <v>100</v>
      </c>
      <c r="BG22" s="322" t="s">
        <v>615</v>
      </c>
      <c r="BH22" s="323" t="s">
        <v>787</v>
      </c>
    </row>
    <row r="23" spans="2:67" ht="30" customHeight="1" thickBot="1" x14ac:dyDescent="0.3">
      <c r="B23" s="276">
        <v>19</v>
      </c>
      <c r="C23" s="311"/>
      <c r="D23" s="372" t="s">
        <v>584</v>
      </c>
      <c r="E23" s="373"/>
      <c r="F23" s="374"/>
      <c r="G23" s="375"/>
      <c r="H23" s="375"/>
      <c r="I23" s="376"/>
      <c r="J23" s="374"/>
      <c r="K23" s="375"/>
      <c r="L23" s="375"/>
      <c r="M23" s="376"/>
      <c r="N23" s="278"/>
      <c r="O23" s="279" t="str">
        <f>IF(N23="","",IF(VLOOKUP(N23,'BD1'!$A$6:$B$7206,2,0)=1,CONCATENATE(VLOOKUP(N23,'BD1'!$A$6:$B$7206,2,0)," hora"),CONCATENATE(VLOOKUP(N23,'BD1'!$A$6:$B$7206,2,0)," horas")))</f>
        <v/>
      </c>
      <c r="P23" s="377" t="str">
        <f>IF(N23="","",IF(VLOOKUP(N23,'BD1'!$D$6:$E$7206,2,0)=0,CONCATENATE(VLOOKUP(N23,'BD1'!$D$6:$E$7206,2,0)," Ponto de Apoio"),IF(VLOOKUP(N23,'BD1'!$D$6:$E$7206,2,0)=1,CONCATENATE(VLOOKUP(N23,'BD1'!$D$6:$E$7206,2,0)," Ponto de Apoio"),CONCATENATE(VLOOKUP(N23,'BD1'!$D$6:$E$7206,2,0)," Pontos de Apoio"))))</f>
        <v/>
      </c>
      <c r="Q23" s="378"/>
      <c r="R23" s="379"/>
      <c r="S23" s="280"/>
      <c r="T23" s="277"/>
      <c r="U23" s="370"/>
      <c r="V23" s="371"/>
      <c r="W23" s="301" t="str">
        <f t="shared" si="23"/>
        <v/>
      </c>
      <c r="X23" s="279" t="str">
        <f t="shared" ref="X23" si="60">IF(U23="","",IF(U23="serviço","",VLOOKUP(U23,$AO$4:$AR$14,3,0)))</f>
        <v/>
      </c>
      <c r="Y23" s="279" t="str">
        <f t="shared" ref="Y23" si="61">IF(U23="","",IF(U23="serviço","",VLOOKUP(U23,$AO$4:$AR$14,4,0)))</f>
        <v/>
      </c>
      <c r="Z23" s="360" t="str">
        <f t="shared" si="12"/>
        <v/>
      </c>
      <c r="AA23" s="361"/>
      <c r="AB23" s="362" t="str">
        <f t="shared" si="13"/>
        <v/>
      </c>
      <c r="AC23" s="363"/>
      <c r="AD23" s="281" t="str">
        <f t="shared" si="4"/>
        <v/>
      </c>
      <c r="AE23" s="262"/>
      <c r="AG23" s="266" t="str">
        <f>IF($N23="","",IF(U23="","",IF(U23=$AO$5,VLOOKUP(ROUNDUP(S23/X23,0),'BD1'!$H$116:$I$208,2,0),IF(U23=$AO$6,VLOOKUP(ROUNDUP(S23/X23,0),'BD1'!$H$116:$I$208,2,0),IF(U23=$AO$7,VLOOKUP(ROUNDUP(S23/X23,0),'BD1'!$H$116:$I$208,2,0),0)))))</f>
        <v/>
      </c>
      <c r="AH23" s="266" t="str">
        <f>IF(N23="","",IF(AG23&gt;0,"",SUM(VLOOKUP(ROUNDUP(SUM(S23:T23)/X23,0),'BD1'!$H$6:$AL$103,ROUNDUP(SUM(S23:T23)/X23,0)+1,0))))</f>
        <v/>
      </c>
      <c r="AI23" s="266" t="str">
        <f t="shared" si="5"/>
        <v/>
      </c>
      <c r="AJ23" s="266" t="str">
        <f>IF(N23="","",VLOOKUP(N23,'BD1'!$A$6:$B$7206,2,0))</f>
        <v/>
      </c>
      <c r="AK23" s="272" t="str">
        <f t="shared" si="6"/>
        <v/>
      </c>
      <c r="AL23" s="272" t="str">
        <f t="shared" ref="AL23" si="62">IF(U23=$AO$5,AK23,IF(U23=$AO$6,AK23,""))</f>
        <v/>
      </c>
      <c r="AM23" s="266" t="str">
        <f t="shared" si="8"/>
        <v/>
      </c>
      <c r="BE23" s="320" t="s">
        <v>754</v>
      </c>
      <c r="BF23" s="321">
        <v>100</v>
      </c>
      <c r="BG23" s="322" t="s">
        <v>615</v>
      </c>
      <c r="BH23" s="323" t="s">
        <v>766</v>
      </c>
    </row>
    <row r="24" spans="2:67" ht="30" customHeight="1" x14ac:dyDescent="0.25">
      <c r="B24" s="276">
        <v>20</v>
      </c>
      <c r="C24" s="311"/>
      <c r="D24" s="372" t="s">
        <v>584</v>
      </c>
      <c r="E24" s="373"/>
      <c r="F24" s="374"/>
      <c r="G24" s="375"/>
      <c r="H24" s="375"/>
      <c r="I24" s="376"/>
      <c r="J24" s="374"/>
      <c r="K24" s="375"/>
      <c r="L24" s="375"/>
      <c r="M24" s="376"/>
      <c r="N24" s="278"/>
      <c r="O24" s="279" t="str">
        <f>IF(N24="","",IF(VLOOKUP(N24,'BD1'!$A$6:$B$7206,2,0)=1,CONCATENATE(VLOOKUP(N24,'BD1'!$A$6:$B$7206,2,0)," hora"),CONCATENATE(VLOOKUP(N24,'BD1'!$A$6:$B$7206,2,0)," horas")))</f>
        <v/>
      </c>
      <c r="P24" s="377" t="str">
        <f>IF(N24="","",IF(VLOOKUP(N24,'BD1'!$D$6:$E$7206,2,0)=0,CONCATENATE(VLOOKUP(N24,'BD1'!$D$6:$E$7206,2,0)," Ponto de Apoio"),IF(VLOOKUP(N24,'BD1'!$D$6:$E$7206,2,0)=1,CONCATENATE(VLOOKUP(N24,'BD1'!$D$6:$E$7206,2,0)," Ponto de Apoio"),CONCATENATE(VLOOKUP(N24,'BD1'!$D$6:$E$7206,2,0)," Pontos de Apoio"))))</f>
        <v/>
      </c>
      <c r="Q24" s="378"/>
      <c r="R24" s="379"/>
      <c r="S24" s="280"/>
      <c r="T24" s="277"/>
      <c r="U24" s="370"/>
      <c r="V24" s="371"/>
      <c r="W24" s="301" t="str">
        <f t="shared" si="23"/>
        <v/>
      </c>
      <c r="X24" s="279" t="str">
        <f t="shared" ref="X24" si="63">IF(U24="","",IF(U24="serviço","",VLOOKUP(U24,$AO$4:$AR$14,3,0)))</f>
        <v/>
      </c>
      <c r="Y24" s="279" t="str">
        <f t="shared" ref="Y24" si="64">IF(U24="","",IF(U24="serviço","",VLOOKUP(U24,$AO$4:$AR$14,4,0)))</f>
        <v/>
      </c>
      <c r="Z24" s="360" t="str">
        <f t="shared" si="12"/>
        <v/>
      </c>
      <c r="AA24" s="361"/>
      <c r="AB24" s="362" t="str">
        <f t="shared" si="13"/>
        <v/>
      </c>
      <c r="AC24" s="363"/>
      <c r="AD24" s="281" t="str">
        <f t="shared" si="4"/>
        <v/>
      </c>
      <c r="AE24" s="262"/>
      <c r="AG24" s="266" t="str">
        <f>IF($N24="","",IF(U24="","",IF(U24=$AO$5,VLOOKUP(ROUNDUP(S24/X24,0),'BD1'!$H$116:$I$208,2,0),IF(U24=$AO$6,VLOOKUP(ROUNDUP(S24/X24,0),'BD1'!$H$116:$I$208,2,0),IF(U24=$AO$7,VLOOKUP(ROUNDUP(S24/X24,0),'BD1'!$H$116:$I$208,2,0),0)))))</f>
        <v/>
      </c>
      <c r="AH24" s="266" t="str">
        <f>IF(N24="","",IF(AG24&gt;0,"",SUM(VLOOKUP(ROUNDUP(SUM(S24:T24)/X24,0),'BD1'!$H$6:$AL$103,ROUNDUP(SUM(S24:T24)/X24,0)+1,0))))</f>
        <v/>
      </c>
      <c r="AI24" s="266" t="str">
        <f t="shared" si="5"/>
        <v/>
      </c>
      <c r="AJ24" s="266" t="str">
        <f>IF(N24="","",VLOOKUP(N24,'BD1'!$A$6:$B$7206,2,0))</f>
        <v/>
      </c>
      <c r="AK24" s="272" t="str">
        <f t="shared" si="6"/>
        <v/>
      </c>
      <c r="AL24" s="272" t="str">
        <f t="shared" ref="AL24" si="65">IF(U24=$AO$5,AK24,IF(U24=$AO$6,AK24,""))</f>
        <v/>
      </c>
      <c r="AM24" s="266" t="str">
        <f t="shared" si="8"/>
        <v/>
      </c>
      <c r="BE24" s="320" t="s">
        <v>802</v>
      </c>
      <c r="BF24" s="321">
        <v>100</v>
      </c>
      <c r="BG24" s="322" t="s">
        <v>615</v>
      </c>
      <c r="BH24" s="323" t="s">
        <v>803</v>
      </c>
    </row>
    <row r="25" spans="2:67" ht="30" customHeight="1" x14ac:dyDescent="0.25">
      <c r="B25" s="276">
        <v>21</v>
      </c>
      <c r="C25" s="311"/>
      <c r="D25" s="372" t="s">
        <v>584</v>
      </c>
      <c r="E25" s="373"/>
      <c r="F25" s="374"/>
      <c r="G25" s="375"/>
      <c r="H25" s="375"/>
      <c r="I25" s="376"/>
      <c r="J25" s="374"/>
      <c r="K25" s="375"/>
      <c r="L25" s="375"/>
      <c r="M25" s="376"/>
      <c r="N25" s="278"/>
      <c r="O25" s="279" t="str">
        <f>IF(N25="","",IF(VLOOKUP(N25,'BD1'!$A$6:$B$7206,2,0)=1,CONCATENATE(VLOOKUP(N25,'BD1'!$A$6:$B$7206,2,0)," hora"),CONCATENATE(VLOOKUP(N25,'BD1'!$A$6:$B$7206,2,0)," horas")))</f>
        <v/>
      </c>
      <c r="P25" s="377" t="str">
        <f>IF(N25="","",IF(VLOOKUP(N25,'BD1'!$D$6:$E$7206,2,0)=0,CONCATENATE(VLOOKUP(N25,'BD1'!$D$6:$E$7206,2,0)," Ponto de Apoio"),IF(VLOOKUP(N25,'BD1'!$D$6:$E$7206,2,0)=1,CONCATENATE(VLOOKUP(N25,'BD1'!$D$6:$E$7206,2,0)," Ponto de Apoio"),CONCATENATE(VLOOKUP(N25,'BD1'!$D$6:$E$7206,2,0)," Pontos de Apoio"))))</f>
        <v/>
      </c>
      <c r="Q25" s="378"/>
      <c r="R25" s="379"/>
      <c r="S25" s="280"/>
      <c r="T25" s="277"/>
      <c r="U25" s="370"/>
      <c r="V25" s="371"/>
      <c r="W25" s="301" t="str">
        <f t="shared" si="23"/>
        <v/>
      </c>
      <c r="X25" s="279" t="str">
        <f t="shared" ref="X25" si="66">IF(U25="","",IF(U25="serviço","",VLOOKUP(U25,$AO$4:$AR$14,3,0)))</f>
        <v/>
      </c>
      <c r="Y25" s="279" t="str">
        <f t="shared" ref="Y25" si="67">IF(U25="","",IF(U25="serviço","",VLOOKUP(U25,$AO$4:$AR$14,4,0)))</f>
        <v/>
      </c>
      <c r="Z25" s="360" t="str">
        <f t="shared" si="12"/>
        <v/>
      </c>
      <c r="AA25" s="361"/>
      <c r="AB25" s="362" t="str">
        <f t="shared" si="13"/>
        <v/>
      </c>
      <c r="AC25" s="363"/>
      <c r="AG25" s="266" t="str">
        <f>IF($N25="","",IF(U25="","",IF(U25=$AO$5,VLOOKUP(ROUNDUP(S25/X25,0),'BD1'!$H$116:$I$208,2,0),IF(U25=$AO$6,VLOOKUP(ROUNDUP(S25/X25,0),'BD1'!$H$116:$I$208,2,0),IF(U25=$AO$7,VLOOKUP(ROUNDUP(S25/X25,0),'BD1'!$H$116:$I$208,2,0),0)))))</f>
        <v/>
      </c>
      <c r="AH25" s="266" t="str">
        <f>IF(N25="","",IF(AG25&gt;0,"",SUM(VLOOKUP(ROUNDUP(SUM(S25:T25)/X25,0),'BD1'!$H$6:$AL$103,ROUNDUP(SUM(S25:T25)/X25,0)+1,0))))</f>
        <v/>
      </c>
      <c r="AI25" s="266" t="str">
        <f t="shared" si="5"/>
        <v/>
      </c>
      <c r="AJ25" s="266" t="str">
        <f>IF(N25="","",VLOOKUP(N25,'BD1'!$A$6:$B$7206,2,0))</f>
        <v/>
      </c>
      <c r="AK25" s="272" t="str">
        <f t="shared" si="6"/>
        <v/>
      </c>
      <c r="AL25" s="272" t="str">
        <f t="shared" ref="AL25" si="68">IF(U25=$AO$5,AK25,IF(U25=$AO$6,AK25,""))</f>
        <v/>
      </c>
      <c r="AM25" s="266" t="str">
        <f t="shared" si="8"/>
        <v/>
      </c>
      <c r="BE25" s="320" t="s">
        <v>872</v>
      </c>
      <c r="BF25" s="321">
        <v>100</v>
      </c>
      <c r="BG25" s="322" t="s">
        <v>615</v>
      </c>
      <c r="BH25" s="323" t="s">
        <v>873</v>
      </c>
    </row>
    <row r="26" spans="2:67" ht="30" customHeight="1" x14ac:dyDescent="0.25">
      <c r="B26" s="276">
        <v>22</v>
      </c>
      <c r="C26" s="311"/>
      <c r="D26" s="372" t="s">
        <v>584</v>
      </c>
      <c r="E26" s="373"/>
      <c r="F26" s="374"/>
      <c r="G26" s="375"/>
      <c r="H26" s="375"/>
      <c r="I26" s="376"/>
      <c r="J26" s="374"/>
      <c r="K26" s="375"/>
      <c r="L26" s="375"/>
      <c r="M26" s="376"/>
      <c r="N26" s="278"/>
      <c r="O26" s="279" t="str">
        <f>IF(N26="","",IF(VLOOKUP(N26,'BD1'!$A$6:$B$7206,2,0)=1,CONCATENATE(VLOOKUP(N26,'BD1'!$A$6:$B$7206,2,0)," hora"),CONCATENATE(VLOOKUP(N26,'BD1'!$A$6:$B$7206,2,0)," horas")))</f>
        <v/>
      </c>
      <c r="P26" s="377" t="str">
        <f>IF(N26="","",IF(VLOOKUP(N26,'BD1'!$D$6:$E$7206,2,0)=0,CONCATENATE(VLOOKUP(N26,'BD1'!$D$6:$E$7206,2,0)," Ponto de Apoio"),IF(VLOOKUP(N26,'BD1'!$D$6:$E$7206,2,0)=1,CONCATENATE(VLOOKUP(N26,'BD1'!$D$6:$E$7206,2,0)," Ponto de Apoio"),CONCATENATE(VLOOKUP(N26,'BD1'!$D$6:$E$7206,2,0)," Pontos de Apoio"))))</f>
        <v/>
      </c>
      <c r="Q26" s="378"/>
      <c r="R26" s="379"/>
      <c r="S26" s="280"/>
      <c r="T26" s="277"/>
      <c r="U26" s="370"/>
      <c r="V26" s="371"/>
      <c r="W26" s="301" t="str">
        <f t="shared" si="23"/>
        <v/>
      </c>
      <c r="X26" s="279" t="str">
        <f t="shared" ref="X26" si="69">IF(U26="","",IF(U26="serviço","",VLOOKUP(U26,$AO$4:$AR$14,3,0)))</f>
        <v/>
      </c>
      <c r="Y26" s="279" t="str">
        <f t="shared" ref="Y26" si="70">IF(U26="","",IF(U26="serviço","",VLOOKUP(U26,$AO$4:$AR$14,4,0)))</f>
        <v/>
      </c>
      <c r="Z26" s="360" t="str">
        <f t="shared" si="12"/>
        <v/>
      </c>
      <c r="AA26" s="361"/>
      <c r="AB26" s="362" t="str">
        <f t="shared" si="13"/>
        <v/>
      </c>
      <c r="AC26" s="363"/>
      <c r="AG26" s="266" t="str">
        <f>IF($N26="","",IF(U26="","",IF(U26=$AO$5,VLOOKUP(ROUNDUP(S26/X26,0),'BD1'!$H$116:$I$208,2,0),IF(U26=$AO$6,VLOOKUP(ROUNDUP(S26/X26,0),'BD1'!$H$116:$I$208,2,0),IF(U26=$AO$7,VLOOKUP(ROUNDUP(S26/X26,0),'BD1'!$H$116:$I$208,2,0),0)))))</f>
        <v/>
      </c>
      <c r="AH26" s="266" t="str">
        <f>IF(N26="","",IF(AG26&gt;0,"",SUM(VLOOKUP(ROUNDUP(SUM(S26:T26)/X26,0),'BD1'!$H$6:$AL$103,ROUNDUP(SUM(S26:T26)/X26,0)+1,0))))</f>
        <v/>
      </c>
      <c r="AI26" s="266" t="str">
        <f t="shared" si="5"/>
        <v/>
      </c>
      <c r="AJ26" s="266" t="str">
        <f>IF(N26="","",VLOOKUP(N26,'BD1'!$A$6:$B$7206,2,0))</f>
        <v/>
      </c>
      <c r="AK26" s="272" t="str">
        <f t="shared" si="6"/>
        <v/>
      </c>
      <c r="AL26" s="272" t="str">
        <f t="shared" ref="AL26" si="71">IF(U26=$AO$5,AK26,IF(U26=$AO$6,AK26,""))</f>
        <v/>
      </c>
      <c r="AM26" s="266" t="str">
        <f t="shared" si="8"/>
        <v/>
      </c>
      <c r="BE26" s="320" t="s">
        <v>755</v>
      </c>
      <c r="BF26" s="321">
        <v>200</v>
      </c>
      <c r="BG26" s="322" t="s">
        <v>615</v>
      </c>
      <c r="BH26" s="323" t="s">
        <v>621</v>
      </c>
    </row>
    <row r="27" spans="2:67" ht="30" customHeight="1" x14ac:dyDescent="0.25">
      <c r="B27" s="276">
        <v>23</v>
      </c>
      <c r="C27" s="311"/>
      <c r="D27" s="372" t="s">
        <v>584</v>
      </c>
      <c r="E27" s="373"/>
      <c r="F27" s="374"/>
      <c r="G27" s="375"/>
      <c r="H27" s="375"/>
      <c r="I27" s="376"/>
      <c r="J27" s="374"/>
      <c r="K27" s="375"/>
      <c r="L27" s="375"/>
      <c r="M27" s="376"/>
      <c r="N27" s="278"/>
      <c r="O27" s="279" t="str">
        <f>IF(N27="","",IF(VLOOKUP(N27,'BD1'!$A$6:$B$7206,2,0)=1,CONCATENATE(VLOOKUP(N27,'BD1'!$A$6:$B$7206,2,0)," hora"),CONCATENATE(VLOOKUP(N27,'BD1'!$A$6:$B$7206,2,0)," horas")))</f>
        <v/>
      </c>
      <c r="P27" s="377" t="str">
        <f>IF(N27="","",IF(VLOOKUP(N27,'BD1'!$D$6:$E$7206,2,0)=0,CONCATENATE(VLOOKUP(N27,'BD1'!$D$6:$E$7206,2,0)," Ponto de Apoio"),IF(VLOOKUP(N27,'BD1'!$D$6:$E$7206,2,0)=1,CONCATENATE(VLOOKUP(N27,'BD1'!$D$6:$E$7206,2,0)," Ponto de Apoio"),CONCATENATE(VLOOKUP(N27,'BD1'!$D$6:$E$7206,2,0)," Pontos de Apoio"))))</f>
        <v/>
      </c>
      <c r="Q27" s="378"/>
      <c r="R27" s="379"/>
      <c r="S27" s="280"/>
      <c r="T27" s="277"/>
      <c r="U27" s="370"/>
      <c r="V27" s="371"/>
      <c r="W27" s="301" t="str">
        <f t="shared" si="23"/>
        <v/>
      </c>
      <c r="X27" s="279" t="str">
        <f t="shared" ref="X27" si="72">IF(U27="","",IF(U27="serviço","",VLOOKUP(U27,$AO$4:$AR$14,3,0)))</f>
        <v/>
      </c>
      <c r="Y27" s="279" t="str">
        <f t="shared" ref="Y27" si="73">IF(U27="","",IF(U27="serviço","",VLOOKUP(U27,$AO$4:$AR$14,4,0)))</f>
        <v/>
      </c>
      <c r="Z27" s="360" t="str">
        <f t="shared" si="12"/>
        <v/>
      </c>
      <c r="AA27" s="361"/>
      <c r="AB27" s="362" t="str">
        <f t="shared" si="13"/>
        <v/>
      </c>
      <c r="AC27" s="363"/>
      <c r="AG27" s="266" t="str">
        <f>IF($N27="","",IF(U27="","",IF(U27=$AO$5,VLOOKUP(ROUNDUP(S27/X27,0),'BD1'!$H$116:$I$208,2,0),IF(U27=$AO$6,VLOOKUP(ROUNDUP(S27/X27,0),'BD1'!$H$116:$I$208,2,0),IF(U27=$AO$7,VLOOKUP(ROUNDUP(S27/X27,0),'BD1'!$H$116:$I$208,2,0),0)))))</f>
        <v/>
      </c>
      <c r="AH27" s="266" t="str">
        <f>IF(N27="","",IF(AG27&gt;0,"",SUM(VLOOKUP(ROUNDUP(SUM(S27:T27)/X27,0),'BD1'!$H$6:$AL$103,ROUNDUP(SUM(S27:T27)/X27,0)+1,0))))</f>
        <v/>
      </c>
      <c r="AI27" s="266" t="str">
        <f t="shared" si="5"/>
        <v/>
      </c>
      <c r="AJ27" s="266" t="str">
        <f>IF(N27="","",VLOOKUP(N27,'BD1'!$A$6:$B$7206,2,0))</f>
        <v/>
      </c>
      <c r="AK27" s="272" t="str">
        <f t="shared" si="6"/>
        <v/>
      </c>
      <c r="AL27" s="272" t="str">
        <f t="shared" ref="AL27" si="74">IF(U27=$AO$5,AK27,IF(U27=$AO$6,AK27,""))</f>
        <v/>
      </c>
      <c r="AM27" s="266" t="str">
        <f t="shared" si="8"/>
        <v/>
      </c>
      <c r="BE27" s="320" t="s">
        <v>932</v>
      </c>
      <c r="BF27" s="321">
        <v>100</v>
      </c>
      <c r="BG27" s="322" t="s">
        <v>615</v>
      </c>
      <c r="BH27" s="323" t="s">
        <v>933</v>
      </c>
    </row>
    <row r="28" spans="2:67" ht="30" customHeight="1" x14ac:dyDescent="0.25">
      <c r="B28" s="276">
        <v>24</v>
      </c>
      <c r="C28" s="311"/>
      <c r="D28" s="372" t="s">
        <v>584</v>
      </c>
      <c r="E28" s="373"/>
      <c r="F28" s="374"/>
      <c r="G28" s="375"/>
      <c r="H28" s="375"/>
      <c r="I28" s="376"/>
      <c r="J28" s="374"/>
      <c r="K28" s="375"/>
      <c r="L28" s="375"/>
      <c r="M28" s="376"/>
      <c r="N28" s="278"/>
      <c r="O28" s="279" t="str">
        <f>IF(N28="","",IF(VLOOKUP(N28,'BD1'!$A$6:$B$7206,2,0)=1,CONCATENATE(VLOOKUP(N28,'BD1'!$A$6:$B$7206,2,0)," hora"),CONCATENATE(VLOOKUP(N28,'BD1'!$A$6:$B$7206,2,0)," horas")))</f>
        <v/>
      </c>
      <c r="P28" s="377" t="str">
        <f>IF(N28="","",IF(VLOOKUP(N28,'BD1'!$D$6:$E$7206,2,0)=0,CONCATENATE(VLOOKUP(N28,'BD1'!$D$6:$E$7206,2,0)," Ponto de Apoio"),IF(VLOOKUP(N28,'BD1'!$D$6:$E$7206,2,0)=1,CONCATENATE(VLOOKUP(N28,'BD1'!$D$6:$E$7206,2,0)," Ponto de Apoio"),CONCATENATE(VLOOKUP(N28,'BD1'!$D$6:$E$7206,2,0)," Pontos de Apoio"))))</f>
        <v/>
      </c>
      <c r="Q28" s="378"/>
      <c r="R28" s="379"/>
      <c r="S28" s="280"/>
      <c r="T28" s="277"/>
      <c r="U28" s="370"/>
      <c r="V28" s="371"/>
      <c r="W28" s="301" t="str">
        <f t="shared" si="23"/>
        <v/>
      </c>
      <c r="X28" s="279" t="str">
        <f t="shared" ref="X28" si="75">IF(U28="","",IF(U28="serviço","",VLOOKUP(U28,$AO$4:$AR$14,3,0)))</f>
        <v/>
      </c>
      <c r="Y28" s="279" t="str">
        <f t="shared" ref="Y28" si="76">IF(U28="","",IF(U28="serviço","",VLOOKUP(U28,$AO$4:$AR$14,4,0)))</f>
        <v/>
      </c>
      <c r="Z28" s="360" t="str">
        <f t="shared" si="12"/>
        <v/>
      </c>
      <c r="AA28" s="361"/>
      <c r="AB28" s="362" t="str">
        <f t="shared" si="13"/>
        <v/>
      </c>
      <c r="AC28" s="363"/>
      <c r="AG28" s="266" t="str">
        <f>IF($N28="","",IF(U28="","",IF(U28=$AO$5,VLOOKUP(ROUNDUP(S28/X28,0),'BD1'!$H$116:$I$208,2,0),IF(U28=$AO$6,VLOOKUP(ROUNDUP(S28/X28,0),'BD1'!$H$116:$I$208,2,0),IF(U28=$AO$7,VLOOKUP(ROUNDUP(S28/X28,0),'BD1'!$H$116:$I$208,2,0),0)))))</f>
        <v/>
      </c>
      <c r="AH28" s="266" t="str">
        <f>IF(N28="","",IF(AG28&gt;0,"",SUM(VLOOKUP(ROUNDUP(SUM(S28:T28)/X28,0),'BD1'!$H$6:$AL$103,ROUNDUP(SUM(S28:T28)/X28,0)+1,0))))</f>
        <v/>
      </c>
      <c r="AI28" s="266" t="str">
        <f t="shared" si="5"/>
        <v/>
      </c>
      <c r="AJ28" s="266" t="str">
        <f>IF(N28="","",VLOOKUP(N28,'BD1'!$A$6:$B$7206,2,0))</f>
        <v/>
      </c>
      <c r="AK28" s="272" t="str">
        <f t="shared" si="6"/>
        <v/>
      </c>
      <c r="AL28" s="272" t="str">
        <f t="shared" ref="AL28" si="77">IF(U28=$AO$5,AK28,IF(U28=$AO$6,AK28,""))</f>
        <v/>
      </c>
      <c r="AM28" s="266" t="str">
        <f t="shared" si="8"/>
        <v/>
      </c>
      <c r="BE28" s="320" t="s">
        <v>756</v>
      </c>
      <c r="BF28" s="321">
        <v>100</v>
      </c>
      <c r="BG28" s="322" t="s">
        <v>615</v>
      </c>
      <c r="BH28" s="323" t="s">
        <v>622</v>
      </c>
    </row>
    <row r="29" spans="2:67" ht="30" customHeight="1" x14ac:dyDescent="0.25">
      <c r="B29" s="276">
        <v>25</v>
      </c>
      <c r="C29" s="311"/>
      <c r="D29" s="372" t="s">
        <v>584</v>
      </c>
      <c r="E29" s="373"/>
      <c r="F29" s="374"/>
      <c r="G29" s="375"/>
      <c r="H29" s="375"/>
      <c r="I29" s="376"/>
      <c r="J29" s="374"/>
      <c r="K29" s="375"/>
      <c r="L29" s="375"/>
      <c r="M29" s="376"/>
      <c r="N29" s="278"/>
      <c r="O29" s="279" t="str">
        <f>IF(N29="","",IF(VLOOKUP(N29,'BD1'!$A$6:$B$7206,2,0)=1,CONCATENATE(VLOOKUP(N29,'BD1'!$A$6:$B$7206,2,0)," hora"),CONCATENATE(VLOOKUP(N29,'BD1'!$A$6:$B$7206,2,0)," horas")))</f>
        <v/>
      </c>
      <c r="P29" s="377" t="str">
        <f>IF(N29="","",IF(VLOOKUP(N29,'BD1'!$D$6:$E$7206,2,0)=0,CONCATENATE(VLOOKUP(N29,'BD1'!$D$6:$E$7206,2,0)," Ponto de Apoio"),IF(VLOOKUP(N29,'BD1'!$D$6:$E$7206,2,0)=1,CONCATENATE(VLOOKUP(N29,'BD1'!$D$6:$E$7206,2,0)," Ponto de Apoio"),CONCATENATE(VLOOKUP(N29,'BD1'!$D$6:$E$7206,2,0)," Pontos de Apoio"))))</f>
        <v/>
      </c>
      <c r="Q29" s="378"/>
      <c r="R29" s="379"/>
      <c r="S29" s="280"/>
      <c r="T29" s="277"/>
      <c r="U29" s="370"/>
      <c r="V29" s="371"/>
      <c r="W29" s="301" t="str">
        <f t="shared" si="23"/>
        <v/>
      </c>
      <c r="X29" s="279" t="str">
        <f t="shared" ref="X29" si="78">IF(U29="","",IF(U29="serviço","",VLOOKUP(U29,$AO$4:$AR$14,3,0)))</f>
        <v/>
      </c>
      <c r="Y29" s="279" t="str">
        <f t="shared" ref="Y29" si="79">IF(U29="","",IF(U29="serviço","",VLOOKUP(U29,$AO$4:$AR$14,4,0)))</f>
        <v/>
      </c>
      <c r="Z29" s="360" t="str">
        <f t="shared" si="12"/>
        <v/>
      </c>
      <c r="AA29" s="361"/>
      <c r="AB29" s="362" t="str">
        <f t="shared" si="13"/>
        <v/>
      </c>
      <c r="AC29" s="363"/>
      <c r="AG29" s="266" t="str">
        <f>IF($N29="","",IF(U29="","",IF(U29=$AO$5,VLOOKUP(ROUNDUP(S29/X29,0),'BD1'!$H$116:$I$208,2,0),IF(U29=$AO$6,VLOOKUP(ROUNDUP(S29/X29,0),'BD1'!$H$116:$I$208,2,0),IF(U29=$AO$7,VLOOKUP(ROUNDUP(S29/X29,0),'BD1'!$H$116:$I$208,2,0),0)))))</f>
        <v/>
      </c>
      <c r="AH29" s="266" t="str">
        <f>IF(N29="","",IF(AG29&gt;0,"",SUM(VLOOKUP(ROUNDUP(SUM(S29:T29)/X29,0),'BD1'!$H$6:$AL$103,ROUNDUP(SUM(S29:T29)/X29,0)+1,0))))</f>
        <v/>
      </c>
      <c r="AI29" s="266" t="str">
        <f t="shared" si="5"/>
        <v/>
      </c>
      <c r="AJ29" s="266" t="str">
        <f>IF(N29="","",VLOOKUP(N29,'BD1'!$A$6:$B$7206,2,0))</f>
        <v/>
      </c>
      <c r="AK29" s="272" t="str">
        <f t="shared" si="6"/>
        <v/>
      </c>
      <c r="AL29" s="272" t="str">
        <f t="shared" ref="AL29" si="80">IF(U29=$AO$5,AK29,IF(U29=$AO$6,AK29,""))</f>
        <v/>
      </c>
      <c r="AM29" s="266" t="str">
        <f t="shared" si="8"/>
        <v/>
      </c>
      <c r="BE29" s="320" t="s">
        <v>808</v>
      </c>
      <c r="BF29" s="321">
        <v>100</v>
      </c>
      <c r="BG29" s="322" t="s">
        <v>615</v>
      </c>
      <c r="BH29" s="323" t="s">
        <v>945</v>
      </c>
    </row>
    <row r="30" spans="2:67" ht="30" customHeight="1" x14ac:dyDescent="0.25">
      <c r="B30" s="276">
        <v>26</v>
      </c>
      <c r="C30" s="311"/>
      <c r="D30" s="372" t="s">
        <v>584</v>
      </c>
      <c r="E30" s="373"/>
      <c r="F30" s="374"/>
      <c r="G30" s="375"/>
      <c r="H30" s="375"/>
      <c r="I30" s="376"/>
      <c r="J30" s="374"/>
      <c r="K30" s="375"/>
      <c r="L30" s="375"/>
      <c r="M30" s="376"/>
      <c r="N30" s="278"/>
      <c r="O30" s="279" t="str">
        <f>IF(N30="","",IF(VLOOKUP(N30,'BD1'!$A$6:$B$7206,2,0)=1,CONCATENATE(VLOOKUP(N30,'BD1'!$A$6:$B$7206,2,0)," hora"),CONCATENATE(VLOOKUP(N30,'BD1'!$A$6:$B$7206,2,0)," horas")))</f>
        <v/>
      </c>
      <c r="P30" s="377" t="str">
        <f>IF(N30="","",IF(VLOOKUP(N30,'BD1'!$D$6:$E$7206,2,0)=0,CONCATENATE(VLOOKUP(N30,'BD1'!$D$6:$E$7206,2,0)," Ponto de Apoio"),IF(VLOOKUP(N30,'BD1'!$D$6:$E$7206,2,0)=1,CONCATENATE(VLOOKUP(N30,'BD1'!$D$6:$E$7206,2,0)," Ponto de Apoio"),CONCATENATE(VLOOKUP(N30,'BD1'!$D$6:$E$7206,2,0)," Pontos de Apoio"))))</f>
        <v/>
      </c>
      <c r="Q30" s="378"/>
      <c r="R30" s="379"/>
      <c r="S30" s="280"/>
      <c r="T30" s="277"/>
      <c r="U30" s="370"/>
      <c r="V30" s="371"/>
      <c r="W30" s="301" t="str">
        <f t="shared" si="23"/>
        <v/>
      </c>
      <c r="X30" s="279" t="str">
        <f t="shared" ref="X30" si="81">IF(U30="","",IF(U30="serviço","",VLOOKUP(U30,$AO$4:$AR$14,3,0)))</f>
        <v/>
      </c>
      <c r="Y30" s="279" t="str">
        <f t="shared" ref="Y30" si="82">IF(U30="","",IF(U30="serviço","",VLOOKUP(U30,$AO$4:$AR$14,4,0)))</f>
        <v/>
      </c>
      <c r="Z30" s="360" t="str">
        <f t="shared" si="12"/>
        <v/>
      </c>
      <c r="AA30" s="361"/>
      <c r="AB30" s="362" t="str">
        <f t="shared" si="13"/>
        <v/>
      </c>
      <c r="AC30" s="363"/>
      <c r="AG30" s="266" t="str">
        <f>IF($N30="","",IF(U30="","",IF(U30=$AO$5,VLOOKUP(ROUNDUP(S30/X30,0),'BD1'!$H$116:$I$208,2,0),IF(U30=$AO$6,VLOOKUP(ROUNDUP(S30/X30,0),'BD1'!$H$116:$I$208,2,0),IF(U30=$AO$7,VLOOKUP(ROUNDUP(S30/X30,0),'BD1'!$H$116:$I$208,2,0),0)))))</f>
        <v/>
      </c>
      <c r="AH30" s="266" t="str">
        <f>IF(N30="","",IF(AG30&gt;0,"",SUM(VLOOKUP(ROUNDUP(SUM(S30:T30)/X30,0),'BD1'!$H$6:$AL$103,ROUNDUP(SUM(S30:T30)/X30,0)+1,0))))</f>
        <v/>
      </c>
      <c r="AI30" s="266" t="str">
        <f t="shared" si="5"/>
        <v/>
      </c>
      <c r="AJ30" s="266" t="str">
        <f>IF(N30="","",VLOOKUP(N30,'BD1'!$A$6:$B$7206,2,0))</f>
        <v/>
      </c>
      <c r="AK30" s="272" t="str">
        <f t="shared" si="6"/>
        <v/>
      </c>
      <c r="AL30" s="272" t="str">
        <f t="shared" ref="AL30" si="83">IF(U30=$AO$5,AK30,IF(U30=$AO$6,AK30,""))</f>
        <v/>
      </c>
      <c r="AM30" s="266" t="str">
        <f t="shared" si="8"/>
        <v/>
      </c>
      <c r="BB30" s="156" t="s">
        <v>334</v>
      </c>
      <c r="BE30" s="320" t="s">
        <v>757</v>
      </c>
      <c r="BF30" s="321">
        <v>100</v>
      </c>
      <c r="BG30" s="322" t="s">
        <v>615</v>
      </c>
      <c r="BH30" s="323" t="s">
        <v>734</v>
      </c>
    </row>
    <row r="31" spans="2:67" ht="30" customHeight="1" x14ac:dyDescent="0.25">
      <c r="B31" s="276">
        <v>27</v>
      </c>
      <c r="C31" s="311"/>
      <c r="D31" s="372" t="s">
        <v>584</v>
      </c>
      <c r="E31" s="373"/>
      <c r="F31" s="374"/>
      <c r="G31" s="375"/>
      <c r="H31" s="375"/>
      <c r="I31" s="376"/>
      <c r="J31" s="374"/>
      <c r="K31" s="375"/>
      <c r="L31" s="375"/>
      <c r="M31" s="376"/>
      <c r="N31" s="278"/>
      <c r="O31" s="279" t="str">
        <f>IF(N31="","",IF(VLOOKUP(N31,'BD1'!$A$6:$B$7206,2,0)=1,CONCATENATE(VLOOKUP(N31,'BD1'!$A$6:$B$7206,2,0)," hora"),CONCATENATE(VLOOKUP(N31,'BD1'!$A$6:$B$7206,2,0)," horas")))</f>
        <v/>
      </c>
      <c r="P31" s="377" t="str">
        <f>IF(N31="","",IF(VLOOKUP(N31,'BD1'!$D$6:$E$7206,2,0)=0,CONCATENATE(VLOOKUP(N31,'BD1'!$D$6:$E$7206,2,0)," Ponto de Apoio"),IF(VLOOKUP(N31,'BD1'!$D$6:$E$7206,2,0)=1,CONCATENATE(VLOOKUP(N31,'BD1'!$D$6:$E$7206,2,0)," Ponto de Apoio"),CONCATENATE(VLOOKUP(N31,'BD1'!$D$6:$E$7206,2,0)," Pontos de Apoio"))))</f>
        <v/>
      </c>
      <c r="Q31" s="378"/>
      <c r="R31" s="379"/>
      <c r="S31" s="280"/>
      <c r="T31" s="277"/>
      <c r="U31" s="370"/>
      <c r="V31" s="371"/>
      <c r="W31" s="301" t="str">
        <f t="shared" si="23"/>
        <v/>
      </c>
      <c r="X31" s="279" t="str">
        <f t="shared" ref="X31" si="84">IF(U31="","",IF(U31="serviço","",VLOOKUP(U31,$AO$4:$AR$14,3,0)))</f>
        <v/>
      </c>
      <c r="Y31" s="279" t="str">
        <f t="shared" ref="Y31" si="85">IF(U31="","",IF(U31="serviço","",VLOOKUP(U31,$AO$4:$AR$14,4,0)))</f>
        <v/>
      </c>
      <c r="Z31" s="360" t="str">
        <f t="shared" si="12"/>
        <v/>
      </c>
      <c r="AA31" s="361"/>
      <c r="AB31" s="362" t="str">
        <f t="shared" si="13"/>
        <v/>
      </c>
      <c r="AC31" s="363"/>
      <c r="AG31" s="266" t="str">
        <f>IF($N31="","",IF(U31="","",IF(U31=$AO$5,VLOOKUP(ROUNDUP(S31/X31,0),'BD1'!$H$116:$I$208,2,0),IF(U31=$AO$6,VLOOKUP(ROUNDUP(S31/X31,0),'BD1'!$H$116:$I$208,2,0),IF(U31=$AO$7,VLOOKUP(ROUNDUP(S31/X31,0),'BD1'!$H$116:$I$208,2,0),0)))))</f>
        <v/>
      </c>
      <c r="AH31" s="266" t="str">
        <f>IF(N31="","",IF(AG31&gt;0,"",SUM(VLOOKUP(ROUNDUP(SUM(S31:T31)/X31,0),'BD1'!$H$6:$AL$103,ROUNDUP(SUM(S31:T31)/X31,0)+1,0))))</f>
        <v/>
      </c>
      <c r="AI31" s="266" t="str">
        <f t="shared" si="5"/>
        <v/>
      </c>
      <c r="AJ31" s="266" t="str">
        <f>IF(N31="","",VLOOKUP(N31,'BD1'!$A$6:$B$7206,2,0))</f>
        <v/>
      </c>
      <c r="AK31" s="272" t="str">
        <f t="shared" si="6"/>
        <v/>
      </c>
      <c r="AL31" s="272" t="str">
        <f t="shared" ref="AL31" si="86">IF(U31=$AO$5,AK31,IF(U31=$AO$6,AK31,""))</f>
        <v/>
      </c>
      <c r="AM31" s="266" t="str">
        <f t="shared" si="8"/>
        <v/>
      </c>
      <c r="BE31" s="320" t="s">
        <v>806</v>
      </c>
      <c r="BF31" s="321">
        <v>100</v>
      </c>
      <c r="BG31" s="322" t="s">
        <v>615</v>
      </c>
      <c r="BH31" s="323" t="s">
        <v>805</v>
      </c>
    </row>
    <row r="32" spans="2:67" ht="30" customHeight="1" x14ac:dyDescent="0.25">
      <c r="B32" s="276">
        <v>28</v>
      </c>
      <c r="C32" s="311"/>
      <c r="D32" s="372" t="s">
        <v>584</v>
      </c>
      <c r="E32" s="373"/>
      <c r="F32" s="374"/>
      <c r="G32" s="375"/>
      <c r="H32" s="375"/>
      <c r="I32" s="376"/>
      <c r="J32" s="374"/>
      <c r="K32" s="375"/>
      <c r="L32" s="375"/>
      <c r="M32" s="376"/>
      <c r="N32" s="278"/>
      <c r="O32" s="279" t="str">
        <f>IF(N32="","",IF(VLOOKUP(N32,'BD1'!$A$6:$B$7206,2,0)=1,CONCATENATE(VLOOKUP(N32,'BD1'!$A$6:$B$7206,2,0)," hora"),CONCATENATE(VLOOKUP(N32,'BD1'!$A$6:$B$7206,2,0)," horas")))</f>
        <v/>
      </c>
      <c r="P32" s="377" t="str">
        <f>IF(N32="","",IF(VLOOKUP(N32,'BD1'!$D$6:$E$7206,2,0)=0,CONCATENATE(VLOOKUP(N32,'BD1'!$D$6:$E$7206,2,0)," Ponto de Apoio"),IF(VLOOKUP(N32,'BD1'!$D$6:$E$7206,2,0)=1,CONCATENATE(VLOOKUP(N32,'BD1'!$D$6:$E$7206,2,0)," Ponto de Apoio"),CONCATENATE(VLOOKUP(N32,'BD1'!$D$6:$E$7206,2,0)," Pontos de Apoio"))))</f>
        <v/>
      </c>
      <c r="Q32" s="378"/>
      <c r="R32" s="379"/>
      <c r="S32" s="280"/>
      <c r="T32" s="277"/>
      <c r="U32" s="370"/>
      <c r="V32" s="371"/>
      <c r="W32" s="301" t="str">
        <f t="shared" si="23"/>
        <v/>
      </c>
      <c r="X32" s="279" t="str">
        <f t="shared" ref="X32" si="87">IF(U32="","",IF(U32="serviço","",VLOOKUP(U32,$AO$4:$AR$14,3,0)))</f>
        <v/>
      </c>
      <c r="Y32" s="279" t="str">
        <f t="shared" ref="Y32" si="88">IF(U32="","",IF(U32="serviço","",VLOOKUP(U32,$AO$4:$AR$14,4,0)))</f>
        <v/>
      </c>
      <c r="Z32" s="360" t="str">
        <f t="shared" si="12"/>
        <v/>
      </c>
      <c r="AA32" s="361"/>
      <c r="AB32" s="362" t="str">
        <f t="shared" si="13"/>
        <v/>
      </c>
      <c r="AC32" s="363"/>
      <c r="AG32" s="266" t="str">
        <f>IF($N32="","",IF(U32="","",IF(U32=$AO$5,VLOOKUP(ROUNDUP(S32/X32,0),'BD1'!$H$116:$I$208,2,0),IF(U32=$AO$6,VLOOKUP(ROUNDUP(S32/X32,0),'BD1'!$H$116:$I$208,2,0),IF(U32=$AO$7,VLOOKUP(ROUNDUP(S32/X32,0),'BD1'!$H$116:$I$208,2,0),0)))))</f>
        <v/>
      </c>
      <c r="AH32" s="266" t="str">
        <f>IF(N32="","",IF(AG32&gt;0,"",SUM(VLOOKUP(ROUNDUP(SUM(S32:T32)/X32,0),'BD1'!$H$6:$AL$103,ROUNDUP(SUM(S32:T32)/X32,0)+1,0))))</f>
        <v/>
      </c>
      <c r="AI32" s="266" t="str">
        <f t="shared" si="5"/>
        <v/>
      </c>
      <c r="AJ32" s="266" t="str">
        <f>IF(N32="","",VLOOKUP(N32,'BD1'!$A$6:$B$7206,2,0))</f>
        <v/>
      </c>
      <c r="AK32" s="272" t="str">
        <f t="shared" si="6"/>
        <v/>
      </c>
      <c r="AL32" s="272" t="str">
        <f t="shared" ref="AL32" si="89">IF(U32=$AO$5,AK32,IF(U32=$AO$6,AK32,""))</f>
        <v/>
      </c>
      <c r="AM32" s="266" t="str">
        <f t="shared" si="8"/>
        <v/>
      </c>
      <c r="BE32" s="320" t="s">
        <v>906</v>
      </c>
      <c r="BF32" s="321">
        <v>100</v>
      </c>
      <c r="BG32" s="322" t="s">
        <v>615</v>
      </c>
      <c r="BH32" s="323" t="s">
        <v>907</v>
      </c>
    </row>
    <row r="33" spans="2:60" ht="30" customHeight="1" x14ac:dyDescent="0.25">
      <c r="B33" s="276">
        <v>29</v>
      </c>
      <c r="C33" s="311"/>
      <c r="D33" s="372" t="s">
        <v>584</v>
      </c>
      <c r="E33" s="373"/>
      <c r="F33" s="374"/>
      <c r="G33" s="375"/>
      <c r="H33" s="375"/>
      <c r="I33" s="376"/>
      <c r="J33" s="374"/>
      <c r="K33" s="375"/>
      <c r="L33" s="375"/>
      <c r="M33" s="376"/>
      <c r="N33" s="278"/>
      <c r="O33" s="279" t="str">
        <f>IF(N33="","",IF(VLOOKUP(N33,'BD1'!$A$6:$B$7206,2,0)=1,CONCATENATE(VLOOKUP(N33,'BD1'!$A$6:$B$7206,2,0)," hora"),CONCATENATE(VLOOKUP(N33,'BD1'!$A$6:$B$7206,2,0)," horas")))</f>
        <v/>
      </c>
      <c r="P33" s="377" t="str">
        <f>IF(N33="","",IF(VLOOKUP(N33,'BD1'!$D$6:$E$7206,2,0)=0,CONCATENATE(VLOOKUP(N33,'BD1'!$D$6:$E$7206,2,0)," Ponto de Apoio"),IF(VLOOKUP(N33,'BD1'!$D$6:$E$7206,2,0)=1,CONCATENATE(VLOOKUP(N33,'BD1'!$D$6:$E$7206,2,0)," Ponto de Apoio"),CONCATENATE(VLOOKUP(N33,'BD1'!$D$6:$E$7206,2,0)," Pontos de Apoio"))))</f>
        <v/>
      </c>
      <c r="Q33" s="378"/>
      <c r="R33" s="379"/>
      <c r="S33" s="280"/>
      <c r="T33" s="277"/>
      <c r="U33" s="370"/>
      <c r="V33" s="371"/>
      <c r="W33" s="301" t="str">
        <f t="shared" si="23"/>
        <v/>
      </c>
      <c r="X33" s="279" t="str">
        <f t="shared" ref="X33" si="90">IF(U33="","",IF(U33="serviço","",VLOOKUP(U33,$AO$4:$AR$14,3,0)))</f>
        <v/>
      </c>
      <c r="Y33" s="279" t="str">
        <f t="shared" ref="Y33" si="91">IF(U33="","",IF(U33="serviço","",VLOOKUP(U33,$AO$4:$AR$14,4,0)))</f>
        <v/>
      </c>
      <c r="Z33" s="360" t="str">
        <f t="shared" si="12"/>
        <v/>
      </c>
      <c r="AA33" s="361"/>
      <c r="AB33" s="362" t="str">
        <f t="shared" si="13"/>
        <v/>
      </c>
      <c r="AC33" s="363"/>
      <c r="AG33" s="266" t="str">
        <f>IF($N33="","",IF(U33="","",IF(U33=$AO$5,VLOOKUP(ROUNDUP(S33/X33,0),'BD1'!$H$116:$I$208,2,0),IF(U33=$AO$6,VLOOKUP(ROUNDUP(S33/X33,0),'BD1'!$H$116:$I$208,2,0),IF(U33=$AO$7,VLOOKUP(ROUNDUP(S33/X33,0),'BD1'!$H$116:$I$208,2,0),0)))))</f>
        <v/>
      </c>
      <c r="AH33" s="266" t="str">
        <f>IF(N33="","",IF(AG33&gt;0,"",SUM(VLOOKUP(ROUNDUP(SUM(S33:T33)/X33,0),'BD1'!$H$6:$AL$103,ROUNDUP(SUM(S33:T33)/X33,0)+1,0))))</f>
        <v/>
      </c>
      <c r="AI33" s="266" t="str">
        <f t="shared" si="5"/>
        <v/>
      </c>
      <c r="AJ33" s="266" t="str">
        <f>IF(N33="","",VLOOKUP(N33,'BD1'!$A$6:$B$7206,2,0))</f>
        <v/>
      </c>
      <c r="AK33" s="272" t="str">
        <f t="shared" si="6"/>
        <v/>
      </c>
      <c r="AL33" s="272" t="str">
        <f t="shared" ref="AL33" si="92">IF(U33=$AO$5,AK33,IF(U33=$AO$6,AK33,""))</f>
        <v/>
      </c>
      <c r="AM33" s="266" t="str">
        <f t="shared" si="8"/>
        <v/>
      </c>
      <c r="BE33" s="320" t="s">
        <v>875</v>
      </c>
      <c r="BF33" s="321">
        <v>50</v>
      </c>
      <c r="BG33" s="322" t="s">
        <v>615</v>
      </c>
      <c r="BH33" s="323" t="s">
        <v>876</v>
      </c>
    </row>
    <row r="34" spans="2:60" ht="30" customHeight="1" thickBot="1" x14ac:dyDescent="0.3">
      <c r="B34" s="282">
        <v>30</v>
      </c>
      <c r="C34" s="312"/>
      <c r="D34" s="380" t="s">
        <v>584</v>
      </c>
      <c r="E34" s="381"/>
      <c r="F34" s="393"/>
      <c r="G34" s="394"/>
      <c r="H34" s="394"/>
      <c r="I34" s="395"/>
      <c r="J34" s="393"/>
      <c r="K34" s="394"/>
      <c r="L34" s="394"/>
      <c r="M34" s="395"/>
      <c r="N34" s="283"/>
      <c r="O34" s="284" t="str">
        <f>IF(N34="","",IF(VLOOKUP(N34,'BD1'!$A$6:$B$7206,2,0)=1,CONCATENATE(VLOOKUP(N34,'BD1'!$A$6:$B$7206,2,0)," hora"),CONCATENATE(VLOOKUP(N34,'BD1'!$A$6:$B$7206,2,0)," horas")))</f>
        <v/>
      </c>
      <c r="P34" s="396" t="str">
        <f>IF(N34="","",IF(VLOOKUP(N34,'BD1'!$D$6:$E$7206,2,0)=0,CONCATENATE(VLOOKUP(N34,'BD1'!$D$6:$E$7206,2,0)," Ponto de Apoio"),IF(VLOOKUP(N34,'BD1'!$D$6:$E$7206,2,0)=1,CONCATENATE(VLOOKUP(N34,'BD1'!$D$6:$E$7206,2,0)," Ponto de Apoio"),CONCATENATE(VLOOKUP(N34,'BD1'!$D$6:$E$7206,2,0)," Pontos de Apoio"))))</f>
        <v/>
      </c>
      <c r="Q34" s="397"/>
      <c r="R34" s="398"/>
      <c r="S34" s="285"/>
      <c r="T34" s="286"/>
      <c r="U34" s="364"/>
      <c r="V34" s="365"/>
      <c r="W34" s="301" t="str">
        <f t="shared" si="23"/>
        <v/>
      </c>
      <c r="X34" s="284" t="str">
        <f t="shared" ref="X34" si="93">IF(U34="","",IF(U34="serviço","",VLOOKUP(U34,$AO$4:$AR$14,3,0)))</f>
        <v/>
      </c>
      <c r="Y34" s="284" t="str">
        <f t="shared" ref="Y34" si="94">IF(U34="","",IF(U34="serviço","",VLOOKUP(U34,$AO$4:$AR$14,4,0)))</f>
        <v/>
      </c>
      <c r="Z34" s="366" t="str">
        <f t="shared" si="12"/>
        <v/>
      </c>
      <c r="AA34" s="367"/>
      <c r="AB34" s="368" t="str">
        <f t="shared" si="13"/>
        <v/>
      </c>
      <c r="AC34" s="369"/>
      <c r="AG34" s="266" t="str">
        <f>IF($N34="","",IF(U34="","",IF(U34=$AO$5,VLOOKUP(ROUNDUP(S34/X34,0),'BD1'!$H$116:$I$208,2,0),IF(U34=$AO$6,VLOOKUP(ROUNDUP(S34/X34,0),'BD1'!$H$116:$I$208,2,0),IF(U34=$AO$7,VLOOKUP(ROUNDUP(S34/X34,0),'BD1'!$H$116:$I$208,2,0),0)))))</f>
        <v/>
      </c>
      <c r="AH34" s="266" t="str">
        <f>IF(N34="","",IF(AG34&gt;0,"",SUM(VLOOKUP(ROUNDUP(SUM(S34:T34)/X34,0),'BD1'!$H$6:$AL$103,ROUNDUP(SUM(S34:T34)/X34,0)+1,0))))</f>
        <v/>
      </c>
      <c r="AI34" s="266" t="str">
        <f t="shared" si="5"/>
        <v/>
      </c>
      <c r="AJ34" s="266" t="str">
        <f>IF(N34="","",VLOOKUP(N34,'BD1'!$A$6:$B$7206,2,0))</f>
        <v/>
      </c>
      <c r="AK34" s="272" t="str">
        <f t="shared" si="6"/>
        <v/>
      </c>
      <c r="AL34" s="272" t="str">
        <f t="shared" ref="AL34" si="95">IF(U34=$AO$5,AK34,IF(U34=$AO$6,AK34,""))</f>
        <v/>
      </c>
      <c r="AM34" s="266" t="str">
        <f t="shared" si="8"/>
        <v/>
      </c>
      <c r="BE34" s="320" t="s">
        <v>908</v>
      </c>
      <c r="BF34" s="321">
        <v>75</v>
      </c>
      <c r="BG34" s="322" t="s">
        <v>615</v>
      </c>
      <c r="BH34" s="323" t="s">
        <v>909</v>
      </c>
    </row>
    <row r="35" spans="2:60" ht="22.5" customHeight="1" x14ac:dyDescent="0.25">
      <c r="BE35" s="320" t="s">
        <v>758</v>
      </c>
      <c r="BF35" s="321">
        <v>50</v>
      </c>
      <c r="BG35" s="322" t="s">
        <v>615</v>
      </c>
      <c r="BH35" s="323" t="s">
        <v>788</v>
      </c>
    </row>
    <row r="36" spans="2:60" ht="22.5" customHeight="1" x14ac:dyDescent="0.25">
      <c r="BE36" s="320" t="s">
        <v>759</v>
      </c>
      <c r="BF36" s="321">
        <v>100</v>
      </c>
      <c r="BG36" s="322" t="s">
        <v>615</v>
      </c>
      <c r="BH36" s="323" t="s">
        <v>767</v>
      </c>
    </row>
    <row r="37" spans="2:60" ht="22.5" customHeight="1" x14ac:dyDescent="0.25">
      <c r="BE37" s="320" t="s">
        <v>797</v>
      </c>
      <c r="BF37" s="321">
        <v>75</v>
      </c>
      <c r="BG37" s="322" t="s">
        <v>615</v>
      </c>
      <c r="BH37" s="323" t="s">
        <v>789</v>
      </c>
    </row>
    <row r="38" spans="2:60" ht="22.5" customHeight="1" x14ac:dyDescent="0.25">
      <c r="BE38" s="320" t="s">
        <v>910</v>
      </c>
      <c r="BF38" s="321">
        <v>75</v>
      </c>
      <c r="BG38" s="322" t="s">
        <v>615</v>
      </c>
      <c r="BH38" s="323" t="s">
        <v>911</v>
      </c>
    </row>
    <row r="39" spans="2:60" ht="22.5" customHeight="1" x14ac:dyDescent="0.25">
      <c r="BE39" s="320" t="s">
        <v>928</v>
      </c>
      <c r="BF39" s="321">
        <v>50</v>
      </c>
      <c r="BG39" s="322" t="s">
        <v>615</v>
      </c>
      <c r="BH39" s="323" t="s">
        <v>929</v>
      </c>
    </row>
    <row r="40" spans="2:60" ht="22.5" customHeight="1" x14ac:dyDescent="0.25">
      <c r="BE40" s="320" t="s">
        <v>760</v>
      </c>
      <c r="BF40" s="321">
        <v>125</v>
      </c>
      <c r="BG40" s="322" t="s">
        <v>615</v>
      </c>
      <c r="BH40" s="323" t="s">
        <v>790</v>
      </c>
    </row>
    <row r="41" spans="2:60" ht="22.5" customHeight="1" x14ac:dyDescent="0.25">
      <c r="BE41" s="320" t="s">
        <v>761</v>
      </c>
      <c r="BF41" s="321">
        <v>100</v>
      </c>
      <c r="BG41" s="322" t="s">
        <v>615</v>
      </c>
      <c r="BH41" s="323" t="s">
        <v>791</v>
      </c>
    </row>
    <row r="42" spans="2:60" ht="22.5" customHeight="1" x14ac:dyDescent="0.25">
      <c r="BE42" s="320" t="s">
        <v>919</v>
      </c>
      <c r="BF42" s="321">
        <v>50</v>
      </c>
      <c r="BG42" s="322" t="s">
        <v>615</v>
      </c>
      <c r="BH42" s="323" t="s">
        <v>922</v>
      </c>
    </row>
    <row r="43" spans="2:60" ht="22.5" customHeight="1" x14ac:dyDescent="0.25">
      <c r="BE43" s="320" t="s">
        <v>920</v>
      </c>
      <c r="BF43" s="321">
        <v>50</v>
      </c>
      <c r="BG43" s="322" t="s">
        <v>615</v>
      </c>
      <c r="BH43" s="323" t="s">
        <v>923</v>
      </c>
    </row>
    <row r="44" spans="2:60" ht="22.5" customHeight="1" x14ac:dyDescent="0.25">
      <c r="BE44" s="320" t="s">
        <v>921</v>
      </c>
      <c r="BF44" s="321">
        <v>50</v>
      </c>
      <c r="BG44" s="322" t="s">
        <v>615</v>
      </c>
      <c r="BH44" s="323" t="s">
        <v>924</v>
      </c>
    </row>
    <row r="45" spans="2:60" ht="22.5" customHeight="1" x14ac:dyDescent="0.25">
      <c r="BE45" s="320" t="s">
        <v>762</v>
      </c>
      <c r="BF45" s="321">
        <v>50</v>
      </c>
      <c r="BG45" s="322" t="s">
        <v>615</v>
      </c>
      <c r="BH45" s="323" t="s">
        <v>792</v>
      </c>
    </row>
    <row r="46" spans="2:60" ht="22.5" customHeight="1" x14ac:dyDescent="0.25">
      <c r="BE46" s="320" t="s">
        <v>763</v>
      </c>
      <c r="BF46" s="321">
        <v>75</v>
      </c>
      <c r="BG46" s="322" t="s">
        <v>615</v>
      </c>
      <c r="BH46" s="323" t="s">
        <v>793</v>
      </c>
    </row>
    <row r="47" spans="2:60" ht="22.5" customHeight="1" x14ac:dyDescent="0.25">
      <c r="BE47" s="320" t="s">
        <v>913</v>
      </c>
      <c r="BF47" s="321">
        <v>25</v>
      </c>
      <c r="BG47" s="322" t="s">
        <v>615</v>
      </c>
      <c r="BH47" s="323" t="s">
        <v>916</v>
      </c>
    </row>
    <row r="48" spans="2:60" ht="22.5" customHeight="1" x14ac:dyDescent="0.25">
      <c r="BE48" s="320" t="s">
        <v>914</v>
      </c>
      <c r="BF48" s="321">
        <v>25</v>
      </c>
      <c r="BG48" s="322" t="s">
        <v>615</v>
      </c>
      <c r="BH48" s="323" t="s">
        <v>917</v>
      </c>
    </row>
    <row r="49" spans="57:60" ht="22.5" customHeight="1" x14ac:dyDescent="0.25">
      <c r="BE49" s="320" t="s">
        <v>915</v>
      </c>
      <c r="BF49" s="321">
        <v>75</v>
      </c>
      <c r="BG49" s="322" t="s">
        <v>615</v>
      </c>
      <c r="BH49" s="323" t="s">
        <v>918</v>
      </c>
    </row>
    <row r="50" spans="57:60" ht="22.5" customHeight="1" x14ac:dyDescent="0.25">
      <c r="BE50" s="320" t="s">
        <v>953</v>
      </c>
      <c r="BF50" s="321">
        <v>75</v>
      </c>
      <c r="BG50" s="322" t="s">
        <v>615</v>
      </c>
      <c r="BH50" s="323" t="s">
        <v>954</v>
      </c>
    </row>
    <row r="51" spans="57:60" ht="22.5" customHeight="1" x14ac:dyDescent="0.25">
      <c r="BE51" s="320" t="s">
        <v>940</v>
      </c>
      <c r="BF51" s="321">
        <v>50</v>
      </c>
      <c r="BG51" s="322" t="s">
        <v>615</v>
      </c>
      <c r="BH51" s="323" t="s">
        <v>941</v>
      </c>
    </row>
    <row r="52" spans="57:60" ht="22.5" customHeight="1" x14ac:dyDescent="0.25">
      <c r="BE52" s="320" t="s">
        <v>942</v>
      </c>
      <c r="BF52" s="321">
        <v>50</v>
      </c>
      <c r="BG52" s="322" t="s">
        <v>615</v>
      </c>
      <c r="BH52" s="323" t="s">
        <v>943</v>
      </c>
    </row>
    <row r="53" spans="57:60" ht="22.5" customHeight="1" x14ac:dyDescent="0.25">
      <c r="BE53" s="320" t="s">
        <v>955</v>
      </c>
      <c r="BF53" s="321">
        <v>125</v>
      </c>
      <c r="BG53" s="322" t="s">
        <v>615</v>
      </c>
      <c r="BH53" s="323" t="s">
        <v>776</v>
      </c>
    </row>
    <row r="54" spans="57:60" ht="22.5" customHeight="1" x14ac:dyDescent="0.25">
      <c r="BE54" s="323" t="s">
        <v>937</v>
      </c>
      <c r="BF54" s="321">
        <v>75</v>
      </c>
      <c r="BG54" s="322" t="s">
        <v>615</v>
      </c>
      <c r="BH54" s="323" t="s">
        <v>935</v>
      </c>
    </row>
    <row r="55" spans="57:60" ht="22.5" customHeight="1" x14ac:dyDescent="0.25">
      <c r="BE55" s="320" t="s">
        <v>764</v>
      </c>
      <c r="BF55" s="321">
        <v>50</v>
      </c>
      <c r="BG55" s="322" t="s">
        <v>615</v>
      </c>
      <c r="BH55" s="323" t="s">
        <v>794</v>
      </c>
    </row>
    <row r="56" spans="57:60" ht="22.5" customHeight="1" x14ac:dyDescent="0.25">
      <c r="BE56" s="320" t="s">
        <v>765</v>
      </c>
      <c r="BF56" s="321">
        <v>100</v>
      </c>
      <c r="BG56" s="322" t="s">
        <v>615</v>
      </c>
      <c r="BH56" s="323" t="s">
        <v>795</v>
      </c>
    </row>
    <row r="57" spans="57:60" ht="22.5" customHeight="1" x14ac:dyDescent="0.25">
      <c r="BE57" s="320" t="s">
        <v>867</v>
      </c>
      <c r="BF57" s="321">
        <v>75</v>
      </c>
      <c r="BG57" s="322" t="s">
        <v>615</v>
      </c>
      <c r="BH57" s="323" t="s">
        <v>796</v>
      </c>
    </row>
    <row r="58" spans="57:60" ht="22.5" customHeight="1" x14ac:dyDescent="0.25">
      <c r="BE58" s="320" t="s">
        <v>925</v>
      </c>
      <c r="BF58" s="321">
        <v>50</v>
      </c>
      <c r="BG58" s="322" t="s">
        <v>615</v>
      </c>
      <c r="BH58" s="323" t="s">
        <v>930</v>
      </c>
    </row>
    <row r="59" spans="57:60" ht="22.5" customHeight="1" x14ac:dyDescent="0.25">
      <c r="BE59" s="320" t="s">
        <v>926</v>
      </c>
      <c r="BF59" s="321">
        <v>50</v>
      </c>
      <c r="BG59" s="322" t="s">
        <v>615</v>
      </c>
      <c r="BH59" s="323" t="s">
        <v>927</v>
      </c>
    </row>
    <row r="60" spans="57:60" ht="22.5" customHeight="1" x14ac:dyDescent="0.25">
      <c r="BE60" s="320" t="s">
        <v>946</v>
      </c>
      <c r="BF60" s="321">
        <v>50</v>
      </c>
      <c r="BG60" s="322" t="s">
        <v>615</v>
      </c>
      <c r="BH60" s="323" t="s">
        <v>944</v>
      </c>
    </row>
    <row r="61" spans="57:60" ht="22.5" customHeight="1" x14ac:dyDescent="0.25">
      <c r="BE61" s="320" t="s">
        <v>947</v>
      </c>
      <c r="BF61" s="321">
        <v>25</v>
      </c>
      <c r="BG61" s="322" t="s">
        <v>615</v>
      </c>
      <c r="BH61" s="323" t="s">
        <v>938</v>
      </c>
    </row>
    <row r="62" spans="57:60" ht="22.5" customHeight="1" x14ac:dyDescent="0.25">
      <c r="BE62" s="320" t="s">
        <v>948</v>
      </c>
      <c r="BF62" s="321">
        <v>25</v>
      </c>
      <c r="BG62" s="322" t="s">
        <v>615</v>
      </c>
      <c r="BH62" s="323" t="s">
        <v>939</v>
      </c>
    </row>
  </sheetData>
  <mergeCells count="239">
    <mergeCell ref="B2:I2"/>
    <mergeCell ref="B3:I3"/>
    <mergeCell ref="K2:M2"/>
    <mergeCell ref="K3:M3"/>
    <mergeCell ref="N2:V2"/>
    <mergeCell ref="N3:V3"/>
    <mergeCell ref="J4:M4"/>
    <mergeCell ref="F4:I4"/>
    <mergeCell ref="AO14:AP14"/>
    <mergeCell ref="AO13:AP13"/>
    <mergeCell ref="AO12:AP12"/>
    <mergeCell ref="AO11:AP11"/>
    <mergeCell ref="AO10:AP10"/>
    <mergeCell ref="AO4:AP4"/>
    <mergeCell ref="AO7:AP7"/>
    <mergeCell ref="P4:R4"/>
    <mergeCell ref="U4:V4"/>
    <mergeCell ref="AD4:AE4"/>
    <mergeCell ref="AB4:AC4"/>
    <mergeCell ref="P8:R8"/>
    <mergeCell ref="P7:R7"/>
    <mergeCell ref="AO9:AP9"/>
    <mergeCell ref="AO8:AP8"/>
    <mergeCell ref="Z4:AA4"/>
    <mergeCell ref="AO5:AP5"/>
    <mergeCell ref="AO6:AP6"/>
    <mergeCell ref="P5:R5"/>
    <mergeCell ref="U5:V5"/>
    <mergeCell ref="AB5:AC5"/>
    <mergeCell ref="Z5:AA5"/>
    <mergeCell ref="D5:E5"/>
    <mergeCell ref="J5:M5"/>
    <mergeCell ref="F5:I5"/>
    <mergeCell ref="D6:E6"/>
    <mergeCell ref="F6:I6"/>
    <mergeCell ref="J6:M6"/>
    <mergeCell ref="D8:E8"/>
    <mergeCell ref="F8:I8"/>
    <mergeCell ref="J8:M8"/>
    <mergeCell ref="D19:E19"/>
    <mergeCell ref="F10:I10"/>
    <mergeCell ref="J10:M10"/>
    <mergeCell ref="F11:I11"/>
    <mergeCell ref="J11:M11"/>
    <mergeCell ref="F12:I12"/>
    <mergeCell ref="J12:M12"/>
    <mergeCell ref="F13:I13"/>
    <mergeCell ref="J13:M13"/>
    <mergeCell ref="D13:E13"/>
    <mergeCell ref="D14:E14"/>
    <mergeCell ref="D10:E10"/>
    <mergeCell ref="D12:E12"/>
    <mergeCell ref="F14:I14"/>
    <mergeCell ref="J14:M14"/>
    <mergeCell ref="D9:E9"/>
    <mergeCell ref="F9:I9"/>
    <mergeCell ref="J9:M9"/>
    <mergeCell ref="F24:I24"/>
    <mergeCell ref="J24:M24"/>
    <mergeCell ref="P24:R24"/>
    <mergeCell ref="F25:I25"/>
    <mergeCell ref="J25:M25"/>
    <mergeCell ref="AB24:AC24"/>
    <mergeCell ref="U25:V25"/>
    <mergeCell ref="Z25:AA25"/>
    <mergeCell ref="AB25:AC25"/>
    <mergeCell ref="F21:I21"/>
    <mergeCell ref="J21:M21"/>
    <mergeCell ref="P21:R21"/>
    <mergeCell ref="F22:I22"/>
    <mergeCell ref="J22:M22"/>
    <mergeCell ref="P22:R22"/>
    <mergeCell ref="F23:I23"/>
    <mergeCell ref="J23:M23"/>
    <mergeCell ref="P23:R23"/>
    <mergeCell ref="U26:V26"/>
    <mergeCell ref="Z26:AA26"/>
    <mergeCell ref="AB26:AC26"/>
    <mergeCell ref="U27:V27"/>
    <mergeCell ref="P25:R25"/>
    <mergeCell ref="U23:V23"/>
    <mergeCell ref="Z23:AA23"/>
    <mergeCell ref="AB23:AC23"/>
    <mergeCell ref="U24:V24"/>
    <mergeCell ref="Z24:AA24"/>
    <mergeCell ref="Z27:AA27"/>
    <mergeCell ref="AB27:AC27"/>
    <mergeCell ref="D23:E23"/>
    <mergeCell ref="F32:I32"/>
    <mergeCell ref="J32:M32"/>
    <mergeCell ref="P32:R32"/>
    <mergeCell ref="F33:I33"/>
    <mergeCell ref="J33:M33"/>
    <mergeCell ref="P33:R33"/>
    <mergeCell ref="F34:I34"/>
    <mergeCell ref="J34:M34"/>
    <mergeCell ref="P34:R34"/>
    <mergeCell ref="P30:R30"/>
    <mergeCell ref="F26:I26"/>
    <mergeCell ref="J26:M26"/>
    <mergeCell ref="P26:R26"/>
    <mergeCell ref="F27:I27"/>
    <mergeCell ref="J27:M27"/>
    <mergeCell ref="P27:R27"/>
    <mergeCell ref="F28:I28"/>
    <mergeCell ref="J28:M28"/>
    <mergeCell ref="P28:R28"/>
    <mergeCell ref="F29:I29"/>
    <mergeCell ref="J29:M29"/>
    <mergeCell ref="P29:R29"/>
    <mergeCell ref="F30:I30"/>
    <mergeCell ref="X2:Z2"/>
    <mergeCell ref="AB3:AC3"/>
    <mergeCell ref="Y3:Z3"/>
    <mergeCell ref="AA2:AC2"/>
    <mergeCell ref="D24:E24"/>
    <mergeCell ref="D15:E15"/>
    <mergeCell ref="D16:E16"/>
    <mergeCell ref="D17:E17"/>
    <mergeCell ref="D18:E18"/>
    <mergeCell ref="D4:E4"/>
    <mergeCell ref="P20:R20"/>
    <mergeCell ref="F17:I17"/>
    <mergeCell ref="J17:M17"/>
    <mergeCell ref="P17:R17"/>
    <mergeCell ref="U17:V17"/>
    <mergeCell ref="Z17:AA17"/>
    <mergeCell ref="F15:I15"/>
    <mergeCell ref="J15:M15"/>
    <mergeCell ref="F20:I20"/>
    <mergeCell ref="J20:M20"/>
    <mergeCell ref="U6:V6"/>
    <mergeCell ref="Z6:AA6"/>
    <mergeCell ref="AB6:AC6"/>
    <mergeCell ref="D7:E7"/>
    <mergeCell ref="F7:I7"/>
    <mergeCell ref="J7:M7"/>
    <mergeCell ref="U7:V7"/>
    <mergeCell ref="Z7:AA7"/>
    <mergeCell ref="AB7:AC7"/>
    <mergeCell ref="P6:R6"/>
    <mergeCell ref="U8:V8"/>
    <mergeCell ref="Z8:AA8"/>
    <mergeCell ref="AB8:AC8"/>
    <mergeCell ref="P9:R9"/>
    <mergeCell ref="U9:V9"/>
    <mergeCell ref="Z9:AA9"/>
    <mergeCell ref="AB9:AC9"/>
    <mergeCell ref="P10:R10"/>
    <mergeCell ref="U10:V10"/>
    <mergeCell ref="Z10:AA10"/>
    <mergeCell ref="AB10:AC10"/>
    <mergeCell ref="D11:E11"/>
    <mergeCell ref="P11:R11"/>
    <mergeCell ref="U11:V11"/>
    <mergeCell ref="Z11:AA11"/>
    <mergeCell ref="AB11:AC11"/>
    <mergeCell ref="P12:R12"/>
    <mergeCell ref="U12:V12"/>
    <mergeCell ref="Z12:AA12"/>
    <mergeCell ref="AB12:AC12"/>
    <mergeCell ref="U13:V13"/>
    <mergeCell ref="Z13:AA13"/>
    <mergeCell ref="AB13:AC13"/>
    <mergeCell ref="U14:V14"/>
    <mergeCell ref="Z14:AA14"/>
    <mergeCell ref="AB14:AC14"/>
    <mergeCell ref="P13:R13"/>
    <mergeCell ref="P14:R14"/>
    <mergeCell ref="U15:V15"/>
    <mergeCell ref="Z15:AA15"/>
    <mergeCell ref="AB15:AC15"/>
    <mergeCell ref="F16:I16"/>
    <mergeCell ref="J16:M16"/>
    <mergeCell ref="P16:R16"/>
    <mergeCell ref="U16:V16"/>
    <mergeCell ref="Z16:AA16"/>
    <mergeCell ref="AB16:AC16"/>
    <mergeCell ref="P15:R15"/>
    <mergeCell ref="AB17:AC17"/>
    <mergeCell ref="F18:I18"/>
    <mergeCell ref="J18:M18"/>
    <mergeCell ref="P18:R18"/>
    <mergeCell ref="U18:V18"/>
    <mergeCell ref="Z18:AA18"/>
    <mergeCell ref="AB18:AC18"/>
    <mergeCell ref="F19:I19"/>
    <mergeCell ref="J19:M19"/>
    <mergeCell ref="P19:R19"/>
    <mergeCell ref="U19:V19"/>
    <mergeCell ref="Z19:AA19"/>
    <mergeCell ref="AB19:AC19"/>
    <mergeCell ref="D33:E33"/>
    <mergeCell ref="D34:E34"/>
    <mergeCell ref="U32:V32"/>
    <mergeCell ref="Z32:AA32"/>
    <mergeCell ref="AB32:AC32"/>
    <mergeCell ref="U33:V33"/>
    <mergeCell ref="F31:I31"/>
    <mergeCell ref="U20:V20"/>
    <mergeCell ref="Z20:AA20"/>
    <mergeCell ref="AB20:AC20"/>
    <mergeCell ref="U21:V21"/>
    <mergeCell ref="Z21:AA21"/>
    <mergeCell ref="AB21:AC21"/>
    <mergeCell ref="U22:V22"/>
    <mergeCell ref="Z22:AA22"/>
    <mergeCell ref="AB22:AC22"/>
    <mergeCell ref="D25:E25"/>
    <mergeCell ref="D26:E26"/>
    <mergeCell ref="D27:E27"/>
    <mergeCell ref="D28:E28"/>
    <mergeCell ref="D29:E29"/>
    <mergeCell ref="D20:E20"/>
    <mergeCell ref="D21:E21"/>
    <mergeCell ref="D22:E22"/>
    <mergeCell ref="D30:E30"/>
    <mergeCell ref="U30:V30"/>
    <mergeCell ref="Z30:AA30"/>
    <mergeCell ref="AB30:AC30"/>
    <mergeCell ref="D31:E31"/>
    <mergeCell ref="U31:V31"/>
    <mergeCell ref="Z31:AA31"/>
    <mergeCell ref="AB31:AC31"/>
    <mergeCell ref="D32:E32"/>
    <mergeCell ref="J30:M30"/>
    <mergeCell ref="J31:M31"/>
    <mergeCell ref="P31:R31"/>
    <mergeCell ref="Z33:AA33"/>
    <mergeCell ref="AB33:AC33"/>
    <mergeCell ref="U34:V34"/>
    <mergeCell ref="Z34:AA34"/>
    <mergeCell ref="AB34:AC34"/>
    <mergeCell ref="AB29:AC29"/>
    <mergeCell ref="U28:V28"/>
    <mergeCell ref="Z28:AA28"/>
    <mergeCell ref="AB28:AC28"/>
    <mergeCell ref="U29:V29"/>
    <mergeCell ref="Z29:AA29"/>
  </mergeCells>
  <conditionalFormatting sqref="F9:F10 J9:J10">
    <cfRule type="expression" dxfId="322" priority="443">
      <formula>$U9="2 cias"</formula>
    </cfRule>
    <cfRule type="expression" dxfId="321" priority="552">
      <formula>$T9="acima de 3"</formula>
    </cfRule>
    <cfRule type="expression" dxfId="320" priority="441">
      <formula>$U9="acima de 3"</formula>
    </cfRule>
    <cfRule type="expression" dxfId="319" priority="486">
      <formula>$T9="acima de 3"</formula>
    </cfRule>
    <cfRule type="expression" dxfId="318" priority="487">
      <formula>$T9="3 x"</formula>
    </cfRule>
    <cfRule type="expression" dxfId="317" priority="488">
      <formula>$T9="sim"</formula>
    </cfRule>
    <cfRule type="expression" dxfId="316" priority="509">
      <formula>$U9="2 cias"</formula>
    </cfRule>
    <cfRule type="expression" dxfId="315" priority="507">
      <formula>$U9="acima de 3"</formula>
    </cfRule>
    <cfRule type="expression" dxfId="314" priority="508">
      <formula>$U9="3 cias"</formula>
    </cfRule>
    <cfRule type="expression" dxfId="313" priority="554">
      <formula>$T9="sim"</formula>
    </cfRule>
    <cfRule type="expression" dxfId="312" priority="442">
      <formula>$U9="3 cias"</formula>
    </cfRule>
    <cfRule type="expression" dxfId="311" priority="553">
      <formula>$T9="3 x"</formula>
    </cfRule>
  </conditionalFormatting>
  <conditionalFormatting sqref="F9:F10">
    <cfRule type="expression" dxfId="310" priority="437">
      <formula>$T9="sim"</formula>
    </cfRule>
    <cfRule type="expression" dxfId="309" priority="551">
      <formula>$T9="sim"</formula>
    </cfRule>
    <cfRule type="expression" dxfId="308" priority="550">
      <formula>$T9="3 x"</formula>
    </cfRule>
    <cfRule type="expression" dxfId="307" priority="549">
      <formula>$T9="acima de 3"</formula>
    </cfRule>
    <cfRule type="expression" dxfId="306" priority="533">
      <formula>$T9="sim"</formula>
    </cfRule>
    <cfRule type="expression" dxfId="305" priority="532">
      <formula>$T9="3 x"</formula>
    </cfRule>
    <cfRule type="expression" dxfId="304" priority="436">
      <formula>$T9="3 x"</formula>
    </cfRule>
    <cfRule type="expression" dxfId="303" priority="435">
      <formula>$T9="acima de 3"</formula>
    </cfRule>
    <cfRule type="expression" dxfId="302" priority="525">
      <formula>$T9="acima de 3"</formula>
    </cfRule>
    <cfRule type="expression" dxfId="301" priority="422">
      <formula>$T9="sim"</formula>
    </cfRule>
    <cfRule type="expression" dxfId="300" priority="421">
      <formula>$T9="3 x"</formula>
    </cfRule>
    <cfRule type="expression" dxfId="299" priority="419">
      <formula>$T9="sim"</formula>
    </cfRule>
    <cfRule type="expression" dxfId="298" priority="417">
      <formula>$T9="acima de 3"</formula>
    </cfRule>
    <cfRule type="expression" dxfId="297" priority="506">
      <formula>$T9="sim"</formula>
    </cfRule>
    <cfRule type="expression" dxfId="296" priority="505">
      <formula>$T9="3 x"</formula>
    </cfRule>
    <cfRule type="expression" dxfId="295" priority="504">
      <formula>$T9="acima de 3"</formula>
    </cfRule>
    <cfRule type="expression" dxfId="294" priority="503">
      <formula>$T9="sim"</formula>
    </cfRule>
    <cfRule type="expression" dxfId="293" priority="501">
      <formula>$T9="acima de 3"</formula>
    </cfRule>
    <cfRule type="expression" dxfId="292" priority="485">
      <formula>$T9="sim"</formula>
    </cfRule>
    <cfRule type="expression" dxfId="291" priority="484">
      <formula>$T9="3 x"</formula>
    </cfRule>
    <cfRule type="expression" dxfId="290" priority="502">
      <formula>$T9="3 x"</formula>
    </cfRule>
    <cfRule type="expression" dxfId="289" priority="418">
      <formula>$T9="3 x"</formula>
    </cfRule>
    <cfRule type="expression" dxfId="288" priority="531">
      <formula>$T9="acima de 3"</formula>
    </cfRule>
    <cfRule type="expression" dxfId="287" priority="527">
      <formula>$T9="sim"</formula>
    </cfRule>
    <cfRule type="expression" dxfId="286" priority="526">
      <formula>$T9="3 x"</formula>
    </cfRule>
    <cfRule type="expression" dxfId="285" priority="420">
      <formula>$T9="acima de 3"</formula>
    </cfRule>
    <cfRule type="expression" dxfId="284" priority="483">
      <formula>$T9="acima de 3"</formula>
    </cfRule>
    <cfRule type="expression" dxfId="283" priority="467">
      <formula>$T9="sim"</formula>
    </cfRule>
    <cfRule type="expression" dxfId="282" priority="466">
      <formula>$T9="3 x"</formula>
    </cfRule>
    <cfRule type="expression" dxfId="281" priority="465">
      <formula>$T9="acima de 3"</formula>
    </cfRule>
    <cfRule type="expression" dxfId="280" priority="461">
      <formula>$T9="sim"</formula>
    </cfRule>
    <cfRule type="expression" dxfId="279" priority="460">
      <formula>$T9="3 x"</formula>
    </cfRule>
    <cfRule type="expression" dxfId="278" priority="459">
      <formula>$T9="acima de 3"</formula>
    </cfRule>
    <cfRule type="expression" dxfId="277" priority="440">
      <formula>$T9="sim"</formula>
    </cfRule>
    <cfRule type="expression" dxfId="276" priority="439">
      <formula>$T9="3 x"</formula>
    </cfRule>
    <cfRule type="expression" dxfId="275" priority="438">
      <formula>$T9="acima de 3"</formula>
    </cfRule>
  </conditionalFormatting>
  <conditionalFormatting sqref="F5:I7">
    <cfRule type="expression" dxfId="274" priority="24">
      <formula>$T5="3 x"</formula>
    </cfRule>
    <cfRule type="expression" dxfId="273" priority="8">
      <formula>$T5="acima de 3"</formula>
    </cfRule>
    <cfRule type="expression" dxfId="272" priority="9">
      <formula>$T5="3 x"</formula>
    </cfRule>
    <cfRule type="expression" dxfId="271" priority="11">
      <formula>$T5="acima de 3"</formula>
    </cfRule>
    <cfRule type="expression" dxfId="270" priority="12">
      <formula>$T5="3 x"</formula>
    </cfRule>
    <cfRule type="expression" dxfId="269" priority="13">
      <formula>$T5="sim"</formula>
    </cfRule>
    <cfRule type="expression" dxfId="268" priority="14">
      <formula>$T5="acima de 3"</formula>
    </cfRule>
    <cfRule type="expression" dxfId="267" priority="15">
      <formula>$T5="3 x"</formula>
    </cfRule>
    <cfRule type="expression" dxfId="266" priority="16">
      <formula>$T5="sim"</formula>
    </cfRule>
    <cfRule type="expression" dxfId="265" priority="17">
      <formula>$T5="acima de 3"</formula>
    </cfRule>
    <cfRule type="expression" dxfId="264" priority="18">
      <formula>$T5="3 x"</formula>
    </cfRule>
    <cfRule type="expression" dxfId="263" priority="19">
      <formula>$T5="sim"</formula>
    </cfRule>
    <cfRule type="expression" dxfId="262" priority="20">
      <formula>$U5="acima de 3"</formula>
    </cfRule>
    <cfRule type="expression" dxfId="261" priority="21">
      <formula>$U5="3 cias"</formula>
    </cfRule>
    <cfRule type="expression" dxfId="260" priority="22">
      <formula>$U5="2 cias"</formula>
    </cfRule>
    <cfRule type="expression" dxfId="259" priority="10">
      <formula>$T5="sim"</formula>
    </cfRule>
    <cfRule type="expression" dxfId="258" priority="31">
      <formula>$T5="sim"</formula>
    </cfRule>
    <cfRule type="expression" dxfId="257" priority="28">
      <formula>$T5="sim"</formula>
    </cfRule>
    <cfRule type="expression" dxfId="256" priority="27">
      <formula>$T5="3 x"</formula>
    </cfRule>
    <cfRule type="expression" dxfId="255" priority="26">
      <formula>$T5="acima de 3"</formula>
    </cfRule>
    <cfRule type="expression" dxfId="254" priority="25">
      <formula>$T5="sim"</formula>
    </cfRule>
    <cfRule type="expression" dxfId="253" priority="30">
      <formula>$T5="3 x"</formula>
    </cfRule>
    <cfRule type="expression" dxfId="252" priority="29">
      <formula>$T5="acima de 3"</formula>
    </cfRule>
    <cfRule type="expression" dxfId="251" priority="23">
      <formula>$T5="acima de 3"</formula>
    </cfRule>
  </conditionalFormatting>
  <conditionalFormatting sqref="F5:I8">
    <cfRule type="expression" dxfId="250" priority="33">
      <formula>$T5="3 x"</formula>
    </cfRule>
    <cfRule type="expression" dxfId="249" priority="34">
      <formula>$T5="sim"</formula>
    </cfRule>
    <cfRule type="expression" dxfId="248" priority="32">
      <formula>$T5="acima de 3"</formula>
    </cfRule>
  </conditionalFormatting>
  <conditionalFormatting sqref="F8:I8">
    <cfRule type="expression" dxfId="247" priority="229">
      <formula>$T8="sim"</formula>
    </cfRule>
    <cfRule type="expression" dxfId="246" priority="230">
      <formula>$T8="acima de 3"</formula>
    </cfRule>
    <cfRule type="expression" dxfId="245" priority="231">
      <formula>$T8="3 x"</formula>
    </cfRule>
    <cfRule type="expression" dxfId="244" priority="232">
      <formula>$T8="sim"</formula>
    </cfRule>
    <cfRule type="expression" dxfId="243" priority="233">
      <formula>$T8="acima de 3"</formula>
    </cfRule>
    <cfRule type="expression" dxfId="242" priority="234">
      <formula>$T8="3 x"</formula>
    </cfRule>
    <cfRule type="expression" dxfId="241" priority="236">
      <formula>$U8="acima de 3"</formula>
    </cfRule>
    <cfRule type="expression" dxfId="240" priority="237">
      <formula>$U8="3 cias"</formula>
    </cfRule>
    <cfRule type="expression" dxfId="239" priority="238">
      <formula>$U8="2 cias"</formula>
    </cfRule>
    <cfRule type="expression" dxfId="238" priority="239">
      <formula>$T8="acima de 3"</formula>
    </cfRule>
    <cfRule type="expression" dxfId="237" priority="240">
      <formula>$T8="3 x"</formula>
    </cfRule>
    <cfRule type="expression" dxfId="236" priority="241">
      <formula>$T8="sim"</formula>
    </cfRule>
    <cfRule type="expression" dxfId="235" priority="242">
      <formula>$T8="acima de 3"</formula>
    </cfRule>
    <cfRule type="expression" dxfId="234" priority="243">
      <formula>$T8="3 x"</formula>
    </cfRule>
    <cfRule type="expression" dxfId="233" priority="244">
      <formula>$T8="sim"</formula>
    </cfRule>
    <cfRule type="expression" dxfId="232" priority="245">
      <formula>$T8="acima de 3"</formula>
    </cfRule>
    <cfRule type="expression" dxfId="231" priority="246">
      <formula>$T8="3 x"</formula>
    </cfRule>
    <cfRule type="expression" dxfId="230" priority="247">
      <formula>$T8="sim"</formula>
    </cfRule>
    <cfRule type="expression" dxfId="229" priority="235">
      <formula>$T8="sim"</formula>
    </cfRule>
    <cfRule type="expression" dxfId="228" priority="227">
      <formula>$T8="acima de 3"</formula>
    </cfRule>
    <cfRule type="expression" dxfId="227" priority="228">
      <formula>$T8="3 x"</formula>
    </cfRule>
  </conditionalFormatting>
  <conditionalFormatting sqref="F8:I9">
    <cfRule type="expression" dxfId="226" priority="250">
      <formula>$T8="sim"</formula>
    </cfRule>
    <cfRule type="expression" dxfId="225" priority="249">
      <formula>$T8="3 x"</formula>
    </cfRule>
    <cfRule type="expression" dxfId="224" priority="248">
      <formula>$T8="acima de 3"</formula>
    </cfRule>
  </conditionalFormatting>
  <conditionalFormatting sqref="F9:I9">
    <cfRule type="expression" dxfId="223" priority="359">
      <formula>$T9="sim"</formula>
    </cfRule>
    <cfRule type="expression" dxfId="222" priority="358">
      <formula>$T9="3 x"</formula>
    </cfRule>
    <cfRule type="expression" dxfId="221" priority="357">
      <formula>$T9="acima de 3"</formula>
    </cfRule>
  </conditionalFormatting>
  <conditionalFormatting sqref="F9:M9">
    <cfRule type="expression" dxfId="220" priority="405">
      <formula>$T9="acima de 3"</formula>
    </cfRule>
    <cfRule type="expression" dxfId="219" priority="401">
      <formula>$T9="sim"</formula>
    </cfRule>
    <cfRule type="expression" dxfId="218" priority="339">
      <formula>$T9="acima de 3"</formula>
    </cfRule>
    <cfRule type="expression" dxfId="217" priority="340">
      <formula>$T9="3 x"</formula>
    </cfRule>
    <cfRule type="expression" dxfId="216" priority="341">
      <formula>$T9="sim"</formula>
    </cfRule>
    <cfRule type="expression" dxfId="215" priority="362">
      <formula>$U9="2 cias"</formula>
    </cfRule>
    <cfRule type="expression" dxfId="214" priority="361">
      <formula>$U9="3 cias"</formula>
    </cfRule>
    <cfRule type="expression" dxfId="213" priority="360">
      <formula>$U9="acima de 3"</formula>
    </cfRule>
    <cfRule type="expression" dxfId="212" priority="353">
      <formula>$T9="sim"</formula>
    </cfRule>
    <cfRule type="expression" dxfId="211" priority="352">
      <formula>$T9="3 x"</formula>
    </cfRule>
    <cfRule type="expression" dxfId="210" priority="351">
      <formula>$T9="acima de 3"</formula>
    </cfRule>
    <cfRule type="expression" dxfId="209" priority="375">
      <formula>$T9="acima de 3"</formula>
    </cfRule>
    <cfRule type="expression" dxfId="208" priority="400">
      <formula>$T9="3 x"</formula>
    </cfRule>
    <cfRule type="expression" dxfId="207" priority="399">
      <formula>$T9="acima de 3"</formula>
    </cfRule>
    <cfRule type="expression" dxfId="206" priority="383">
      <formula>$T9="sim"</formula>
    </cfRule>
    <cfRule type="expression" dxfId="205" priority="382">
      <formula>$T9="3 x"</formula>
    </cfRule>
    <cfRule type="expression" dxfId="204" priority="381">
      <formula>$T9="acima de 3"</formula>
    </cfRule>
    <cfRule type="expression" dxfId="203" priority="377">
      <formula>$T9="sim"</formula>
    </cfRule>
    <cfRule type="expression" dxfId="202" priority="376">
      <formula>$T9="3 x"</formula>
    </cfRule>
    <cfRule type="expression" dxfId="201" priority="407">
      <formula>$T9="sim"</formula>
    </cfRule>
    <cfRule type="expression" dxfId="200" priority="406">
      <formula>$T9="3 x"</formula>
    </cfRule>
  </conditionalFormatting>
  <conditionalFormatting sqref="J9:J10">
    <cfRule type="expression" dxfId="199" priority="427">
      <formula>$T9="3 x"</formula>
    </cfRule>
    <cfRule type="expression" dxfId="198" priority="428">
      <formula>$T9="sim"</formula>
    </cfRule>
    <cfRule type="expression" dxfId="197" priority="429">
      <formula>$T9="acima de 3"</formula>
    </cfRule>
    <cfRule type="expression" dxfId="196" priority="430">
      <formula>$T9="3 x"</formula>
    </cfRule>
    <cfRule type="expression" dxfId="195" priority="431">
      <formula>$T9="sim"</formula>
    </cfRule>
    <cfRule type="expression" dxfId="194" priority="433">
      <formula>$T9="3 x"</formula>
    </cfRule>
    <cfRule type="expression" dxfId="193" priority="434">
      <formula>$T9="sim"</formula>
    </cfRule>
    <cfRule type="expression" dxfId="192" priority="432">
      <formula>$T9="acima de 3"</formula>
    </cfRule>
    <cfRule type="expression" dxfId="191" priority="456">
      <formula>$T9="acima de 3"</formula>
    </cfRule>
    <cfRule type="expression" dxfId="190" priority="457">
      <formula>$T9="3 x"</formula>
    </cfRule>
    <cfRule type="expression" dxfId="189" priority="458">
      <formula>$T9="sim"</formula>
    </cfRule>
    <cfRule type="expression" dxfId="188" priority="462">
      <formula>$T9="acima de 3"</formula>
    </cfRule>
    <cfRule type="expression" dxfId="187" priority="463">
      <formula>$T9="3 x"</formula>
    </cfRule>
    <cfRule type="expression" dxfId="186" priority="464">
      <formula>$T9="sim"</formula>
    </cfRule>
    <cfRule type="expression" dxfId="185" priority="480">
      <formula>$T9="acima de 3"</formula>
    </cfRule>
    <cfRule type="expression" dxfId="184" priority="481">
      <formula>$T9="3 x"</formula>
    </cfRule>
    <cfRule type="expression" dxfId="183" priority="482">
      <formula>$T9="sim"</formula>
    </cfRule>
    <cfRule type="expression" dxfId="182" priority="489">
      <formula>$T9="acima de 3"</formula>
    </cfRule>
    <cfRule type="expression" dxfId="181" priority="490">
      <formula>$T9="3 x"</formula>
    </cfRule>
    <cfRule type="expression" dxfId="180" priority="491">
      <formula>$T9="sim"</formula>
    </cfRule>
    <cfRule type="expression" dxfId="179" priority="492">
      <formula>$T9="acima de 3"</formula>
    </cfRule>
    <cfRule type="expression" dxfId="178" priority="493">
      <formula>$T9="3 x"</formula>
    </cfRule>
    <cfRule type="expression" dxfId="177" priority="494">
      <formula>$T9="sim"</formula>
    </cfRule>
    <cfRule type="expression" dxfId="176" priority="495">
      <formula>$T9="acima de 3"</formula>
    </cfRule>
    <cfRule type="expression" dxfId="175" priority="496">
      <formula>$T9="3 x"</formula>
    </cfRule>
    <cfRule type="expression" dxfId="174" priority="497">
      <formula>$T9="sim"</formula>
    </cfRule>
    <cfRule type="expression" dxfId="173" priority="498">
      <formula>$T9="acima de 3"</formula>
    </cfRule>
    <cfRule type="expression" dxfId="172" priority="499">
      <formula>$T9="3 x"</formula>
    </cfRule>
    <cfRule type="expression" dxfId="171" priority="500">
      <formula>$T9="sim"</formula>
    </cfRule>
    <cfRule type="expression" dxfId="170" priority="423">
      <formula>$T9="acima de 3"</formula>
    </cfRule>
    <cfRule type="expression" dxfId="169" priority="424">
      <formula>$T9="3 x"</formula>
    </cfRule>
    <cfRule type="expression" dxfId="168" priority="522">
      <formula>$T9="acima de 3"</formula>
    </cfRule>
    <cfRule type="expression" dxfId="167" priority="523">
      <formula>$T9="3 x"</formula>
    </cfRule>
    <cfRule type="expression" dxfId="166" priority="524">
      <formula>$T9="sim"</formula>
    </cfRule>
    <cfRule type="expression" dxfId="165" priority="528">
      <formula>$T9="acima de 3"</formula>
    </cfRule>
    <cfRule type="expression" dxfId="164" priority="529">
      <formula>$T9="3 x"</formula>
    </cfRule>
    <cfRule type="expression" dxfId="163" priority="530">
      <formula>$T9="sim"</formula>
    </cfRule>
    <cfRule type="expression" dxfId="162" priority="546">
      <formula>$T9="acima de 3"</formula>
    </cfRule>
    <cfRule type="expression" dxfId="161" priority="547">
      <formula>$T9="3 x"</formula>
    </cfRule>
    <cfRule type="expression" dxfId="160" priority="548">
      <formula>$T9="sim"</formula>
    </cfRule>
    <cfRule type="expression" dxfId="159" priority="425">
      <formula>$T9="sim"</formula>
    </cfRule>
    <cfRule type="expression" dxfId="158" priority="426">
      <formula>$T9="acima de 3"</formula>
    </cfRule>
  </conditionalFormatting>
  <conditionalFormatting sqref="J9:M9">
    <cfRule type="expression" dxfId="157" priority="350">
      <formula>$T9="sim"</formula>
    </cfRule>
    <cfRule type="expression" dxfId="156" priority="346">
      <formula>$T9="3 x"</formula>
    </cfRule>
    <cfRule type="expression" dxfId="155" priority="345">
      <formula>$T9="acima de 3"</formula>
    </cfRule>
    <cfRule type="expression" dxfId="154" priority="347">
      <formula>$T9="sim"</formula>
    </cfRule>
    <cfRule type="expression" dxfId="153" priority="348">
      <formula>$T9="acima de 3"</formula>
    </cfRule>
    <cfRule type="expression" dxfId="152" priority="349">
      <formula>$T9="3 x"</formula>
    </cfRule>
  </conditionalFormatting>
  <conditionalFormatting sqref="O5:P34 X5:Z34 AB5:AB34">
    <cfRule type="notContainsBlanks" dxfId="151" priority="35">
      <formula>LEN(TRIM(O5))&gt;0</formula>
    </cfRule>
  </conditionalFormatting>
  <conditionalFormatting sqref="U5:U34">
    <cfRule type="notContainsBlanks" dxfId="150" priority="1">
      <formula>LEN(TRIM(U5))&gt;0</formula>
    </cfRule>
  </conditionalFormatting>
  <conditionalFormatting sqref="W5:W7">
    <cfRule type="containsText" dxfId="149" priority="4" operator="containsText" text="DEFINA">
      <formula>NOT(ISERROR(SEARCH("DEFINA",W5)))</formula>
    </cfRule>
    <cfRule type="containsText" dxfId="148" priority="3" operator="containsText" text="SIM">
      <formula>NOT(ISERROR(SEARCH("SIM",W5)))</formula>
    </cfRule>
    <cfRule type="containsText" dxfId="147" priority="2" operator="containsText" text="NÃO">
      <formula>NOT(ISERROR(SEARCH("NÃO",W5)))</formula>
    </cfRule>
  </conditionalFormatting>
  <conditionalFormatting sqref="W5:W8">
    <cfRule type="containsText" dxfId="146" priority="7" operator="containsText" text="DEFINA">
      <formula>NOT(ISERROR(SEARCH("DEFINA",W5)))</formula>
    </cfRule>
    <cfRule type="containsText" dxfId="145" priority="6" operator="containsText" text="SIM">
      <formula>NOT(ISERROR(SEARCH("SIM",W5)))</formula>
    </cfRule>
    <cfRule type="containsText" dxfId="144" priority="5" operator="containsText" text="NÃO">
      <formula>NOT(ISERROR(SEARCH("NÃO",W5)))</formula>
    </cfRule>
  </conditionalFormatting>
  <conditionalFormatting sqref="W8:W9">
    <cfRule type="containsText" dxfId="143" priority="222" operator="containsText" text="SIM">
      <formula>NOT(ISERROR(SEARCH("SIM",W8)))</formula>
    </cfRule>
    <cfRule type="containsText" dxfId="142" priority="221" operator="containsText" text="NÃO">
      <formula>NOT(ISERROR(SEARCH("NÃO",W8)))</formula>
    </cfRule>
    <cfRule type="containsText" dxfId="141" priority="223" operator="containsText" text="DEFINA">
      <formula>NOT(ISERROR(SEARCH("DEFINA",W8)))</formula>
    </cfRule>
  </conditionalFormatting>
  <conditionalFormatting sqref="W9:W34">
    <cfRule type="containsText" dxfId="140" priority="1155" operator="containsText" text="NÃO">
      <formula>NOT(ISERROR(SEARCH("NÃO",W9)))</formula>
    </cfRule>
    <cfRule type="containsText" dxfId="139" priority="1156" operator="containsText" text="SIM">
      <formula>NOT(ISERROR(SEARCH("SIM",W9)))</formula>
    </cfRule>
    <cfRule type="containsText" dxfId="138" priority="1157" operator="containsText" text="DEFINA">
      <formula>NOT(ISERROR(SEARCH("DEFINA",W9)))</formula>
    </cfRule>
  </conditionalFormatting>
  <conditionalFormatting sqref="AD5:AD24">
    <cfRule type="notContainsBlanks" dxfId="137" priority="1343">
      <formula>LEN(TRIM(AD5))&gt;0</formula>
    </cfRule>
  </conditionalFormatting>
  <dataValidations count="4">
    <dataValidation type="list" allowBlank="1" showInputMessage="1" showErrorMessage="1" sqref="W5:W34" xr:uid="{00000000-0002-0000-0300-000000000000}">
      <formula1>$AV$2:$AV$4</formula1>
    </dataValidation>
    <dataValidation type="list" allowBlank="1" showInputMessage="1" showErrorMessage="1" sqref="U5:U34" xr:uid="{00000000-0002-0000-0300-000001000000}">
      <formula1>$AO$5:$AO$12</formula1>
    </dataValidation>
    <dataValidation type="list" allowBlank="1" showInputMessage="1" showErrorMessage="1" sqref="B3 J3" xr:uid="{00000000-0002-0000-0300-000002000000}">
      <formula1>INDIRECT($B$2)</formula1>
    </dataValidation>
    <dataValidation type="list" allowBlank="1" showInputMessage="1" showErrorMessage="1" sqref="B2 J2" xr:uid="{00000000-0002-0000-0300-000003000000}">
      <formula1>Clique_aqui_e_Selecione_a_Empresa</formula1>
    </dataValidation>
  </dataValidations>
  <pageMargins left="0.511811024" right="0.511811024" top="0.78740157499999996" bottom="0.78740157499999996" header="0.31496062000000002" footer="0.31496062000000002"/>
  <pageSetup paperSize="9"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290"/>
  <sheetViews>
    <sheetView workbookViewId="0">
      <pane ySplit="3" topLeftCell="A4" activePane="bottomLeft" state="frozen"/>
      <selection pane="bottomLeft" activeCell="I4" sqref="I4:J7"/>
    </sheetView>
  </sheetViews>
  <sheetFormatPr defaultRowHeight="16.5" x14ac:dyDescent="0.3"/>
  <cols>
    <col min="1" max="1" width="1.42578125" style="4" customWidth="1"/>
    <col min="2" max="2" width="9.140625" style="4" bestFit="1" customWidth="1"/>
    <col min="3" max="4" width="35.7109375" style="4" customWidth="1"/>
    <col min="5" max="5" width="16.28515625" style="18" bestFit="1" customWidth="1"/>
    <col min="6" max="6" width="16.85546875" style="18" bestFit="1" customWidth="1"/>
    <col min="7" max="7" width="10.28515625" style="18" bestFit="1" customWidth="1"/>
    <col min="8" max="8" width="28.28515625" style="18" customWidth="1"/>
    <col min="9" max="23" width="6.42578125" style="18" customWidth="1"/>
    <col min="24" max="28" width="9.140625" style="6"/>
    <col min="29" max="29" width="9.140625" style="274"/>
    <col min="30" max="30" width="17.85546875" style="275" bestFit="1" customWidth="1"/>
    <col min="31" max="46" width="9.140625" style="6"/>
    <col min="47" max="47" width="9.140625" style="192"/>
    <col min="48" max="49" width="9.140625" style="8"/>
    <col min="50" max="50" width="9.140625" style="194"/>
    <col min="51" max="51" width="9.140625" style="6"/>
    <col min="52" max="52" width="3.28515625" style="6" bestFit="1" customWidth="1"/>
    <col min="53" max="53" width="2.140625" style="6" bestFit="1" customWidth="1"/>
    <col min="54" max="54" width="3.28515625" style="9" bestFit="1" customWidth="1"/>
    <col min="55" max="16384" width="9.140625" style="6"/>
  </cols>
  <sheetData>
    <row r="1" spans="2:55" ht="16.5" customHeight="1" x14ac:dyDescent="0.3">
      <c r="B1" s="413" t="str">
        <f>IF(ROTAS!B3="","",ROTAS!B3)</f>
        <v/>
      </c>
      <c r="C1" s="413"/>
      <c r="D1" s="413"/>
      <c r="E1" s="413"/>
      <c r="F1" s="5"/>
      <c r="G1" s="5"/>
      <c r="H1" s="5"/>
      <c r="I1" s="414" t="s">
        <v>26</v>
      </c>
      <c r="J1" s="414"/>
      <c r="K1" s="414"/>
      <c r="L1" s="414"/>
      <c r="M1" s="414"/>
      <c r="N1" s="414"/>
      <c r="O1" s="414"/>
      <c r="P1" s="414"/>
      <c r="Q1" s="414"/>
      <c r="R1" s="414"/>
      <c r="S1" s="263"/>
      <c r="T1" s="263"/>
      <c r="U1" s="263"/>
      <c r="V1" s="263"/>
      <c r="W1" s="263"/>
    </row>
    <row r="2" spans="2:55" ht="16.5" customHeight="1" x14ac:dyDescent="0.3">
      <c r="B2" s="413"/>
      <c r="C2" s="413"/>
      <c r="D2" s="413"/>
      <c r="E2" s="413"/>
      <c r="F2" s="5"/>
      <c r="G2" s="5"/>
      <c r="H2" s="5"/>
      <c r="I2" s="414"/>
      <c r="J2" s="414"/>
      <c r="K2" s="414"/>
      <c r="L2" s="414"/>
      <c r="M2" s="414"/>
      <c r="N2" s="414"/>
      <c r="O2" s="414"/>
      <c r="P2" s="414"/>
      <c r="Q2" s="414"/>
      <c r="R2" s="414"/>
      <c r="S2" s="263"/>
      <c r="T2" s="263"/>
      <c r="U2" s="263"/>
      <c r="V2" s="263"/>
      <c r="W2" s="263"/>
      <c r="AV2" s="10" t="s">
        <v>27</v>
      </c>
      <c r="AW2" s="10"/>
      <c r="AX2" s="195"/>
    </row>
    <row r="3" spans="2:55" ht="17.25" x14ac:dyDescent="0.35">
      <c r="B3" s="11" t="s">
        <v>28</v>
      </c>
      <c r="C3" s="11" t="s">
        <v>2</v>
      </c>
      <c r="D3" s="11" t="s">
        <v>29</v>
      </c>
      <c r="E3" s="11" t="s">
        <v>0</v>
      </c>
      <c r="F3" s="12" t="s">
        <v>370</v>
      </c>
      <c r="G3" s="12" t="s">
        <v>804</v>
      </c>
      <c r="H3" s="12" t="s">
        <v>883</v>
      </c>
      <c r="I3" s="13" t="s">
        <v>30</v>
      </c>
      <c r="J3" s="13" t="s">
        <v>31</v>
      </c>
      <c r="K3" s="13" t="s">
        <v>32</v>
      </c>
      <c r="L3" s="13" t="s">
        <v>33</v>
      </c>
      <c r="M3" s="13" t="s">
        <v>34</v>
      </c>
      <c r="N3" s="13" t="s">
        <v>35</v>
      </c>
      <c r="O3" s="13" t="s">
        <v>36</v>
      </c>
      <c r="P3" s="13" t="s">
        <v>37</v>
      </c>
      <c r="Q3" s="13" t="s">
        <v>38</v>
      </c>
      <c r="R3" s="13" t="s">
        <v>39</v>
      </c>
      <c r="S3" s="13" t="s">
        <v>40</v>
      </c>
      <c r="T3" s="13" t="s">
        <v>41</v>
      </c>
      <c r="U3" s="13" t="s">
        <v>42</v>
      </c>
      <c r="V3" s="13" t="s">
        <v>43</v>
      </c>
      <c r="W3" s="13" t="s">
        <v>44</v>
      </c>
      <c r="AV3" s="10" t="s">
        <v>45</v>
      </c>
      <c r="AW3" s="10" t="s">
        <v>45</v>
      </c>
      <c r="AX3" s="195"/>
      <c r="AY3" s="10"/>
      <c r="BB3" s="6"/>
      <c r="BC3" s="9"/>
    </row>
    <row r="4" spans="2:55" ht="15.75" customHeight="1" x14ac:dyDescent="0.35">
      <c r="B4" s="153" t="str">
        <f>IF(ROTAS!C5="","",ROTAS!C5)</f>
        <v/>
      </c>
      <c r="C4" s="14" t="str">
        <f>IF(ROTAS!F5="","",ROTAS!F5)</f>
        <v/>
      </c>
      <c r="D4" s="14" t="str">
        <f>IF(ROTAS!J5="","",ROTAS!J5)</f>
        <v/>
      </c>
      <c r="E4" s="14" t="str">
        <f>IF(ROTAS!U5="","",ROTAS!U5)</f>
        <v/>
      </c>
      <c r="F4" s="15" t="str">
        <f>IF(ROTAS!Z5="","",ROTAS!Z5)</f>
        <v/>
      </c>
      <c r="G4" s="15" t="str">
        <f>IF(ROTAS!$O$5="","",ROTAS!$O$5)</f>
        <v/>
      </c>
      <c r="H4" s="15" t="str">
        <f>IF(F4="","",IF(AB4&gt;15,VLOOKUP(AB4,$AC$4:$AD$88,2,0)," INFORME AO LADO --&gt;"))</f>
        <v/>
      </c>
      <c r="I4" s="151"/>
      <c r="J4" s="152"/>
      <c r="K4" s="152"/>
      <c r="L4" s="152"/>
      <c r="M4" s="152"/>
      <c r="N4" s="152"/>
      <c r="O4" s="152"/>
      <c r="P4" s="152"/>
      <c r="Q4" s="152"/>
      <c r="R4" s="152"/>
      <c r="S4" s="152"/>
      <c r="T4" s="152"/>
      <c r="U4" s="152"/>
      <c r="V4" s="152"/>
      <c r="W4" s="152"/>
      <c r="AB4" s="274" t="e">
        <f>ROUNDUP(SUM(ROTAS!$S$5:$T$5)/ROTAS!$X$5,0)</f>
        <v>#VALUE!</v>
      </c>
      <c r="AC4" s="274">
        <v>16</v>
      </c>
      <c r="AD4" s="275" t="s">
        <v>887</v>
      </c>
      <c r="AV4" s="10" t="s">
        <v>53</v>
      </c>
      <c r="AW4" s="10" t="s">
        <v>53</v>
      </c>
      <c r="AX4" s="195"/>
      <c r="AY4" s="10"/>
      <c r="BB4" s="6"/>
      <c r="BC4" s="9"/>
    </row>
    <row r="5" spans="2:55" ht="15.75" customHeight="1" x14ac:dyDescent="0.35">
      <c r="B5" s="153" t="str">
        <f>IF(ROTAS!C6="","",ROTAS!C6)</f>
        <v/>
      </c>
      <c r="C5" s="14" t="str">
        <f>IF(ROTAS!F6="","",ROTAS!F6)</f>
        <v/>
      </c>
      <c r="D5" s="14" t="str">
        <f>IF(ROTAS!J6="","",ROTAS!J6)</f>
        <v/>
      </c>
      <c r="E5" s="14" t="str">
        <f>IF(ROTAS!U6="","",ROTAS!U6)</f>
        <v/>
      </c>
      <c r="F5" s="15" t="str">
        <f>IF(ROTAS!Z6="","",ROTAS!Z6)</f>
        <v/>
      </c>
      <c r="G5" s="15" t="str">
        <f>IF(ROTAS!$O$6="","",ROTAS!$O$6)</f>
        <v/>
      </c>
      <c r="H5" s="15" t="str">
        <f t="shared" ref="H5:H33" si="0">IF(F5="","",IF(AB5&gt;15,VLOOKUP(AB5,$AC$4:$AD$88,2,0)," INFORME AO LADO --&gt;"))</f>
        <v/>
      </c>
      <c r="I5" s="151"/>
      <c r="J5" s="152"/>
      <c r="K5" s="152"/>
      <c r="L5" s="152"/>
      <c r="M5" s="152"/>
      <c r="N5" s="152"/>
      <c r="O5" s="152"/>
      <c r="P5" s="152"/>
      <c r="Q5" s="152"/>
      <c r="R5" s="152"/>
      <c r="S5" s="152"/>
      <c r="T5" s="152"/>
      <c r="U5" s="152"/>
      <c r="V5" s="152"/>
      <c r="W5" s="152"/>
      <c r="AB5" s="274" t="str">
        <f>IF(F5="","",ROUNDUP(SUM(ROTAS!$S6:$T6)/ROTAS!$X6,0))</f>
        <v/>
      </c>
      <c r="AC5" s="274">
        <v>17</v>
      </c>
      <c r="AD5" s="275" t="s">
        <v>888</v>
      </c>
      <c r="AV5" s="10" t="s">
        <v>61</v>
      </c>
      <c r="AW5" s="10" t="s">
        <v>61</v>
      </c>
      <c r="AX5" s="195"/>
      <c r="AY5" s="10"/>
      <c r="BB5" s="6"/>
      <c r="BC5" s="9"/>
    </row>
    <row r="6" spans="2:55" ht="15.75" customHeight="1" x14ac:dyDescent="0.35">
      <c r="B6" s="153" t="str">
        <f>IF(ROTAS!C7="","",ROTAS!C7)</f>
        <v/>
      </c>
      <c r="C6" s="14" t="str">
        <f>IF(ROTAS!F7="","",ROTAS!F7)</f>
        <v/>
      </c>
      <c r="D6" s="14" t="str">
        <f>IF(ROTAS!J7="","",ROTAS!J7)</f>
        <v/>
      </c>
      <c r="E6" s="14" t="str">
        <f>IF(ROTAS!U7="","",ROTAS!U7)</f>
        <v/>
      </c>
      <c r="F6" s="15" t="str">
        <f>IF(ROTAS!Z7="","",ROTAS!Z7)</f>
        <v/>
      </c>
      <c r="G6" s="15" t="str">
        <f>IF(ROTAS!$O$7="","",ROTAS!$O$7)</f>
        <v/>
      </c>
      <c r="H6" s="15" t="str">
        <f t="shared" si="0"/>
        <v/>
      </c>
      <c r="I6" s="151"/>
      <c r="J6" s="152"/>
      <c r="K6" s="152"/>
      <c r="L6" s="152"/>
      <c r="M6" s="152"/>
      <c r="N6" s="152"/>
      <c r="O6" s="152"/>
      <c r="P6" s="152"/>
      <c r="Q6" s="152"/>
      <c r="R6" s="152"/>
      <c r="S6" s="152"/>
      <c r="T6" s="152"/>
      <c r="U6" s="152"/>
      <c r="V6" s="152"/>
      <c r="W6" s="152"/>
      <c r="AB6" s="274" t="str">
        <f>IF(F6="","",ROUNDUP(SUM(ROTAS!$S7:$T7)/ROTAS!$X7,0))</f>
        <v/>
      </c>
      <c r="AC6" s="274">
        <v>18</v>
      </c>
      <c r="AD6" s="275" t="s">
        <v>889</v>
      </c>
      <c r="AV6" s="10" t="s">
        <v>62</v>
      </c>
      <c r="AW6" s="10" t="s">
        <v>62</v>
      </c>
      <c r="AX6" s="195"/>
      <c r="AY6" s="10"/>
      <c r="BB6" s="6"/>
      <c r="BC6" s="9"/>
    </row>
    <row r="7" spans="2:55" ht="15.75" customHeight="1" x14ac:dyDescent="0.35">
      <c r="B7" s="153" t="str">
        <f>IF(ROTAS!C8="","",ROTAS!C8)</f>
        <v/>
      </c>
      <c r="C7" s="14" t="str">
        <f>IF(ROTAS!F8="","",ROTAS!F8)</f>
        <v/>
      </c>
      <c r="D7" s="14" t="str">
        <f>IF(ROTAS!J8="","",ROTAS!J8)</f>
        <v/>
      </c>
      <c r="E7" s="14" t="str">
        <f>IF(ROTAS!U8="","",ROTAS!U8)</f>
        <v/>
      </c>
      <c r="F7" s="15" t="str">
        <f>IF(ROTAS!Z8="","",ROTAS!Z8)</f>
        <v/>
      </c>
      <c r="G7" s="15" t="str">
        <f>IF(ROTAS!$O$8="","",ROTAS!$O$8)</f>
        <v/>
      </c>
      <c r="H7" s="15" t="str">
        <f t="shared" si="0"/>
        <v/>
      </c>
      <c r="I7" s="151"/>
      <c r="J7" s="152"/>
      <c r="K7" s="152"/>
      <c r="L7" s="152"/>
      <c r="M7" s="152"/>
      <c r="N7" s="152"/>
      <c r="O7" s="152"/>
      <c r="P7" s="152"/>
      <c r="Q7" s="152"/>
      <c r="R7" s="152"/>
      <c r="S7" s="152"/>
      <c r="T7" s="152"/>
      <c r="U7" s="152"/>
      <c r="V7" s="152"/>
      <c r="W7" s="152"/>
      <c r="AB7" s="274" t="str">
        <f>IF(F7="","",ROUNDUP(SUM(ROTAS!$S8:$T8)/ROTAS!$X8,0))</f>
        <v/>
      </c>
      <c r="AC7" s="274">
        <v>19</v>
      </c>
      <c r="AD7" s="275" t="s">
        <v>890</v>
      </c>
      <c r="AV7" s="10" t="s">
        <v>63</v>
      </c>
      <c r="AW7" s="10" t="s">
        <v>63</v>
      </c>
      <c r="AX7" s="195"/>
      <c r="AY7" s="10"/>
      <c r="BB7" s="6"/>
      <c r="BC7" s="9"/>
    </row>
    <row r="8" spans="2:55" ht="15.75" customHeight="1" x14ac:dyDescent="0.35">
      <c r="B8" s="153" t="str">
        <f>IF(ROTAS!C9="","",ROTAS!C9)</f>
        <v/>
      </c>
      <c r="C8" s="14" t="str">
        <f>IF(ROTAS!F9="","",ROTAS!F9)</f>
        <v/>
      </c>
      <c r="D8" s="14" t="str">
        <f>IF(ROTAS!J9="","",ROTAS!J9)</f>
        <v/>
      </c>
      <c r="E8" s="14" t="str">
        <f>IF(ROTAS!U9="","",ROTAS!U9)</f>
        <v/>
      </c>
      <c r="F8" s="15" t="str">
        <f>IF(ROTAS!Z9="","",ROTAS!Z9)</f>
        <v/>
      </c>
      <c r="G8" s="15" t="str">
        <f>IF(ROTAS!$O$9="","",ROTAS!$O$9)</f>
        <v/>
      </c>
      <c r="H8" s="15" t="str">
        <f t="shared" si="0"/>
        <v/>
      </c>
      <c r="I8" s="151"/>
      <c r="J8" s="152"/>
      <c r="K8" s="152"/>
      <c r="L8" s="152"/>
      <c r="M8" s="152"/>
      <c r="N8" s="152"/>
      <c r="O8" s="152"/>
      <c r="P8" s="152"/>
      <c r="Q8" s="152"/>
      <c r="R8" s="152"/>
      <c r="S8" s="152"/>
      <c r="T8" s="152"/>
      <c r="U8" s="152"/>
      <c r="V8" s="152"/>
      <c r="W8" s="152"/>
      <c r="AB8" s="274" t="str">
        <f>IF(F8="","",ROUNDUP(SUM(ROTAS!$S9:$T9)/ROTAS!$X9,0))</f>
        <v/>
      </c>
      <c r="AC8" s="274">
        <v>20</v>
      </c>
      <c r="AD8" s="275" t="s">
        <v>884</v>
      </c>
      <c r="AV8" s="10" t="s">
        <v>65</v>
      </c>
      <c r="AW8" s="10" t="s">
        <v>65</v>
      </c>
      <c r="AX8" s="195"/>
      <c r="AY8" s="10"/>
      <c r="BB8" s="6"/>
      <c r="BC8" s="9"/>
    </row>
    <row r="9" spans="2:55" ht="15.75" customHeight="1" x14ac:dyDescent="0.35">
      <c r="B9" s="153" t="str">
        <f>IF(ROTAS!C10="","",ROTAS!C10)</f>
        <v/>
      </c>
      <c r="C9" s="14" t="str">
        <f>IF(ROTAS!F10="","",ROTAS!F10)</f>
        <v/>
      </c>
      <c r="D9" s="14" t="str">
        <f>IF(ROTAS!J10="","",ROTAS!J10)</f>
        <v/>
      </c>
      <c r="E9" s="14" t="str">
        <f>IF(ROTAS!U10="","",ROTAS!U10)</f>
        <v/>
      </c>
      <c r="F9" s="15" t="str">
        <f>IF(ROTAS!Z10="","",ROTAS!Z10)</f>
        <v/>
      </c>
      <c r="G9" s="15" t="str">
        <f>IF(ROTAS!$O$10="","",ROTAS!$O$10)</f>
        <v/>
      </c>
      <c r="H9" s="15" t="str">
        <f t="shared" si="0"/>
        <v/>
      </c>
      <c r="I9" s="151"/>
      <c r="J9" s="152"/>
      <c r="K9" s="152"/>
      <c r="L9" s="152"/>
      <c r="M9" s="152"/>
      <c r="N9" s="152"/>
      <c r="O9" s="152"/>
      <c r="P9" s="152"/>
      <c r="Q9" s="152"/>
      <c r="R9" s="152"/>
      <c r="S9" s="152"/>
      <c r="T9" s="152"/>
      <c r="U9" s="152"/>
      <c r="V9" s="152"/>
      <c r="W9" s="152"/>
      <c r="AB9" s="274" t="str">
        <f>IF(F9="","",ROUNDUP(SUM(ROTAS!$S10:$T10)/ROTAS!$X10,0))</f>
        <v/>
      </c>
      <c r="AC9" s="274">
        <v>21</v>
      </c>
      <c r="AD9" s="275" t="s">
        <v>884</v>
      </c>
      <c r="AV9" s="10" t="s">
        <v>66</v>
      </c>
      <c r="AW9" s="10" t="s">
        <v>66</v>
      </c>
      <c r="AY9" s="7"/>
      <c r="BB9" s="6"/>
      <c r="BC9" s="9"/>
    </row>
    <row r="10" spans="2:55" ht="15.75" customHeight="1" x14ac:dyDescent="0.35">
      <c r="B10" s="153" t="str">
        <f>IF(ROTAS!C11="","",ROTAS!C11)</f>
        <v/>
      </c>
      <c r="C10" s="14" t="str">
        <f>IF(ROTAS!F11="","",ROTAS!F11)</f>
        <v/>
      </c>
      <c r="D10" s="14" t="str">
        <f>IF(ROTAS!J11="","",ROTAS!J11)</f>
        <v/>
      </c>
      <c r="E10" s="14" t="str">
        <f>IF(ROTAS!U11="","",ROTAS!U11)</f>
        <v/>
      </c>
      <c r="F10" s="15" t="str">
        <f>IF(ROTAS!Z11="","",ROTAS!Z11)</f>
        <v/>
      </c>
      <c r="G10" s="15" t="str">
        <f>IF(ROTAS!$O$11="","",ROTAS!$O$11)</f>
        <v/>
      </c>
      <c r="H10" s="15" t="str">
        <f t="shared" si="0"/>
        <v/>
      </c>
      <c r="I10" s="151"/>
      <c r="J10" s="152"/>
      <c r="K10" s="152"/>
      <c r="L10" s="152"/>
      <c r="M10" s="152"/>
      <c r="N10" s="152"/>
      <c r="O10" s="152"/>
      <c r="P10" s="152"/>
      <c r="Q10" s="152"/>
      <c r="R10" s="152"/>
      <c r="S10" s="152"/>
      <c r="T10" s="152"/>
      <c r="U10" s="152"/>
      <c r="V10" s="152"/>
      <c r="W10" s="152"/>
      <c r="AB10" s="274" t="str">
        <f>IF(F10="","",ROUNDUP(SUM(ROTAS!$S11:$T11)/ROTAS!$X11,0))</f>
        <v/>
      </c>
      <c r="AC10" s="274">
        <v>22</v>
      </c>
      <c r="AD10" s="275" t="s">
        <v>886</v>
      </c>
      <c r="AV10" s="10" t="s">
        <v>67</v>
      </c>
      <c r="AW10" s="10" t="s">
        <v>67</v>
      </c>
      <c r="AX10" s="195"/>
      <c r="AY10" s="10"/>
      <c r="BB10" s="6"/>
      <c r="BC10" s="9"/>
    </row>
    <row r="11" spans="2:55" ht="15.75" customHeight="1" x14ac:dyDescent="0.35">
      <c r="B11" s="153" t="str">
        <f>IF(ROTAS!C12="","",ROTAS!C12)</f>
        <v/>
      </c>
      <c r="C11" s="14" t="str">
        <f>IF(ROTAS!F12="","",ROTAS!F12)</f>
        <v/>
      </c>
      <c r="D11" s="14" t="str">
        <f>IF(ROTAS!J12="","",ROTAS!J12)</f>
        <v/>
      </c>
      <c r="E11" s="14" t="str">
        <f>IF(ROTAS!U12="","",ROTAS!U12)</f>
        <v/>
      </c>
      <c r="F11" s="15" t="str">
        <f>IF(ROTAS!Z12="","",ROTAS!Z12)</f>
        <v/>
      </c>
      <c r="G11" s="15" t="str">
        <f>IF(ROTAS!$O$12="","",ROTAS!$O$12)</f>
        <v/>
      </c>
      <c r="H11" s="15" t="str">
        <f t="shared" si="0"/>
        <v/>
      </c>
      <c r="I11" s="151"/>
      <c r="J11" s="152"/>
      <c r="K11" s="152"/>
      <c r="L11" s="152"/>
      <c r="M11" s="152"/>
      <c r="N11" s="152"/>
      <c r="O11" s="152"/>
      <c r="P11" s="152"/>
      <c r="Q11" s="152"/>
      <c r="R11" s="152"/>
      <c r="S11" s="152"/>
      <c r="T11" s="152"/>
      <c r="U11" s="152"/>
      <c r="V11" s="152"/>
      <c r="W11" s="152"/>
      <c r="AB11" s="274" t="str">
        <f>IF(F11="","",ROUNDUP(SUM(ROTAS!$S12:$T12)/ROTAS!$X12,0))</f>
        <v/>
      </c>
      <c r="AC11" s="274">
        <v>23</v>
      </c>
      <c r="AD11" s="275" t="s">
        <v>886</v>
      </c>
      <c r="AV11" s="10" t="s">
        <v>68</v>
      </c>
      <c r="AW11" s="10" t="s">
        <v>68</v>
      </c>
      <c r="AX11" s="195"/>
      <c r="AY11" s="10"/>
      <c r="BB11" s="6"/>
      <c r="BC11" s="9"/>
    </row>
    <row r="12" spans="2:55" ht="15.75" customHeight="1" x14ac:dyDescent="0.35">
      <c r="B12" s="153" t="str">
        <f>IF(ROTAS!C13="","",ROTAS!C13)</f>
        <v/>
      </c>
      <c r="C12" s="14" t="str">
        <f>IF(ROTAS!F13="","",ROTAS!F13)</f>
        <v/>
      </c>
      <c r="D12" s="14" t="str">
        <f>IF(ROTAS!J13="","",ROTAS!J13)</f>
        <v/>
      </c>
      <c r="E12" s="14" t="str">
        <f>IF(ROTAS!U13="","",ROTAS!U13)</f>
        <v/>
      </c>
      <c r="F12" s="15" t="str">
        <f>IF(ROTAS!Z13="","",ROTAS!Z13)</f>
        <v/>
      </c>
      <c r="G12" s="15" t="str">
        <f>IF(ROTAS!$O$13="","",ROTAS!$O$13)</f>
        <v/>
      </c>
      <c r="H12" s="15" t="str">
        <f t="shared" si="0"/>
        <v/>
      </c>
      <c r="I12" s="151"/>
      <c r="J12" s="152"/>
      <c r="K12" s="152"/>
      <c r="L12" s="152"/>
      <c r="M12" s="152"/>
      <c r="N12" s="152"/>
      <c r="O12" s="152"/>
      <c r="P12" s="152"/>
      <c r="Q12" s="152"/>
      <c r="R12" s="152"/>
      <c r="S12" s="152"/>
      <c r="T12" s="152"/>
      <c r="U12" s="152"/>
      <c r="V12" s="152"/>
      <c r="W12" s="152"/>
      <c r="AB12" s="274" t="str">
        <f>IF(F12="","",ROUNDUP(SUM(ROTAS!$S13:$T13)/ROTAS!$X13,0))</f>
        <v/>
      </c>
      <c r="AC12" s="274">
        <v>24</v>
      </c>
      <c r="AD12" s="275" t="s">
        <v>885</v>
      </c>
      <c r="AV12" s="10" t="s">
        <v>69</v>
      </c>
      <c r="AW12" s="10" t="s">
        <v>69</v>
      </c>
      <c r="AX12" s="195"/>
      <c r="AY12" s="10"/>
      <c r="BB12" s="6"/>
      <c r="BC12" s="9"/>
    </row>
    <row r="13" spans="2:55" ht="15.75" customHeight="1" x14ac:dyDescent="0.35">
      <c r="B13" s="153" t="str">
        <f>IF(ROTAS!C14="","",ROTAS!C14)</f>
        <v/>
      </c>
      <c r="C13" s="14" t="str">
        <f>IF(ROTAS!F14="","",ROTAS!F14)</f>
        <v/>
      </c>
      <c r="D13" s="14" t="str">
        <f>IF(ROTAS!J14="","",ROTAS!J14)</f>
        <v/>
      </c>
      <c r="E13" s="14" t="str">
        <f>IF(ROTAS!U14="","",ROTAS!U14)</f>
        <v/>
      </c>
      <c r="F13" s="15" t="str">
        <f>IF(ROTAS!Z14="","",ROTAS!Z14)</f>
        <v/>
      </c>
      <c r="G13" s="15" t="str">
        <f>IF(ROTAS!$O$14="","",ROTAS!$O$14)</f>
        <v/>
      </c>
      <c r="H13" s="15" t="str">
        <f t="shared" si="0"/>
        <v/>
      </c>
      <c r="I13" s="151"/>
      <c r="J13" s="152"/>
      <c r="K13" s="152"/>
      <c r="L13" s="152"/>
      <c r="M13" s="152"/>
      <c r="N13" s="152"/>
      <c r="O13" s="152"/>
      <c r="P13" s="152"/>
      <c r="Q13" s="152"/>
      <c r="R13" s="152"/>
      <c r="S13" s="152"/>
      <c r="T13" s="152"/>
      <c r="U13" s="152"/>
      <c r="V13" s="152"/>
      <c r="W13" s="152"/>
      <c r="AB13" s="274" t="str">
        <f>IF(F13="","",ROUNDUP(SUM(ROTAS!$S14:$T14)/ROTAS!$X14,0))</f>
        <v/>
      </c>
      <c r="AC13" s="274">
        <v>25</v>
      </c>
      <c r="AD13" s="275" t="s">
        <v>885</v>
      </c>
      <c r="AV13" s="10" t="s">
        <v>70</v>
      </c>
      <c r="AW13" s="10" t="s">
        <v>70</v>
      </c>
      <c r="AX13" s="195"/>
      <c r="AY13" s="10"/>
      <c r="BB13" s="6"/>
      <c r="BC13" s="9"/>
    </row>
    <row r="14" spans="2:55" ht="15.75" customHeight="1" x14ac:dyDescent="0.35">
      <c r="B14" s="153" t="str">
        <f>IF(ROTAS!C15="","",ROTAS!C15)</f>
        <v/>
      </c>
      <c r="C14" s="14" t="str">
        <f>IF(ROTAS!F15="","",ROTAS!F15)</f>
        <v/>
      </c>
      <c r="D14" s="14" t="str">
        <f>IF(ROTAS!J15="","",ROTAS!J15)</f>
        <v/>
      </c>
      <c r="E14" s="14" t="str">
        <f>IF(ROTAS!U15="","",ROTAS!U15)</f>
        <v/>
      </c>
      <c r="F14" s="15" t="str">
        <f>IF(ROTAS!Z15="","",ROTAS!Z15)</f>
        <v/>
      </c>
      <c r="G14" s="15" t="str">
        <f>IF(ROTAS!$O$15="","",ROTAS!$O$15)</f>
        <v/>
      </c>
      <c r="H14" s="15" t="str">
        <f t="shared" si="0"/>
        <v/>
      </c>
      <c r="I14" s="151"/>
      <c r="J14" s="152"/>
      <c r="K14" s="152"/>
      <c r="L14" s="152"/>
      <c r="M14" s="152"/>
      <c r="N14" s="152"/>
      <c r="O14" s="152"/>
      <c r="P14" s="152"/>
      <c r="Q14" s="152"/>
      <c r="R14" s="152"/>
      <c r="S14" s="152"/>
      <c r="T14" s="152"/>
      <c r="U14" s="152"/>
      <c r="V14" s="152"/>
      <c r="W14" s="152"/>
      <c r="AB14" s="274" t="str">
        <f>IF(F14="","",ROUNDUP(SUM(ROTAS!$S15:$T15)/ROTAS!$X15,0))</f>
        <v/>
      </c>
      <c r="AC14" s="274">
        <v>26</v>
      </c>
      <c r="AD14" s="275" t="s">
        <v>885</v>
      </c>
      <c r="AV14" s="10" t="s">
        <v>71</v>
      </c>
      <c r="AW14" s="10" t="s">
        <v>71</v>
      </c>
      <c r="AY14" s="7"/>
      <c r="BB14" s="6"/>
      <c r="BC14" s="9"/>
    </row>
    <row r="15" spans="2:55" ht="15.75" customHeight="1" x14ac:dyDescent="0.35">
      <c r="B15" s="153" t="str">
        <f>IF(ROTAS!C16="","",ROTAS!C16)</f>
        <v/>
      </c>
      <c r="C15" s="14" t="str">
        <f>IF(ROTAS!F16="","",ROTAS!F16)</f>
        <v/>
      </c>
      <c r="D15" s="14" t="str">
        <f>IF(ROTAS!J16="","",ROTAS!J16)</f>
        <v/>
      </c>
      <c r="E15" s="14" t="str">
        <f>IF(ROTAS!U16="","",ROTAS!U16)</f>
        <v/>
      </c>
      <c r="F15" s="15" t="str">
        <f>IF(ROTAS!Z16="","",ROTAS!Z16)</f>
        <v/>
      </c>
      <c r="G15" s="15" t="str">
        <f>IF(ROTAS!$O$16="","",ROTAS!$O$16)</f>
        <v/>
      </c>
      <c r="H15" s="15" t="str">
        <f t="shared" si="0"/>
        <v/>
      </c>
      <c r="I15" s="151"/>
      <c r="J15" s="152"/>
      <c r="K15" s="152"/>
      <c r="L15" s="152"/>
      <c r="M15" s="152"/>
      <c r="N15" s="152"/>
      <c r="O15" s="152"/>
      <c r="P15" s="152"/>
      <c r="Q15" s="152"/>
      <c r="R15" s="152"/>
      <c r="S15" s="152"/>
      <c r="T15" s="152"/>
      <c r="U15" s="152"/>
      <c r="V15" s="152"/>
      <c r="W15" s="152"/>
      <c r="AB15" s="274" t="str">
        <f>IF(F15="","",ROUNDUP(SUM(ROTAS!$S16:$T16)/ROTAS!$X16,0))</f>
        <v/>
      </c>
      <c r="AC15" s="274">
        <v>27</v>
      </c>
      <c r="AD15" s="275" t="s">
        <v>891</v>
      </c>
      <c r="AV15" s="10" t="s">
        <v>72</v>
      </c>
      <c r="AW15" s="10" t="s">
        <v>72</v>
      </c>
      <c r="AX15" s="193"/>
      <c r="AY15" s="7"/>
      <c r="BB15" s="6"/>
      <c r="BC15" s="9"/>
    </row>
    <row r="16" spans="2:55" ht="15.75" customHeight="1" x14ac:dyDescent="0.35">
      <c r="B16" s="153" t="str">
        <f>IF(ROTAS!C17="","",ROTAS!C17)</f>
        <v/>
      </c>
      <c r="C16" s="14" t="str">
        <f>IF(ROTAS!F17="","",ROTAS!F17)</f>
        <v/>
      </c>
      <c r="D16" s="14" t="str">
        <f>IF(ROTAS!J17="","",ROTAS!J17)</f>
        <v/>
      </c>
      <c r="E16" s="14" t="str">
        <f>IF(ROTAS!U17="","",ROTAS!U17)</f>
        <v/>
      </c>
      <c r="F16" s="15" t="str">
        <f>IF(ROTAS!Z17="","",ROTAS!Z17)</f>
        <v/>
      </c>
      <c r="G16" s="15" t="str">
        <f>IF(ROTAS!$O$17="","",ROTAS!$O$17)</f>
        <v/>
      </c>
      <c r="H16" s="15" t="str">
        <f t="shared" si="0"/>
        <v/>
      </c>
      <c r="I16" s="151"/>
      <c r="J16" s="152"/>
      <c r="K16" s="152"/>
      <c r="L16" s="152"/>
      <c r="M16" s="152"/>
      <c r="N16" s="152"/>
      <c r="O16" s="152"/>
      <c r="P16" s="152"/>
      <c r="Q16" s="152"/>
      <c r="R16" s="152"/>
      <c r="S16" s="152"/>
      <c r="T16" s="152"/>
      <c r="U16" s="152"/>
      <c r="V16" s="152"/>
      <c r="W16" s="152"/>
      <c r="AB16" s="274" t="str">
        <f>IF(F16="","",ROUNDUP(SUM(ROTAS!$S17:$T17)/ROTAS!$X17,0))</f>
        <v/>
      </c>
      <c r="AC16" s="274">
        <v>28</v>
      </c>
      <c r="AD16" s="275" t="s">
        <v>891</v>
      </c>
      <c r="AV16" s="10" t="s">
        <v>73</v>
      </c>
      <c r="AW16" s="10" t="s">
        <v>73</v>
      </c>
      <c r="AX16" s="193"/>
      <c r="AY16" s="7"/>
      <c r="BB16" s="6"/>
      <c r="BC16" s="9"/>
    </row>
    <row r="17" spans="2:55" ht="15.75" customHeight="1" x14ac:dyDescent="0.35">
      <c r="B17" s="153" t="str">
        <f>IF(ROTAS!C18="","",ROTAS!C18)</f>
        <v/>
      </c>
      <c r="C17" s="14" t="str">
        <f>IF(ROTAS!F18="","",ROTAS!F18)</f>
        <v/>
      </c>
      <c r="D17" s="14" t="str">
        <f>IF(ROTAS!J18="","",ROTAS!J18)</f>
        <v/>
      </c>
      <c r="E17" s="14" t="str">
        <f>IF(ROTAS!U18="","",ROTAS!U18)</f>
        <v/>
      </c>
      <c r="F17" s="15" t="str">
        <f>IF(ROTAS!Z18="","",ROTAS!Z18)</f>
        <v/>
      </c>
      <c r="G17" s="15" t="str">
        <f>IF(ROTAS!$O$18="","",ROTAS!$O$18)</f>
        <v/>
      </c>
      <c r="H17" s="15" t="str">
        <f t="shared" si="0"/>
        <v/>
      </c>
      <c r="I17" s="151"/>
      <c r="J17" s="152"/>
      <c r="K17" s="152"/>
      <c r="L17" s="152"/>
      <c r="M17" s="152"/>
      <c r="N17" s="152"/>
      <c r="O17" s="152"/>
      <c r="P17" s="152"/>
      <c r="Q17" s="152"/>
      <c r="R17" s="152"/>
      <c r="S17" s="152"/>
      <c r="T17" s="152"/>
      <c r="U17" s="152"/>
      <c r="V17" s="152"/>
      <c r="W17" s="152"/>
      <c r="AB17" s="274" t="str">
        <f>IF(F17="","",ROUNDUP(SUM(ROTAS!$S18:$T18)/ROTAS!$X18,0))</f>
        <v/>
      </c>
      <c r="AC17" s="274">
        <v>29</v>
      </c>
      <c r="AD17" s="275" t="s">
        <v>891</v>
      </c>
      <c r="AV17" s="16" t="s">
        <v>74</v>
      </c>
      <c r="AW17" s="16" t="s">
        <v>74</v>
      </c>
      <c r="AX17" s="193"/>
      <c r="AY17" s="7"/>
      <c r="BB17" s="6"/>
      <c r="BC17" s="9"/>
    </row>
    <row r="18" spans="2:55" ht="15.75" customHeight="1" x14ac:dyDescent="0.35">
      <c r="B18" s="153" t="str">
        <f>IF(ROTAS!C19="","",ROTAS!C19)</f>
        <v/>
      </c>
      <c r="C18" s="14" t="str">
        <f>IF(ROTAS!F19="","",ROTAS!F19)</f>
        <v/>
      </c>
      <c r="D18" s="14" t="str">
        <f>IF(ROTAS!J19="","",ROTAS!J19)</f>
        <v/>
      </c>
      <c r="E18" s="14" t="str">
        <f>IF(ROTAS!U19="","",ROTAS!U19)</f>
        <v/>
      </c>
      <c r="F18" s="15" t="str">
        <f>IF(ROTAS!Z19="","",ROTAS!Z19)</f>
        <v/>
      </c>
      <c r="G18" s="15" t="str">
        <f>IF(ROTAS!$O$19="","",ROTAS!$O$19)</f>
        <v/>
      </c>
      <c r="H18" s="15" t="str">
        <f t="shared" si="0"/>
        <v/>
      </c>
      <c r="I18" s="151"/>
      <c r="J18" s="152"/>
      <c r="K18" s="152"/>
      <c r="L18" s="152"/>
      <c r="M18" s="152"/>
      <c r="N18" s="152"/>
      <c r="O18" s="152"/>
      <c r="P18" s="152"/>
      <c r="Q18" s="152"/>
      <c r="R18" s="152"/>
      <c r="S18" s="152"/>
      <c r="T18" s="152"/>
      <c r="U18" s="152"/>
      <c r="V18" s="152"/>
      <c r="W18" s="152"/>
      <c r="AB18" s="274" t="str">
        <f>IF(F18="","",ROUNDUP(SUM(ROTAS!$S19:$T19)/ROTAS!$X19,0))</f>
        <v/>
      </c>
      <c r="AC18" s="274">
        <v>30</v>
      </c>
      <c r="AD18" s="275" t="s">
        <v>892</v>
      </c>
      <c r="AV18" s="16" t="s">
        <v>75</v>
      </c>
      <c r="AW18" s="16" t="s">
        <v>75</v>
      </c>
      <c r="AX18" s="193"/>
      <c r="AY18" s="7"/>
      <c r="BB18" s="6"/>
      <c r="BC18" s="9"/>
    </row>
    <row r="19" spans="2:55" ht="15.75" customHeight="1" x14ac:dyDescent="0.35">
      <c r="B19" s="153" t="str">
        <f>IF(ROTAS!C20="","",ROTAS!C20)</f>
        <v/>
      </c>
      <c r="C19" s="14" t="str">
        <f>IF(ROTAS!F20="","",ROTAS!F20)</f>
        <v/>
      </c>
      <c r="D19" s="14" t="str">
        <f>IF(ROTAS!J20="","",ROTAS!J20)</f>
        <v/>
      </c>
      <c r="E19" s="14" t="str">
        <f>IF(ROTAS!U20="","",ROTAS!U20)</f>
        <v/>
      </c>
      <c r="F19" s="15" t="str">
        <f>IF(ROTAS!Z20="","",ROTAS!Z20)</f>
        <v/>
      </c>
      <c r="G19" s="15" t="str">
        <f>IF(ROTAS!$O$20="","",ROTAS!$O$20)</f>
        <v/>
      </c>
      <c r="H19" s="15" t="str">
        <f t="shared" si="0"/>
        <v/>
      </c>
      <c r="I19" s="151"/>
      <c r="J19" s="152"/>
      <c r="K19" s="152"/>
      <c r="L19" s="152"/>
      <c r="M19" s="152"/>
      <c r="N19" s="152"/>
      <c r="O19" s="152"/>
      <c r="P19" s="152"/>
      <c r="Q19" s="152"/>
      <c r="R19" s="152"/>
      <c r="S19" s="152"/>
      <c r="T19" s="152"/>
      <c r="U19" s="152"/>
      <c r="V19" s="152"/>
      <c r="W19" s="152"/>
      <c r="AB19" s="274" t="str">
        <f>IF(F19="","",ROUNDUP(SUM(ROTAS!$S20:$T20)/ROTAS!$X20,0))</f>
        <v/>
      </c>
      <c r="AC19" s="274">
        <v>31</v>
      </c>
      <c r="AD19" s="275" t="s">
        <v>892</v>
      </c>
      <c r="AV19" s="16" t="s">
        <v>76</v>
      </c>
      <c r="AW19" s="16" t="s">
        <v>76</v>
      </c>
      <c r="AX19" s="196"/>
      <c r="AY19" s="10"/>
      <c r="BB19" s="6"/>
      <c r="BC19" s="9"/>
    </row>
    <row r="20" spans="2:55" ht="15.75" customHeight="1" x14ac:dyDescent="0.35">
      <c r="B20" s="153" t="str">
        <f>IF(ROTAS!C21="","",ROTAS!C21)</f>
        <v/>
      </c>
      <c r="C20" s="14" t="str">
        <f>IF(ROTAS!F21="","",ROTAS!F21)</f>
        <v/>
      </c>
      <c r="D20" s="14" t="str">
        <f>IF(ROTAS!J21="","",ROTAS!J21)</f>
        <v/>
      </c>
      <c r="E20" s="14" t="str">
        <f>IF(ROTAS!U21="","",ROTAS!U21)</f>
        <v/>
      </c>
      <c r="F20" s="15" t="str">
        <f>IF(ROTAS!Z21="","",ROTAS!Z21)</f>
        <v/>
      </c>
      <c r="G20" s="15" t="str">
        <f>IF(ROTAS!$O$21="","",ROTAS!$O$21)</f>
        <v/>
      </c>
      <c r="H20" s="15" t="str">
        <f t="shared" si="0"/>
        <v/>
      </c>
      <c r="I20" s="151"/>
      <c r="J20" s="152"/>
      <c r="K20" s="152"/>
      <c r="L20" s="152"/>
      <c r="M20" s="152"/>
      <c r="N20" s="152"/>
      <c r="O20" s="152"/>
      <c r="P20" s="152"/>
      <c r="Q20" s="152"/>
      <c r="R20" s="152"/>
      <c r="S20" s="152"/>
      <c r="T20" s="152"/>
      <c r="U20" s="152"/>
      <c r="V20" s="152"/>
      <c r="W20" s="152"/>
      <c r="AB20" s="274" t="str">
        <f>IF(F20="","",ROUNDUP(SUM(ROTAS!$S21:$T21)/ROTAS!$X21,0))</f>
        <v/>
      </c>
      <c r="AC20" s="274">
        <v>32</v>
      </c>
      <c r="AD20" s="275" t="s">
        <v>892</v>
      </c>
      <c r="AV20" s="10" t="s">
        <v>77</v>
      </c>
      <c r="AW20" s="10" t="s">
        <v>77</v>
      </c>
      <c r="AX20" s="196"/>
      <c r="AY20" s="10"/>
      <c r="BB20" s="6"/>
      <c r="BC20" s="9"/>
    </row>
    <row r="21" spans="2:55" ht="15.75" customHeight="1" x14ac:dyDescent="0.35">
      <c r="B21" s="153" t="str">
        <f>IF(ROTAS!C22="","",ROTAS!C22)</f>
        <v/>
      </c>
      <c r="C21" s="14" t="str">
        <f>IF(ROTAS!F22="","",ROTAS!F22)</f>
        <v/>
      </c>
      <c r="D21" s="14" t="str">
        <f>IF(ROTAS!J22="","",ROTAS!J22)</f>
        <v/>
      </c>
      <c r="E21" s="14" t="str">
        <f>IF(ROTAS!U22="","",ROTAS!U22)</f>
        <v/>
      </c>
      <c r="F21" s="15" t="str">
        <f>IF(ROTAS!Z22="","",ROTAS!Z22)</f>
        <v/>
      </c>
      <c r="G21" s="15" t="str">
        <f>IF(ROTAS!$O$22="","",ROTAS!$O$22)</f>
        <v/>
      </c>
      <c r="H21" s="15" t="str">
        <f t="shared" si="0"/>
        <v/>
      </c>
      <c r="I21" s="151"/>
      <c r="J21" s="152"/>
      <c r="K21" s="152"/>
      <c r="L21" s="152"/>
      <c r="M21" s="152"/>
      <c r="N21" s="152"/>
      <c r="O21" s="152"/>
      <c r="P21" s="152"/>
      <c r="Q21" s="152"/>
      <c r="R21" s="152"/>
      <c r="S21" s="152"/>
      <c r="T21" s="152"/>
      <c r="U21" s="152"/>
      <c r="V21" s="152"/>
      <c r="W21" s="152"/>
      <c r="AB21" s="274" t="str">
        <f>IF(F21="","",ROUNDUP(SUM(ROTAS!$S22:$T22)/ROTAS!$X22,0))</f>
        <v/>
      </c>
      <c r="AC21" s="274">
        <v>33</v>
      </c>
      <c r="AD21" s="275" t="s">
        <v>892</v>
      </c>
      <c r="AV21" s="10" t="s">
        <v>78</v>
      </c>
      <c r="AW21" s="10" t="s">
        <v>78</v>
      </c>
      <c r="AX21" s="196"/>
      <c r="AY21" s="10"/>
      <c r="BB21" s="6"/>
      <c r="BC21" s="9"/>
    </row>
    <row r="22" spans="2:55" ht="15.75" customHeight="1" x14ac:dyDescent="0.35">
      <c r="B22" s="153" t="str">
        <f>IF(ROTAS!C23="","",ROTAS!C23)</f>
        <v/>
      </c>
      <c r="C22" s="14" t="str">
        <f>IF(ROTAS!F23="","",ROTAS!F23)</f>
        <v/>
      </c>
      <c r="D22" s="14" t="str">
        <f>IF(ROTAS!J23="","",ROTAS!J23)</f>
        <v/>
      </c>
      <c r="E22" s="14" t="str">
        <f>IF(ROTAS!U23="","",ROTAS!U23)</f>
        <v/>
      </c>
      <c r="F22" s="15" t="str">
        <f>IF(ROTAS!Z23="","",ROTAS!Z23)</f>
        <v/>
      </c>
      <c r="G22" s="15" t="str">
        <f>IF(ROTAS!$O$23="","",ROTAS!$O$23)</f>
        <v/>
      </c>
      <c r="H22" s="15" t="str">
        <f t="shared" si="0"/>
        <v/>
      </c>
      <c r="I22" s="151"/>
      <c r="J22" s="152"/>
      <c r="K22" s="152"/>
      <c r="L22" s="152"/>
      <c r="M22" s="152"/>
      <c r="N22" s="152"/>
      <c r="O22" s="152"/>
      <c r="P22" s="152"/>
      <c r="Q22" s="152"/>
      <c r="R22" s="152"/>
      <c r="S22" s="152"/>
      <c r="T22" s="152"/>
      <c r="U22" s="152"/>
      <c r="V22" s="152"/>
      <c r="W22" s="152"/>
      <c r="AB22" s="274" t="str">
        <f>IF(F22="","",ROUNDUP(SUM(ROTAS!$S23:$T23)/ROTAS!$X23,0))</f>
        <v/>
      </c>
      <c r="AC22" s="274">
        <v>34</v>
      </c>
      <c r="AD22" s="275" t="s">
        <v>893</v>
      </c>
      <c r="AV22" s="10" t="s">
        <v>79</v>
      </c>
      <c r="AW22" s="10" t="s">
        <v>79</v>
      </c>
      <c r="AX22" s="196"/>
      <c r="AY22" s="10"/>
      <c r="BB22" s="6"/>
      <c r="BC22" s="9"/>
    </row>
    <row r="23" spans="2:55" ht="15.75" customHeight="1" x14ac:dyDescent="0.35">
      <c r="B23" s="153" t="str">
        <f>IF(ROTAS!C24="","",ROTAS!C24)</f>
        <v/>
      </c>
      <c r="C23" s="14" t="str">
        <f>IF(ROTAS!F24="","",ROTAS!F24)</f>
        <v/>
      </c>
      <c r="D23" s="14" t="str">
        <f>IF(ROTAS!J24="","",ROTAS!J24)</f>
        <v/>
      </c>
      <c r="E23" s="14" t="str">
        <f>IF(ROTAS!U24="","",ROTAS!U24)</f>
        <v/>
      </c>
      <c r="F23" s="15" t="str">
        <f>IF(ROTAS!Z24="","",ROTAS!Z24)</f>
        <v/>
      </c>
      <c r="G23" s="15" t="str">
        <f>IF(ROTAS!$O$24="","",ROTAS!$O$24)</f>
        <v/>
      </c>
      <c r="H23" s="15" t="str">
        <f t="shared" si="0"/>
        <v/>
      </c>
      <c r="I23" s="151"/>
      <c r="J23" s="152"/>
      <c r="K23" s="152"/>
      <c r="L23" s="152"/>
      <c r="M23" s="152"/>
      <c r="N23" s="152"/>
      <c r="O23" s="152"/>
      <c r="P23" s="152"/>
      <c r="Q23" s="152"/>
      <c r="R23" s="152"/>
      <c r="S23" s="152"/>
      <c r="T23" s="152"/>
      <c r="U23" s="152"/>
      <c r="V23" s="152"/>
      <c r="W23" s="152"/>
      <c r="AB23" s="274" t="str">
        <f>IF(F23="","",ROUNDUP(SUM(ROTAS!$S24:$T24)/ROTAS!$X24,0))</f>
        <v/>
      </c>
      <c r="AC23" s="274">
        <v>35</v>
      </c>
      <c r="AD23" s="275" t="s">
        <v>893</v>
      </c>
      <c r="AV23" s="10" t="s">
        <v>80</v>
      </c>
      <c r="AW23" s="10" t="s">
        <v>80</v>
      </c>
      <c r="AX23" s="196"/>
      <c r="AY23" s="10"/>
      <c r="BB23" s="6"/>
      <c r="BC23" s="9"/>
    </row>
    <row r="24" spans="2:55" ht="15.75" customHeight="1" x14ac:dyDescent="0.35">
      <c r="B24" s="153" t="str">
        <f>IF(ROTAS!C25="","",ROTAS!C25)</f>
        <v/>
      </c>
      <c r="C24" s="14" t="str">
        <f>IF(ROTAS!F25="","",ROTAS!F25)</f>
        <v/>
      </c>
      <c r="D24" s="14" t="str">
        <f>IF(ROTAS!J25="","",ROTAS!J25)</f>
        <v/>
      </c>
      <c r="E24" s="14" t="str">
        <f>IF(ROTAS!U25="","",ROTAS!U25)</f>
        <v/>
      </c>
      <c r="F24" s="15" t="str">
        <f>IF(ROTAS!Z25="","",ROTAS!Z25)</f>
        <v/>
      </c>
      <c r="G24" s="15" t="str">
        <f>IF(ROTAS!$O$25="","",ROTAS!$O$25)</f>
        <v/>
      </c>
      <c r="H24" s="15" t="str">
        <f t="shared" si="0"/>
        <v/>
      </c>
      <c r="I24" s="151"/>
      <c r="J24" s="152"/>
      <c r="K24" s="152"/>
      <c r="L24" s="152"/>
      <c r="M24" s="152"/>
      <c r="N24" s="152"/>
      <c r="O24" s="152"/>
      <c r="P24" s="152"/>
      <c r="Q24" s="152"/>
      <c r="R24" s="152"/>
      <c r="S24" s="152"/>
      <c r="T24" s="152"/>
      <c r="U24" s="152"/>
      <c r="V24" s="152"/>
      <c r="W24" s="152"/>
      <c r="AB24" s="274" t="str">
        <f>IF(F24="","",ROUNDUP(SUM(ROTAS!$S25:$T25)/ROTAS!$X25,0))</f>
        <v/>
      </c>
      <c r="AC24" s="274">
        <v>36</v>
      </c>
      <c r="AD24" s="275" t="s">
        <v>893</v>
      </c>
      <c r="AV24" s="10" t="s">
        <v>724</v>
      </c>
      <c r="AW24" s="10" t="s">
        <v>724</v>
      </c>
      <c r="AX24" s="196"/>
      <c r="AY24" s="10"/>
      <c r="BB24" s="6"/>
      <c r="BC24" s="9"/>
    </row>
    <row r="25" spans="2:55" ht="15.75" customHeight="1" x14ac:dyDescent="0.35">
      <c r="B25" s="153" t="str">
        <f>IF(ROTAS!C26="","",ROTAS!C26)</f>
        <v/>
      </c>
      <c r="C25" s="14" t="str">
        <f>IF(ROTAS!F26="","",ROTAS!F26)</f>
        <v/>
      </c>
      <c r="D25" s="14" t="str">
        <f>IF(ROTAS!J26="","",ROTAS!J26)</f>
        <v/>
      </c>
      <c r="E25" s="14" t="str">
        <f>IF(ROTAS!U26="","",ROTAS!U26)</f>
        <v/>
      </c>
      <c r="F25" s="15" t="str">
        <f>IF(ROTAS!Z26="","",ROTAS!Z26)</f>
        <v/>
      </c>
      <c r="G25" s="15" t="str">
        <f>IF(ROTAS!$O$26="","",ROTAS!$O$26)</f>
        <v/>
      </c>
      <c r="H25" s="15" t="str">
        <f t="shared" si="0"/>
        <v/>
      </c>
      <c r="I25" s="151"/>
      <c r="J25" s="152"/>
      <c r="K25" s="152"/>
      <c r="L25" s="152"/>
      <c r="M25" s="152"/>
      <c r="N25" s="152"/>
      <c r="O25" s="152"/>
      <c r="P25" s="152"/>
      <c r="Q25" s="152"/>
      <c r="R25" s="152"/>
      <c r="S25" s="152"/>
      <c r="T25" s="152"/>
      <c r="U25" s="152"/>
      <c r="V25" s="152"/>
      <c r="W25" s="152"/>
      <c r="AB25" s="274" t="str">
        <f>IF(F25="","",ROUNDUP(SUM(ROTAS!$S26:$T26)/ROTAS!$X26,0))</f>
        <v/>
      </c>
      <c r="AC25" s="274">
        <v>37</v>
      </c>
      <c r="AD25" s="275" t="s">
        <v>893</v>
      </c>
      <c r="AV25" s="10" t="s">
        <v>725</v>
      </c>
      <c r="AW25" s="10" t="s">
        <v>725</v>
      </c>
      <c r="AX25" s="196"/>
      <c r="AY25" s="10"/>
      <c r="BB25" s="6"/>
      <c r="BC25" s="9"/>
    </row>
    <row r="26" spans="2:55" ht="15.75" customHeight="1" x14ac:dyDescent="0.35">
      <c r="B26" s="153" t="str">
        <f>IF(ROTAS!C27="","",ROTAS!C27)</f>
        <v/>
      </c>
      <c r="C26" s="14" t="str">
        <f>IF(ROTAS!F27="","",ROTAS!F27)</f>
        <v/>
      </c>
      <c r="D26" s="14" t="str">
        <f>IF(ROTAS!J27="","",ROTAS!J27)</f>
        <v/>
      </c>
      <c r="E26" s="14" t="str">
        <f>IF(ROTAS!U27="","",ROTAS!U27)</f>
        <v/>
      </c>
      <c r="F26" s="15" t="str">
        <f>IF(ROTAS!Z27="","",ROTAS!Z27)</f>
        <v/>
      </c>
      <c r="G26" s="15" t="str">
        <f>IF(ROTAS!$O$27="","",ROTAS!$O$27)</f>
        <v/>
      </c>
      <c r="H26" s="15" t="str">
        <f t="shared" si="0"/>
        <v/>
      </c>
      <c r="I26" s="151"/>
      <c r="J26" s="152"/>
      <c r="K26" s="152"/>
      <c r="L26" s="152"/>
      <c r="M26" s="152"/>
      <c r="N26" s="152"/>
      <c r="O26" s="152"/>
      <c r="P26" s="152"/>
      <c r="Q26" s="152"/>
      <c r="R26" s="152"/>
      <c r="S26" s="152"/>
      <c r="T26" s="152"/>
      <c r="U26" s="152"/>
      <c r="V26" s="152"/>
      <c r="W26" s="152"/>
      <c r="AB26" s="274" t="str">
        <f>IF(F26="","",ROUNDUP(SUM(ROTAS!$S27:$T27)/ROTAS!$X27,0))</f>
        <v/>
      </c>
      <c r="AC26" s="274">
        <v>38</v>
      </c>
      <c r="AD26" s="275" t="s">
        <v>894</v>
      </c>
      <c r="AV26" s="10" t="s">
        <v>726</v>
      </c>
      <c r="AW26" s="10" t="s">
        <v>726</v>
      </c>
      <c r="AX26" s="196"/>
      <c r="AY26" s="10"/>
      <c r="BB26" s="6"/>
      <c r="BC26" s="9"/>
    </row>
    <row r="27" spans="2:55" ht="15.75" customHeight="1" x14ac:dyDescent="0.35">
      <c r="B27" s="153" t="str">
        <f>IF(ROTAS!C28="","",ROTAS!C28)</f>
        <v/>
      </c>
      <c r="C27" s="14" t="str">
        <f>IF(ROTAS!F28="","",ROTAS!F28)</f>
        <v/>
      </c>
      <c r="D27" s="14" t="str">
        <f>IF(ROTAS!J28="","",ROTAS!J28)</f>
        <v/>
      </c>
      <c r="E27" s="14" t="str">
        <f>IF(ROTAS!U28="","",ROTAS!U28)</f>
        <v/>
      </c>
      <c r="F27" s="15" t="str">
        <f>IF(ROTAS!Z28="","",ROTAS!Z28)</f>
        <v/>
      </c>
      <c r="G27" s="15" t="str">
        <f>IF(ROTAS!$O$28="","",ROTAS!$O$28)</f>
        <v/>
      </c>
      <c r="H27" s="15" t="str">
        <f t="shared" si="0"/>
        <v/>
      </c>
      <c r="I27" s="151"/>
      <c r="J27" s="152"/>
      <c r="K27" s="152"/>
      <c r="L27" s="152"/>
      <c r="M27" s="152"/>
      <c r="N27" s="152"/>
      <c r="O27" s="152"/>
      <c r="P27" s="152"/>
      <c r="Q27" s="152"/>
      <c r="R27" s="152"/>
      <c r="S27" s="152"/>
      <c r="T27" s="152"/>
      <c r="U27" s="152"/>
      <c r="V27" s="152"/>
      <c r="W27" s="152"/>
      <c r="AB27" s="274" t="str">
        <f>IF(F27="","",ROUNDUP(SUM(ROTAS!$S28:$T28)/ROTAS!$X28,0))</f>
        <v/>
      </c>
      <c r="AC27" s="274">
        <v>39</v>
      </c>
      <c r="AD27" s="275" t="s">
        <v>894</v>
      </c>
      <c r="AV27" s="10" t="s">
        <v>727</v>
      </c>
      <c r="AW27" s="10" t="s">
        <v>727</v>
      </c>
      <c r="AX27" s="196"/>
      <c r="AY27" s="10"/>
      <c r="BB27" s="6"/>
      <c r="BC27" s="9"/>
    </row>
    <row r="28" spans="2:55" ht="15.75" customHeight="1" x14ac:dyDescent="0.35">
      <c r="B28" s="153" t="str">
        <f>IF(ROTAS!C29="","",ROTAS!C29)</f>
        <v/>
      </c>
      <c r="C28" s="14" t="str">
        <f>IF(ROTAS!F29="","",ROTAS!F29)</f>
        <v/>
      </c>
      <c r="D28" s="14" t="str">
        <f>IF(ROTAS!J29="","",ROTAS!J29)</f>
        <v/>
      </c>
      <c r="E28" s="14" t="str">
        <f>IF(ROTAS!U29="","",ROTAS!U29)</f>
        <v/>
      </c>
      <c r="F28" s="15" t="str">
        <f>IF(ROTAS!Z29="","",ROTAS!Z29)</f>
        <v/>
      </c>
      <c r="G28" s="15" t="str">
        <f>IF(ROTAS!$O$29="","",ROTAS!$O$29)</f>
        <v/>
      </c>
      <c r="H28" s="15" t="str">
        <f t="shared" si="0"/>
        <v/>
      </c>
      <c r="I28" s="151"/>
      <c r="J28" s="152"/>
      <c r="K28" s="152"/>
      <c r="L28" s="152"/>
      <c r="M28" s="152"/>
      <c r="N28" s="152"/>
      <c r="O28" s="152"/>
      <c r="P28" s="152"/>
      <c r="Q28" s="152"/>
      <c r="R28" s="152"/>
      <c r="S28" s="152"/>
      <c r="T28" s="152"/>
      <c r="U28" s="152"/>
      <c r="V28" s="152"/>
      <c r="W28" s="152"/>
      <c r="AB28" s="274" t="str">
        <f>IF(F28="","",ROUNDUP(SUM(ROTAS!$S29:$T29)/ROTAS!$X29,0))</f>
        <v/>
      </c>
      <c r="AC28" s="274">
        <v>40</v>
      </c>
      <c r="AD28" s="275" t="s">
        <v>894</v>
      </c>
      <c r="AV28" s="10" t="s">
        <v>728</v>
      </c>
      <c r="AW28" s="10" t="s">
        <v>728</v>
      </c>
      <c r="AX28" s="196"/>
      <c r="AY28" s="10"/>
      <c r="BB28" s="6"/>
      <c r="BC28" s="9"/>
    </row>
    <row r="29" spans="2:55" ht="15.75" customHeight="1" x14ac:dyDescent="0.35">
      <c r="B29" s="153" t="str">
        <f>IF(ROTAS!C30="","",ROTAS!C30)</f>
        <v/>
      </c>
      <c r="C29" s="14" t="str">
        <f>IF(ROTAS!F30="","",ROTAS!F30)</f>
        <v/>
      </c>
      <c r="D29" s="14" t="str">
        <f>IF(ROTAS!J30="","",ROTAS!J30)</f>
        <v/>
      </c>
      <c r="E29" s="14" t="str">
        <f>IF(ROTAS!U30="","",ROTAS!U30)</f>
        <v/>
      </c>
      <c r="F29" s="15" t="str">
        <f>IF(ROTAS!Z30="","",ROTAS!Z30)</f>
        <v/>
      </c>
      <c r="G29" s="15" t="str">
        <f>IF(ROTAS!$O$30="","",ROTAS!$O$30)</f>
        <v/>
      </c>
      <c r="H29" s="15" t="str">
        <f t="shared" si="0"/>
        <v/>
      </c>
      <c r="I29" s="151"/>
      <c r="J29" s="152"/>
      <c r="K29" s="152"/>
      <c r="L29" s="152"/>
      <c r="M29" s="152"/>
      <c r="N29" s="152"/>
      <c r="O29" s="152"/>
      <c r="P29" s="152"/>
      <c r="Q29" s="152"/>
      <c r="R29" s="152"/>
      <c r="S29" s="152"/>
      <c r="T29" s="152"/>
      <c r="U29" s="152"/>
      <c r="V29" s="152"/>
      <c r="W29" s="152"/>
      <c r="AB29" s="274" t="str">
        <f>IF(F29="","",ROUNDUP(SUM(ROTAS!$S30:$T30)/ROTAS!$X30,0))</f>
        <v/>
      </c>
      <c r="AC29" s="274">
        <v>41</v>
      </c>
      <c r="AD29" s="275" t="s">
        <v>894</v>
      </c>
      <c r="AV29" s="10" t="s">
        <v>729</v>
      </c>
      <c r="AW29" s="10" t="s">
        <v>729</v>
      </c>
      <c r="AX29" s="196"/>
      <c r="AY29" s="10"/>
      <c r="BB29" s="6"/>
      <c r="BC29" s="9"/>
    </row>
    <row r="30" spans="2:55" ht="15.75" customHeight="1" x14ac:dyDescent="0.35">
      <c r="B30" s="153" t="str">
        <f>IF(ROTAS!C31="","",ROTAS!C31)</f>
        <v/>
      </c>
      <c r="C30" s="14" t="str">
        <f>IF(ROTAS!F31="","",ROTAS!F31)</f>
        <v/>
      </c>
      <c r="D30" s="14" t="str">
        <f>IF(ROTAS!J31="","",ROTAS!J31)</f>
        <v/>
      </c>
      <c r="E30" s="14" t="str">
        <f>IF(ROTAS!U31="","",ROTAS!U31)</f>
        <v/>
      </c>
      <c r="F30" s="15" t="str">
        <f>IF(ROTAS!Z31="","",ROTAS!Z31)</f>
        <v/>
      </c>
      <c r="G30" s="15" t="str">
        <f>IF(ROTAS!$O$31="","",ROTAS!$O$31)</f>
        <v/>
      </c>
      <c r="H30" s="15" t="str">
        <f t="shared" si="0"/>
        <v/>
      </c>
      <c r="I30" s="151"/>
      <c r="J30" s="152"/>
      <c r="K30" s="152"/>
      <c r="L30" s="152"/>
      <c r="M30" s="152"/>
      <c r="N30" s="152"/>
      <c r="O30" s="152"/>
      <c r="P30" s="152"/>
      <c r="Q30" s="152"/>
      <c r="R30" s="152"/>
      <c r="S30" s="152"/>
      <c r="T30" s="152"/>
      <c r="U30" s="152"/>
      <c r="V30" s="152"/>
      <c r="W30" s="152"/>
      <c r="AB30" s="274" t="str">
        <f>IF(F30="","",ROUNDUP(SUM(ROTAS!$S31:$T31)/ROTAS!$X31,0))</f>
        <v/>
      </c>
      <c r="AC30" s="274">
        <v>42</v>
      </c>
      <c r="AD30" s="275" t="s">
        <v>894</v>
      </c>
      <c r="AV30" s="10" t="s">
        <v>730</v>
      </c>
      <c r="AW30" s="10" t="s">
        <v>730</v>
      </c>
      <c r="AX30" s="196"/>
      <c r="AY30" s="10"/>
      <c r="BB30" s="6"/>
      <c r="BC30" s="9"/>
    </row>
    <row r="31" spans="2:55" ht="15.75" customHeight="1" x14ac:dyDescent="0.35">
      <c r="B31" s="153" t="str">
        <f>IF(ROTAS!C32="","",ROTAS!C32)</f>
        <v/>
      </c>
      <c r="C31" s="14" t="str">
        <f>IF(ROTAS!F32="","",ROTAS!F32)</f>
        <v/>
      </c>
      <c r="D31" s="14" t="str">
        <f>IF(ROTAS!J32="","",ROTAS!J32)</f>
        <v/>
      </c>
      <c r="E31" s="14" t="str">
        <f>IF(ROTAS!U32="","",ROTAS!U32)</f>
        <v/>
      </c>
      <c r="F31" s="15" t="str">
        <f>IF(ROTAS!Z32="","",ROTAS!Z32)</f>
        <v/>
      </c>
      <c r="G31" s="15" t="str">
        <f>IF(ROTAS!$O$32="","",ROTAS!$O$32)</f>
        <v/>
      </c>
      <c r="H31" s="15" t="str">
        <f t="shared" si="0"/>
        <v/>
      </c>
      <c r="I31" s="151"/>
      <c r="J31" s="152"/>
      <c r="K31" s="152"/>
      <c r="L31" s="152"/>
      <c r="M31" s="152"/>
      <c r="N31" s="152"/>
      <c r="O31" s="152"/>
      <c r="P31" s="152"/>
      <c r="Q31" s="152"/>
      <c r="R31" s="152"/>
      <c r="S31" s="152"/>
      <c r="T31" s="152"/>
      <c r="U31" s="152"/>
      <c r="V31" s="152"/>
      <c r="W31" s="152"/>
      <c r="AB31" s="274" t="str">
        <f>IF(F31="","",ROUNDUP(SUM(ROTAS!$S32:$T32)/ROTAS!$X32,0))</f>
        <v/>
      </c>
      <c r="AC31" s="274">
        <v>43</v>
      </c>
      <c r="AD31" s="275" t="s">
        <v>894</v>
      </c>
      <c r="AV31" s="10" t="s">
        <v>731</v>
      </c>
      <c r="AW31" s="10" t="s">
        <v>731</v>
      </c>
      <c r="AX31" s="196"/>
      <c r="AY31" s="10"/>
      <c r="BB31" s="6"/>
      <c r="BC31" s="9"/>
    </row>
    <row r="32" spans="2:55" ht="15.75" customHeight="1" x14ac:dyDescent="0.35">
      <c r="B32" s="153" t="str">
        <f>IF(ROTAS!C33="","",ROTAS!C33)</f>
        <v/>
      </c>
      <c r="C32" s="14" t="str">
        <f>IF(ROTAS!F33="","",ROTAS!F33)</f>
        <v/>
      </c>
      <c r="D32" s="14" t="str">
        <f>IF(ROTAS!J33="","",ROTAS!J33)</f>
        <v/>
      </c>
      <c r="E32" s="14" t="str">
        <f>IF(ROTAS!U33="","",ROTAS!U33)</f>
        <v/>
      </c>
      <c r="F32" s="15" t="str">
        <f>IF(ROTAS!Z33="","",ROTAS!Z33)</f>
        <v/>
      </c>
      <c r="G32" s="15" t="str">
        <f>IF(ROTAS!$O$33="","",ROTAS!$O$33)</f>
        <v/>
      </c>
      <c r="H32" s="15" t="str">
        <f t="shared" si="0"/>
        <v/>
      </c>
      <c r="I32" s="151"/>
      <c r="J32" s="152"/>
      <c r="K32" s="152"/>
      <c r="L32" s="152"/>
      <c r="M32" s="152"/>
      <c r="N32" s="152"/>
      <c r="O32" s="152"/>
      <c r="P32" s="152"/>
      <c r="Q32" s="152"/>
      <c r="R32" s="152"/>
      <c r="S32" s="152"/>
      <c r="T32" s="152"/>
      <c r="U32" s="152"/>
      <c r="V32" s="152"/>
      <c r="W32" s="152"/>
      <c r="AB32" s="274" t="str">
        <f>IF(F32="","",ROUNDUP(SUM(ROTAS!$S33:$T33)/ROTAS!$X33,0))</f>
        <v/>
      </c>
      <c r="AC32" s="274">
        <v>44</v>
      </c>
      <c r="AD32" s="275" t="s">
        <v>894</v>
      </c>
      <c r="AV32" s="10" t="s">
        <v>732</v>
      </c>
      <c r="AW32" s="10" t="s">
        <v>732</v>
      </c>
      <c r="AX32" s="196"/>
      <c r="AY32" s="10"/>
      <c r="BB32" s="6"/>
      <c r="BC32" s="9"/>
    </row>
    <row r="33" spans="2:55" ht="15.75" customHeight="1" x14ac:dyDescent="0.35">
      <c r="B33" s="153" t="str">
        <f>IF(ROTAS!C34="","",ROTAS!C34)</f>
        <v/>
      </c>
      <c r="C33" s="14" t="str">
        <f>IF(ROTAS!F34="","",ROTAS!F34)</f>
        <v/>
      </c>
      <c r="D33" s="14" t="str">
        <f>IF(ROTAS!J34="","",ROTAS!J34)</f>
        <v/>
      </c>
      <c r="E33" s="14" t="str">
        <f>IF(ROTAS!U34="","",ROTAS!U34)</f>
        <v/>
      </c>
      <c r="F33" s="15" t="str">
        <f>IF(ROTAS!Z34="","",ROTAS!Z34)</f>
        <v/>
      </c>
      <c r="G33" s="15" t="str">
        <f>IF(ROTAS!$O$34="","",ROTAS!$O$34)</f>
        <v/>
      </c>
      <c r="H33" s="15" t="str">
        <f t="shared" si="0"/>
        <v/>
      </c>
      <c r="I33" s="151"/>
      <c r="J33" s="152"/>
      <c r="K33" s="152"/>
      <c r="L33" s="152"/>
      <c r="M33" s="152"/>
      <c r="N33" s="152"/>
      <c r="O33" s="152"/>
      <c r="P33" s="152"/>
      <c r="Q33" s="152"/>
      <c r="R33" s="152"/>
      <c r="S33" s="152"/>
      <c r="T33" s="152"/>
      <c r="U33" s="152"/>
      <c r="V33" s="152"/>
      <c r="W33" s="152"/>
      <c r="AB33" s="274" t="str">
        <f>IF(F33="","",ROUNDUP(SUM(ROTAS!$S34:$T34)/ROTAS!$X34,0))</f>
        <v/>
      </c>
      <c r="AC33" s="274">
        <v>45</v>
      </c>
      <c r="AD33" s="275" t="s">
        <v>894</v>
      </c>
      <c r="AV33" s="10" t="s">
        <v>733</v>
      </c>
      <c r="AW33" s="10" t="s">
        <v>733</v>
      </c>
      <c r="AX33" s="196"/>
      <c r="AY33" s="10"/>
      <c r="BB33" s="6"/>
      <c r="BC33" s="9"/>
    </row>
    <row r="34" spans="2:55" x14ac:dyDescent="0.3">
      <c r="AB34" s="274" t="str">
        <f>IF(F34="","",ROUNDUP(SUM(ROTAS!$S35:$T35)/ROTAS!$X35,0))</f>
        <v/>
      </c>
      <c r="AC34" s="274">
        <v>46</v>
      </c>
      <c r="AD34" s="275" t="s">
        <v>895</v>
      </c>
      <c r="AV34" s="17" t="s">
        <v>81</v>
      </c>
      <c r="AW34" s="17"/>
      <c r="AX34" s="195"/>
    </row>
    <row r="35" spans="2:55" x14ac:dyDescent="0.3">
      <c r="AB35" s="274" t="str">
        <f>IF(F35="","",ROUNDUP(SUM(ROTAS!$S36:$T36)/ROTAS!$X36,0))</f>
        <v/>
      </c>
      <c r="AC35" s="274">
        <v>47</v>
      </c>
      <c r="AD35" s="275" t="s">
        <v>895</v>
      </c>
      <c r="AV35" s="17" t="s">
        <v>82</v>
      </c>
      <c r="AW35" s="17"/>
      <c r="AX35" s="195"/>
    </row>
    <row r="36" spans="2:55" x14ac:dyDescent="0.3">
      <c r="AB36" s="274" t="str">
        <f>IF(F36="","",ROUNDUP(SUM(ROTAS!$S37:$T37)/ROTAS!$X37,0))</f>
        <v/>
      </c>
      <c r="AC36" s="274">
        <v>48</v>
      </c>
      <c r="AD36" s="275" t="s">
        <v>895</v>
      </c>
      <c r="AV36" s="17" t="s">
        <v>83</v>
      </c>
      <c r="AW36" s="17"/>
      <c r="AX36" s="195"/>
    </row>
    <row r="37" spans="2:55" x14ac:dyDescent="0.3">
      <c r="AB37" s="274" t="str">
        <f>IF(F37="","",ROUNDUP(SUM(ROTAS!$S38:$T38)/ROTAS!$X38,0))</f>
        <v/>
      </c>
      <c r="AC37" s="274">
        <v>49</v>
      </c>
      <c r="AD37" s="275" t="s">
        <v>895</v>
      </c>
      <c r="AV37" s="17" t="s">
        <v>84</v>
      </c>
      <c r="AW37" s="17"/>
      <c r="AX37" s="195"/>
    </row>
    <row r="38" spans="2:55" x14ac:dyDescent="0.3">
      <c r="AB38" s="274" t="str">
        <f>IF(F38="","",ROUNDUP(SUM(ROTAS!$S39:$T39)/ROTAS!$X39,0))</f>
        <v/>
      </c>
      <c r="AC38" s="274">
        <v>50</v>
      </c>
      <c r="AD38" s="275" t="s">
        <v>895</v>
      </c>
      <c r="AV38" s="17" t="s">
        <v>85</v>
      </c>
      <c r="AW38" s="17"/>
      <c r="AX38" s="195"/>
    </row>
    <row r="39" spans="2:55" x14ac:dyDescent="0.3">
      <c r="AB39" s="274" t="str">
        <f>IF(F39="","",ROUNDUP(SUM(ROTAS!$S40:$T40)/ROTAS!$X40,0))</f>
        <v/>
      </c>
      <c r="AC39" s="274">
        <v>51</v>
      </c>
      <c r="AD39" s="275" t="s">
        <v>895</v>
      </c>
      <c r="AV39" s="17" t="s">
        <v>86</v>
      </c>
      <c r="AW39" s="17"/>
      <c r="AX39" s="195"/>
    </row>
    <row r="40" spans="2:55" x14ac:dyDescent="0.3">
      <c r="AB40" s="274" t="str">
        <f>IF(F40="","",ROUNDUP(SUM(ROTAS!$S41:$T41)/ROTAS!$X41,0))</f>
        <v/>
      </c>
      <c r="AC40" s="274">
        <v>52</v>
      </c>
      <c r="AD40" s="275" t="s">
        <v>895</v>
      </c>
      <c r="AV40" s="17" t="s">
        <v>87</v>
      </c>
      <c r="AW40" s="17"/>
      <c r="AX40" s="195"/>
    </row>
    <row r="41" spans="2:55" x14ac:dyDescent="0.3">
      <c r="AB41" s="274" t="str">
        <f>IF(F41="","",ROUNDUP(SUM(ROTAS!$S42:$T42)/ROTAS!$X42,0))</f>
        <v/>
      </c>
      <c r="AC41" s="274">
        <v>53</v>
      </c>
      <c r="AD41" s="275" t="s">
        <v>895</v>
      </c>
      <c r="AV41" s="17" t="s">
        <v>88</v>
      </c>
      <c r="AW41" s="17"/>
      <c r="AX41" s="195"/>
    </row>
    <row r="42" spans="2:55" x14ac:dyDescent="0.3">
      <c r="AB42" s="274" t="str">
        <f>IF(F42="","",ROUNDUP(SUM(ROTAS!$S43:$T43)/ROTAS!$X43,0))</f>
        <v/>
      </c>
      <c r="AC42" s="274">
        <v>54</v>
      </c>
      <c r="AD42" s="275" t="s">
        <v>895</v>
      </c>
      <c r="AV42" s="17" t="s">
        <v>89</v>
      </c>
      <c r="AW42" s="17"/>
      <c r="AX42" s="195"/>
    </row>
    <row r="43" spans="2:55" x14ac:dyDescent="0.3">
      <c r="AB43" s="274" t="str">
        <f>IF(F43="","",ROUNDUP(SUM(ROTAS!$S44:$T44)/ROTAS!$X44,0))</f>
        <v/>
      </c>
      <c r="AC43" s="274">
        <v>55</v>
      </c>
      <c r="AD43" s="275" t="s">
        <v>895</v>
      </c>
      <c r="AV43" s="17" t="s">
        <v>90</v>
      </c>
      <c r="AW43" s="17"/>
      <c r="AX43" s="195"/>
    </row>
    <row r="44" spans="2:55" x14ac:dyDescent="0.3">
      <c r="AB44" s="274" t="str">
        <f>IF(F44="","",ROUNDUP(SUM(ROTAS!$S45:$T45)/ROTAS!$X45,0))</f>
        <v/>
      </c>
      <c r="AC44" s="274">
        <v>56</v>
      </c>
      <c r="AD44" s="275" t="s">
        <v>896</v>
      </c>
      <c r="AV44" s="17" t="s">
        <v>91</v>
      </c>
      <c r="AW44" s="17"/>
      <c r="AX44" s="195"/>
    </row>
    <row r="45" spans="2:55" x14ac:dyDescent="0.3">
      <c r="AB45" s="274" t="str">
        <f>IF(F45="","",ROUNDUP(SUM(ROTAS!$S46:$T46)/ROTAS!$X46,0))</f>
        <v/>
      </c>
      <c r="AC45" s="274">
        <v>57</v>
      </c>
      <c r="AD45" s="275" t="s">
        <v>896</v>
      </c>
      <c r="AV45" s="17" t="s">
        <v>92</v>
      </c>
      <c r="AW45" s="17"/>
      <c r="AX45" s="195"/>
    </row>
    <row r="46" spans="2:55" x14ac:dyDescent="0.3">
      <c r="AB46" s="274" t="str">
        <f>IF(F46="","",ROUNDUP(SUM(ROTAS!$S47:$T47)/ROTAS!$X47,0))</f>
        <v/>
      </c>
      <c r="AC46" s="274">
        <v>58</v>
      </c>
      <c r="AD46" s="275" t="s">
        <v>896</v>
      </c>
      <c r="AV46" s="17" t="s">
        <v>93</v>
      </c>
      <c r="AW46" s="17"/>
      <c r="AX46" s="195"/>
    </row>
    <row r="47" spans="2:55" x14ac:dyDescent="0.3">
      <c r="AB47" s="274" t="str">
        <f>IF(F47="","",ROUNDUP(SUM(ROTAS!$S48:$T48)/ROTAS!$X48,0))</f>
        <v/>
      </c>
      <c r="AC47" s="274">
        <v>59</v>
      </c>
      <c r="AD47" s="275" t="s">
        <v>896</v>
      </c>
      <c r="AV47" s="17" t="s">
        <v>94</v>
      </c>
      <c r="AW47" s="17"/>
      <c r="AX47" s="195"/>
    </row>
    <row r="48" spans="2:55" x14ac:dyDescent="0.3">
      <c r="AB48" s="274" t="str">
        <f>IF(F48="","",ROUNDUP(SUM(ROTAS!$S49:$T49)/ROTAS!$X49,0))</f>
        <v/>
      </c>
      <c r="AC48" s="274">
        <v>60</v>
      </c>
      <c r="AD48" s="275" t="s">
        <v>896</v>
      </c>
      <c r="AV48" s="17" t="s">
        <v>46</v>
      </c>
      <c r="AW48" s="17"/>
      <c r="AX48" s="195"/>
    </row>
    <row r="49" spans="28:50" x14ac:dyDescent="0.3">
      <c r="AB49" s="274" t="str">
        <f>IF(F49="","",ROUNDUP(SUM(ROTAS!$S50:$T50)/ROTAS!$X50,0))</f>
        <v/>
      </c>
      <c r="AC49" s="274">
        <v>61</v>
      </c>
      <c r="AD49" s="275" t="s">
        <v>896</v>
      </c>
      <c r="AV49" s="17" t="s">
        <v>95</v>
      </c>
      <c r="AW49" s="17"/>
      <c r="AX49" s="195"/>
    </row>
    <row r="50" spans="28:50" x14ac:dyDescent="0.3">
      <c r="AB50" s="274" t="str">
        <f>IF(F50="","",ROUNDUP(SUM(ROTAS!$S51:$T51)/ROTAS!$X51,0))</f>
        <v/>
      </c>
      <c r="AC50" s="274">
        <v>62</v>
      </c>
      <c r="AD50" s="275" t="s">
        <v>896</v>
      </c>
      <c r="AV50" s="17" t="s">
        <v>96</v>
      </c>
      <c r="AW50" s="17"/>
      <c r="AX50" s="195"/>
    </row>
    <row r="51" spans="28:50" x14ac:dyDescent="0.3">
      <c r="AB51" s="274" t="str">
        <f>IF(F51="","",ROUNDUP(SUM(ROTAS!$S52:$T52)/ROTAS!$X52,0))</f>
        <v/>
      </c>
      <c r="AC51" s="274">
        <v>63</v>
      </c>
      <c r="AD51" s="275" t="s">
        <v>896</v>
      </c>
      <c r="AV51" s="17" t="s">
        <v>54</v>
      </c>
      <c r="AW51" s="17"/>
      <c r="AX51" s="195"/>
    </row>
    <row r="52" spans="28:50" x14ac:dyDescent="0.3">
      <c r="AB52" s="274" t="str">
        <f>IF(F52="","",ROUNDUP(SUM(ROTAS!$S53:$T53)/ROTAS!$X53,0))</f>
        <v/>
      </c>
      <c r="AC52" s="274">
        <v>64</v>
      </c>
      <c r="AD52" s="275" t="s">
        <v>896</v>
      </c>
      <c r="AV52" s="17" t="s">
        <v>97</v>
      </c>
      <c r="AW52" s="17"/>
      <c r="AX52" s="195"/>
    </row>
    <row r="53" spans="28:50" x14ac:dyDescent="0.3">
      <c r="AB53" s="274" t="str">
        <f>IF(F53="","",ROUNDUP(SUM(ROTAS!$S54:$T54)/ROTAS!$X54,0))</f>
        <v/>
      </c>
      <c r="AC53" s="274">
        <v>65</v>
      </c>
      <c r="AD53" s="275" t="s">
        <v>896</v>
      </c>
      <c r="AV53" s="17" t="s">
        <v>98</v>
      </c>
      <c r="AW53" s="17"/>
      <c r="AX53" s="195"/>
    </row>
    <row r="54" spans="28:50" x14ac:dyDescent="0.3">
      <c r="AB54" s="274" t="str">
        <f>IF(F54="","",ROUNDUP(SUM(ROTAS!$S55:$T55)/ROTAS!$X55,0))</f>
        <v/>
      </c>
      <c r="AC54" s="274">
        <v>66</v>
      </c>
      <c r="AD54" s="275" t="s">
        <v>897</v>
      </c>
      <c r="AV54" s="17" t="s">
        <v>99</v>
      </c>
      <c r="AW54" s="17"/>
      <c r="AX54" s="195"/>
    </row>
    <row r="55" spans="28:50" x14ac:dyDescent="0.3">
      <c r="AB55" s="274" t="str">
        <f>IF(F55="","",ROUNDUP(SUM(ROTAS!$S56:$T56)/ROTAS!$X56,0))</f>
        <v/>
      </c>
      <c r="AC55" s="274">
        <v>67</v>
      </c>
      <c r="AD55" s="275" t="s">
        <v>897</v>
      </c>
      <c r="AV55" s="17" t="s">
        <v>100</v>
      </c>
      <c r="AW55" s="17"/>
      <c r="AX55" s="195"/>
    </row>
    <row r="56" spans="28:50" x14ac:dyDescent="0.3">
      <c r="AB56" s="274" t="str">
        <f>IF(F56="","",ROUNDUP(SUM(ROTAS!$S57:$T57)/ROTAS!$X57,0))</f>
        <v/>
      </c>
      <c r="AC56" s="274">
        <v>68</v>
      </c>
      <c r="AD56" s="275" t="s">
        <v>897</v>
      </c>
      <c r="AV56" s="17" t="s">
        <v>101</v>
      </c>
      <c r="AW56" s="17"/>
      <c r="AX56" s="195"/>
    </row>
    <row r="57" spans="28:50" x14ac:dyDescent="0.3">
      <c r="AB57" s="274" t="str">
        <f>IF(F57="","",ROUNDUP(SUM(ROTAS!$S58:$T58)/ROTAS!$X58,0))</f>
        <v/>
      </c>
      <c r="AC57" s="274">
        <v>69</v>
      </c>
      <c r="AD57" s="275" t="s">
        <v>897</v>
      </c>
      <c r="AV57" s="17" t="s">
        <v>102</v>
      </c>
      <c r="AW57" s="17"/>
      <c r="AX57" s="195"/>
    </row>
    <row r="58" spans="28:50" x14ac:dyDescent="0.3">
      <c r="AB58" s="274" t="str">
        <f>IF(F58="","",ROUNDUP(SUM(ROTAS!$S59:$T59)/ROTAS!$X59,0))</f>
        <v/>
      </c>
      <c r="AC58" s="274">
        <v>70</v>
      </c>
      <c r="AD58" s="275" t="s">
        <v>897</v>
      </c>
      <c r="AV58" s="17" t="s">
        <v>103</v>
      </c>
      <c r="AW58" s="17"/>
      <c r="AX58" s="195"/>
    </row>
    <row r="59" spans="28:50" x14ac:dyDescent="0.3">
      <c r="AB59" s="274" t="str">
        <f>IF(F59="","",ROUNDUP(SUM(ROTAS!$S60:$T60)/ROTAS!$X60,0))</f>
        <v/>
      </c>
      <c r="AC59" s="274">
        <v>71</v>
      </c>
      <c r="AD59" s="275" t="s">
        <v>897</v>
      </c>
      <c r="AV59" s="17" t="s">
        <v>104</v>
      </c>
      <c r="AW59" s="17"/>
      <c r="AX59" s="195"/>
    </row>
    <row r="60" spans="28:50" x14ac:dyDescent="0.3">
      <c r="AB60" s="274" t="str">
        <f>IF(F60="","",ROUNDUP(SUM(ROTAS!$S61:$T61)/ROTAS!$X61,0))</f>
        <v/>
      </c>
      <c r="AC60" s="274">
        <v>72</v>
      </c>
      <c r="AD60" s="275" t="s">
        <v>897</v>
      </c>
      <c r="AV60" s="17" t="s">
        <v>105</v>
      </c>
      <c r="AW60" s="17"/>
      <c r="AX60" s="195"/>
    </row>
    <row r="61" spans="28:50" x14ac:dyDescent="0.3">
      <c r="AB61" s="274" t="str">
        <f>IF(F61="","",ROUNDUP(SUM(ROTAS!$S62:$T62)/ROTAS!$X62,0))</f>
        <v/>
      </c>
      <c r="AC61" s="274">
        <v>73</v>
      </c>
      <c r="AD61" s="275" t="s">
        <v>897</v>
      </c>
      <c r="AV61" s="17" t="s">
        <v>106</v>
      </c>
      <c r="AW61" s="17"/>
      <c r="AX61" s="195"/>
    </row>
    <row r="62" spans="28:50" x14ac:dyDescent="0.3">
      <c r="AB62" s="274" t="str">
        <f>IF(F62="","",ROUNDUP(SUM(ROTAS!$S63:$T63)/ROTAS!$X63,0))</f>
        <v/>
      </c>
      <c r="AC62" s="274">
        <v>74</v>
      </c>
      <c r="AD62" s="275" t="s">
        <v>897</v>
      </c>
      <c r="AV62" s="17" t="s">
        <v>107</v>
      </c>
      <c r="AW62" s="17"/>
      <c r="AX62" s="195"/>
    </row>
    <row r="63" spans="28:50" x14ac:dyDescent="0.3">
      <c r="AB63" s="274" t="str">
        <f>IF(F63="","",ROUNDUP(SUM(ROTAS!$S64:$T64)/ROTAS!$X64,0))</f>
        <v/>
      </c>
      <c r="AC63" s="274">
        <v>75</v>
      </c>
      <c r="AD63" s="275" t="s">
        <v>897</v>
      </c>
      <c r="AV63" s="17" t="s">
        <v>108</v>
      </c>
      <c r="AW63" s="17"/>
      <c r="AX63" s="195"/>
    </row>
    <row r="64" spans="28:50" x14ac:dyDescent="0.3">
      <c r="AB64" s="274" t="str">
        <f>IF(F64="","",ROUNDUP(SUM(ROTAS!$S65:$T65)/ROTAS!$X65,0))</f>
        <v/>
      </c>
      <c r="AC64" s="274">
        <v>76</v>
      </c>
      <c r="AD64" s="275" t="s">
        <v>897</v>
      </c>
      <c r="AV64" s="17" t="s">
        <v>109</v>
      </c>
      <c r="AW64" s="17"/>
      <c r="AX64" s="195"/>
    </row>
    <row r="65" spans="28:50" x14ac:dyDescent="0.3">
      <c r="AB65" s="274" t="str">
        <f>IF(F65="","",ROUNDUP(SUM(ROTAS!$S66:$T66)/ROTAS!$X66,0))</f>
        <v/>
      </c>
      <c r="AC65" s="274">
        <v>77</v>
      </c>
      <c r="AD65" s="275" t="s">
        <v>898</v>
      </c>
      <c r="AV65" s="17" t="s">
        <v>110</v>
      </c>
      <c r="AW65" s="17"/>
      <c r="AX65" s="195"/>
    </row>
    <row r="66" spans="28:50" x14ac:dyDescent="0.3">
      <c r="AB66" s="274" t="str">
        <f>IF(F66="","",ROUNDUP(SUM(ROTAS!$S67:$T67)/ROTAS!$X67,0))</f>
        <v/>
      </c>
      <c r="AC66" s="274">
        <v>78</v>
      </c>
      <c r="AD66" s="275" t="s">
        <v>898</v>
      </c>
      <c r="AV66" s="17" t="s">
        <v>111</v>
      </c>
      <c r="AW66" s="17"/>
      <c r="AX66" s="195"/>
    </row>
    <row r="67" spans="28:50" x14ac:dyDescent="0.3">
      <c r="AB67" s="274" t="str">
        <f>IF(F67="","",ROUNDUP(SUM(ROTAS!$S68:$T68)/ROTAS!$X68,0))</f>
        <v/>
      </c>
      <c r="AC67" s="274">
        <v>79</v>
      </c>
      <c r="AD67" s="275" t="s">
        <v>898</v>
      </c>
      <c r="AV67" s="17" t="s">
        <v>112</v>
      </c>
      <c r="AW67" s="17"/>
      <c r="AX67" s="195"/>
    </row>
    <row r="68" spans="28:50" x14ac:dyDescent="0.3">
      <c r="AB68" s="274" t="str">
        <f>IF(F68="","",ROUNDUP(SUM(ROTAS!$S69:$T69)/ROTAS!$X69,0))</f>
        <v/>
      </c>
      <c r="AC68" s="274">
        <v>80</v>
      </c>
      <c r="AD68" s="275" t="s">
        <v>898</v>
      </c>
      <c r="AV68" s="17" t="s">
        <v>113</v>
      </c>
      <c r="AW68" s="17"/>
      <c r="AX68" s="195"/>
    </row>
    <row r="69" spans="28:50" x14ac:dyDescent="0.3">
      <c r="AB69" s="274" t="str">
        <f>IF(F69="","",ROUNDUP(SUM(ROTAS!$S70:$T70)/ROTAS!$X70,0))</f>
        <v/>
      </c>
      <c r="AC69" s="274">
        <v>81</v>
      </c>
      <c r="AD69" s="275" t="s">
        <v>898</v>
      </c>
      <c r="AV69" s="17" t="s">
        <v>114</v>
      </c>
      <c r="AW69" s="17"/>
      <c r="AX69" s="195"/>
    </row>
    <row r="70" spans="28:50" x14ac:dyDescent="0.3">
      <c r="AB70" s="274" t="str">
        <f>IF(F70="","",ROUNDUP(SUM(ROTAS!$S71:$T71)/ROTAS!$X71,0))</f>
        <v/>
      </c>
      <c r="AC70" s="274">
        <v>82</v>
      </c>
      <c r="AD70" s="275" t="s">
        <v>898</v>
      </c>
      <c r="AV70" s="17" t="s">
        <v>115</v>
      </c>
      <c r="AW70" s="17"/>
      <c r="AX70" s="195"/>
    </row>
    <row r="71" spans="28:50" x14ac:dyDescent="0.3">
      <c r="AB71" s="274" t="str">
        <f>IF(F71="","",ROUNDUP(SUM(ROTAS!$S72:$T72)/ROTAS!$X72,0))</f>
        <v/>
      </c>
      <c r="AC71" s="274">
        <v>83</v>
      </c>
      <c r="AD71" s="275" t="s">
        <v>898</v>
      </c>
      <c r="AV71" s="17" t="s">
        <v>116</v>
      </c>
      <c r="AW71" s="17"/>
      <c r="AX71" s="195"/>
    </row>
    <row r="72" spans="28:50" x14ac:dyDescent="0.3">
      <c r="AB72" s="274" t="str">
        <f>IF(F72="","",ROUNDUP(SUM(ROTAS!$S73:$T73)/ROTAS!$X73,0))</f>
        <v/>
      </c>
      <c r="AC72" s="274">
        <v>84</v>
      </c>
      <c r="AD72" s="275" t="s">
        <v>898</v>
      </c>
      <c r="AV72" s="17" t="s">
        <v>117</v>
      </c>
      <c r="AW72" s="17"/>
      <c r="AX72" s="195"/>
    </row>
    <row r="73" spans="28:50" x14ac:dyDescent="0.3">
      <c r="AB73" s="274" t="str">
        <f>IF(F73="","",ROUNDUP(SUM(ROTAS!$S74:$T74)/ROTAS!$X74,0))</f>
        <v/>
      </c>
      <c r="AC73" s="274">
        <v>85</v>
      </c>
      <c r="AD73" s="275" t="s">
        <v>898</v>
      </c>
      <c r="AV73" s="17" t="s">
        <v>118</v>
      </c>
      <c r="AW73" s="17"/>
      <c r="AX73" s="195"/>
    </row>
    <row r="74" spans="28:50" x14ac:dyDescent="0.3">
      <c r="AB74" s="274" t="str">
        <f>IF(F74="","",ROUNDUP(SUM(ROTAS!$S75:$T75)/ROTAS!$X75,0))</f>
        <v/>
      </c>
      <c r="AC74" s="274">
        <v>86</v>
      </c>
      <c r="AD74" s="275" t="s">
        <v>898</v>
      </c>
      <c r="AV74" s="17" t="s">
        <v>119</v>
      </c>
      <c r="AW74" s="17"/>
      <c r="AX74" s="195"/>
    </row>
    <row r="75" spans="28:50" x14ac:dyDescent="0.3">
      <c r="AB75" s="274" t="str">
        <f>IF(F75="","",ROUNDUP(SUM(ROTAS!$S76:$T76)/ROTAS!$X76,0))</f>
        <v/>
      </c>
      <c r="AC75" s="274">
        <v>87</v>
      </c>
      <c r="AD75" s="275" t="s">
        <v>899</v>
      </c>
      <c r="AV75" s="17" t="s">
        <v>120</v>
      </c>
      <c r="AW75" s="17"/>
      <c r="AX75" s="195"/>
    </row>
    <row r="76" spans="28:50" x14ac:dyDescent="0.3">
      <c r="AB76" s="274" t="str">
        <f>IF(F76="","",ROUNDUP(SUM(ROTAS!$S77:$T77)/ROTAS!$X77,0))</f>
        <v/>
      </c>
      <c r="AC76" s="274">
        <v>88</v>
      </c>
      <c r="AD76" s="275" t="s">
        <v>899</v>
      </c>
      <c r="AV76" s="17" t="s">
        <v>121</v>
      </c>
      <c r="AW76" s="17"/>
      <c r="AX76" s="195"/>
    </row>
    <row r="77" spans="28:50" x14ac:dyDescent="0.3">
      <c r="AB77" s="274" t="str">
        <f>IF(F77="","",ROUNDUP(SUM(ROTAS!$S78:$T78)/ROTAS!$X78,0))</f>
        <v/>
      </c>
      <c r="AC77" s="274">
        <v>89</v>
      </c>
      <c r="AD77" s="275" t="s">
        <v>899</v>
      </c>
      <c r="AV77" s="17" t="s">
        <v>122</v>
      </c>
      <c r="AW77" s="17"/>
      <c r="AX77" s="195"/>
    </row>
    <row r="78" spans="28:50" x14ac:dyDescent="0.3">
      <c r="AB78" s="274" t="str">
        <f>IF(F78="","",ROUNDUP(SUM(ROTAS!$S79:$T79)/ROTAS!$X79,0))</f>
        <v/>
      </c>
      <c r="AC78" s="274">
        <v>90</v>
      </c>
      <c r="AD78" s="275" t="s">
        <v>899</v>
      </c>
      <c r="AV78" s="17" t="s">
        <v>123</v>
      </c>
      <c r="AW78" s="17"/>
      <c r="AX78" s="195"/>
    </row>
    <row r="79" spans="28:50" x14ac:dyDescent="0.3">
      <c r="AB79" s="274" t="str">
        <f>IF(F79="","",ROUNDUP(SUM(ROTAS!$S80:$T80)/ROTAS!$X80,0))</f>
        <v/>
      </c>
      <c r="AC79" s="274">
        <v>91</v>
      </c>
      <c r="AD79" s="275" t="s">
        <v>899</v>
      </c>
      <c r="AV79" s="17" t="s">
        <v>124</v>
      </c>
      <c r="AW79" s="17"/>
      <c r="AX79" s="195"/>
    </row>
    <row r="80" spans="28:50" x14ac:dyDescent="0.3">
      <c r="AB80" s="274" t="str">
        <f>IF(F80="","",ROUNDUP(SUM(ROTAS!$S81:$T81)/ROTAS!$X81,0))</f>
        <v/>
      </c>
      <c r="AC80" s="274">
        <v>92</v>
      </c>
      <c r="AD80" s="275" t="s">
        <v>899</v>
      </c>
      <c r="AV80" s="17" t="s">
        <v>125</v>
      </c>
      <c r="AW80" s="17"/>
      <c r="AX80" s="195"/>
    </row>
    <row r="81" spans="28:50" x14ac:dyDescent="0.3">
      <c r="AB81" s="274" t="str">
        <f>IF(F81="","",ROUNDUP(SUM(ROTAS!$S82:$T82)/ROTAS!$X82,0))</f>
        <v/>
      </c>
      <c r="AC81" s="274">
        <v>93</v>
      </c>
      <c r="AD81" s="275" t="s">
        <v>899</v>
      </c>
      <c r="AV81" s="17" t="s">
        <v>126</v>
      </c>
      <c r="AW81" s="17"/>
      <c r="AX81" s="195"/>
    </row>
    <row r="82" spans="28:50" x14ac:dyDescent="0.3">
      <c r="AB82" s="274" t="str">
        <f>IF(F82="","",ROUNDUP(SUM(ROTAS!$S83:$T83)/ROTAS!$X83,0))</f>
        <v/>
      </c>
      <c r="AC82" s="274">
        <v>94</v>
      </c>
      <c r="AD82" s="275" t="s">
        <v>899</v>
      </c>
      <c r="AV82" s="17" t="s">
        <v>47</v>
      </c>
      <c r="AW82" s="17"/>
      <c r="AX82" s="195"/>
    </row>
    <row r="83" spans="28:50" x14ac:dyDescent="0.3">
      <c r="AB83" s="274" t="str">
        <f>IF(F83="","",ROUNDUP(SUM(ROTAS!$S84:$T84)/ROTAS!$X84,0))</f>
        <v/>
      </c>
      <c r="AC83" s="274">
        <v>95</v>
      </c>
      <c r="AD83" s="275" t="s">
        <v>899</v>
      </c>
      <c r="AV83" s="17" t="s">
        <v>127</v>
      </c>
      <c r="AW83" s="17"/>
      <c r="AX83" s="195"/>
    </row>
    <row r="84" spans="28:50" x14ac:dyDescent="0.3">
      <c r="AB84" s="274" t="str">
        <f>IF(F84="","",ROUNDUP(SUM(ROTAS!$S85:$T85)/ROTAS!$X85,0))</f>
        <v/>
      </c>
      <c r="AC84" s="274">
        <v>96</v>
      </c>
      <c r="AD84" s="275" t="s">
        <v>899</v>
      </c>
      <c r="AV84" s="17" t="s">
        <v>128</v>
      </c>
      <c r="AW84" s="17"/>
      <c r="AX84" s="195"/>
    </row>
    <row r="85" spans="28:50" x14ac:dyDescent="0.3">
      <c r="AB85" s="274" t="str">
        <f>IF(F85="","",ROUNDUP(SUM(ROTAS!$S86:$T86)/ROTAS!$X86,0))</f>
        <v/>
      </c>
      <c r="AC85" s="274">
        <v>97</v>
      </c>
      <c r="AD85" s="275" t="s">
        <v>899</v>
      </c>
      <c r="AV85" s="17" t="s">
        <v>129</v>
      </c>
      <c r="AW85" s="17"/>
      <c r="AX85" s="195"/>
    </row>
    <row r="86" spans="28:50" x14ac:dyDescent="0.3">
      <c r="AB86" s="274" t="str">
        <f>IF(F86="","",ROUNDUP(SUM(ROTAS!$S87:$T87)/ROTAS!$X87,0))</f>
        <v/>
      </c>
      <c r="AC86" s="274">
        <v>98</v>
      </c>
      <c r="AD86" s="275" t="s">
        <v>899</v>
      </c>
      <c r="AV86" s="17" t="s">
        <v>130</v>
      </c>
      <c r="AW86" s="17"/>
      <c r="AX86" s="195"/>
    </row>
    <row r="87" spans="28:50" x14ac:dyDescent="0.3">
      <c r="AB87" s="274" t="str">
        <f>IF(F87="","",ROUNDUP(SUM(ROTAS!$S88:$T88)/ROTAS!$X88,0))</f>
        <v/>
      </c>
      <c r="AC87" s="274">
        <v>99</v>
      </c>
      <c r="AD87" s="275" t="s">
        <v>899</v>
      </c>
      <c r="AV87" s="17" t="s">
        <v>55</v>
      </c>
      <c r="AW87" s="17"/>
      <c r="AX87" s="195"/>
    </row>
    <row r="88" spans="28:50" x14ac:dyDescent="0.3">
      <c r="AB88" s="274" t="str">
        <f>IF(F88="","",ROUNDUP(SUM(ROTAS!$S89:$T89)/ROTAS!$X89,0))</f>
        <v/>
      </c>
      <c r="AC88" s="274">
        <v>100</v>
      </c>
      <c r="AD88" s="275" t="s">
        <v>899</v>
      </c>
      <c r="AV88" s="17" t="s">
        <v>131</v>
      </c>
      <c r="AW88" s="17"/>
      <c r="AX88" s="195"/>
    </row>
    <row r="89" spans="28:50" x14ac:dyDescent="0.3">
      <c r="AV89" s="17" t="s">
        <v>132</v>
      </c>
      <c r="AW89" s="17"/>
      <c r="AX89" s="195"/>
    </row>
    <row r="90" spans="28:50" x14ac:dyDescent="0.3">
      <c r="AV90" s="17" t="s">
        <v>133</v>
      </c>
      <c r="AW90" s="17"/>
      <c r="AX90" s="195"/>
    </row>
    <row r="91" spans="28:50" x14ac:dyDescent="0.3">
      <c r="AV91" s="17" t="s">
        <v>134</v>
      </c>
      <c r="AW91" s="17"/>
      <c r="AX91" s="195"/>
    </row>
    <row r="92" spans="28:50" x14ac:dyDescent="0.3">
      <c r="AV92" s="17" t="s">
        <v>135</v>
      </c>
      <c r="AW92" s="17"/>
      <c r="AX92" s="195"/>
    </row>
    <row r="93" spans="28:50" x14ac:dyDescent="0.3">
      <c r="AV93" s="17" t="s">
        <v>136</v>
      </c>
      <c r="AW93" s="17"/>
      <c r="AX93" s="195"/>
    </row>
    <row r="94" spans="28:50" x14ac:dyDescent="0.3">
      <c r="AV94" s="17" t="s">
        <v>137</v>
      </c>
      <c r="AW94" s="17"/>
      <c r="AX94" s="195"/>
    </row>
    <row r="95" spans="28:50" x14ac:dyDescent="0.3">
      <c r="AV95" s="17" t="s">
        <v>138</v>
      </c>
      <c r="AW95" s="17"/>
      <c r="AX95" s="195"/>
    </row>
    <row r="96" spans="28:50" x14ac:dyDescent="0.3">
      <c r="AV96" s="17" t="s">
        <v>139</v>
      </c>
      <c r="AW96" s="17"/>
      <c r="AX96" s="195"/>
    </row>
    <row r="97" spans="48:50" x14ac:dyDescent="0.3">
      <c r="AV97" s="17" t="s">
        <v>140</v>
      </c>
      <c r="AW97" s="17"/>
      <c r="AX97" s="195"/>
    </row>
    <row r="98" spans="48:50" x14ac:dyDescent="0.3">
      <c r="AV98" s="17" t="s">
        <v>141</v>
      </c>
      <c r="AW98" s="17"/>
      <c r="AX98" s="195"/>
    </row>
    <row r="99" spans="48:50" x14ac:dyDescent="0.3">
      <c r="AV99" s="17" t="s">
        <v>142</v>
      </c>
      <c r="AW99" s="17"/>
      <c r="AX99" s="195"/>
    </row>
    <row r="100" spans="48:50" x14ac:dyDescent="0.3">
      <c r="AV100" s="17" t="s">
        <v>143</v>
      </c>
      <c r="AW100" s="17"/>
      <c r="AX100" s="195"/>
    </row>
    <row r="101" spans="48:50" x14ac:dyDescent="0.3">
      <c r="AV101" s="17" t="s">
        <v>144</v>
      </c>
      <c r="AW101" s="17"/>
      <c r="AX101" s="195"/>
    </row>
    <row r="102" spans="48:50" x14ac:dyDescent="0.3">
      <c r="AV102" s="17" t="s">
        <v>145</v>
      </c>
      <c r="AW102" s="17"/>
      <c r="AX102" s="195"/>
    </row>
    <row r="103" spans="48:50" x14ac:dyDescent="0.3">
      <c r="AV103" s="17" t="s">
        <v>146</v>
      </c>
      <c r="AW103" s="17"/>
      <c r="AX103" s="195"/>
    </row>
    <row r="104" spans="48:50" x14ac:dyDescent="0.3">
      <c r="AV104" s="17" t="s">
        <v>147</v>
      </c>
      <c r="AW104" s="17"/>
      <c r="AX104" s="195"/>
    </row>
    <row r="105" spans="48:50" x14ac:dyDescent="0.3">
      <c r="AV105" s="17" t="s">
        <v>148</v>
      </c>
      <c r="AW105" s="17"/>
      <c r="AX105" s="195"/>
    </row>
    <row r="106" spans="48:50" x14ac:dyDescent="0.3">
      <c r="AV106" s="17" t="s">
        <v>48</v>
      </c>
      <c r="AW106" s="17"/>
      <c r="AX106" s="195"/>
    </row>
    <row r="107" spans="48:50" x14ac:dyDescent="0.3">
      <c r="AV107" s="17" t="s">
        <v>149</v>
      </c>
      <c r="AW107" s="17"/>
      <c r="AX107" s="195"/>
    </row>
    <row r="108" spans="48:50" x14ac:dyDescent="0.3">
      <c r="AV108" s="17" t="s">
        <v>150</v>
      </c>
      <c r="AW108" s="17"/>
      <c r="AX108" s="195"/>
    </row>
    <row r="109" spans="48:50" x14ac:dyDescent="0.3">
      <c r="AV109" s="17" t="s">
        <v>151</v>
      </c>
      <c r="AW109" s="17"/>
      <c r="AX109" s="195"/>
    </row>
    <row r="110" spans="48:50" x14ac:dyDescent="0.3">
      <c r="AV110" s="17" t="s">
        <v>152</v>
      </c>
      <c r="AW110" s="17"/>
      <c r="AX110" s="195"/>
    </row>
    <row r="111" spans="48:50" x14ac:dyDescent="0.3">
      <c r="AV111" s="17" t="s">
        <v>56</v>
      </c>
      <c r="AW111" s="17"/>
      <c r="AX111" s="195"/>
    </row>
    <row r="112" spans="48:50" x14ac:dyDescent="0.3">
      <c r="AV112" s="17" t="s">
        <v>153</v>
      </c>
      <c r="AW112" s="17"/>
      <c r="AX112" s="195"/>
    </row>
    <row r="113" spans="48:50" x14ac:dyDescent="0.3">
      <c r="AV113" s="17" t="s">
        <v>154</v>
      </c>
      <c r="AW113" s="17"/>
      <c r="AX113" s="195"/>
    </row>
    <row r="114" spans="48:50" x14ac:dyDescent="0.3">
      <c r="AV114" s="17" t="s">
        <v>155</v>
      </c>
      <c r="AW114" s="17"/>
      <c r="AX114" s="195"/>
    </row>
    <row r="115" spans="48:50" x14ac:dyDescent="0.3">
      <c r="AV115" s="17" t="s">
        <v>156</v>
      </c>
      <c r="AW115" s="17"/>
      <c r="AX115" s="195"/>
    </row>
    <row r="116" spans="48:50" x14ac:dyDescent="0.3">
      <c r="AV116" s="17" t="s">
        <v>157</v>
      </c>
      <c r="AW116" s="17"/>
      <c r="AX116" s="195"/>
    </row>
    <row r="117" spans="48:50" x14ac:dyDescent="0.3">
      <c r="AV117" s="17" t="s">
        <v>158</v>
      </c>
      <c r="AW117" s="17"/>
      <c r="AX117" s="195"/>
    </row>
    <row r="118" spans="48:50" x14ac:dyDescent="0.3">
      <c r="AV118" s="17" t="s">
        <v>49</v>
      </c>
      <c r="AW118" s="17"/>
      <c r="AX118" s="195"/>
    </row>
    <row r="119" spans="48:50" x14ac:dyDescent="0.3">
      <c r="AV119" s="17" t="s">
        <v>159</v>
      </c>
      <c r="AW119" s="17"/>
      <c r="AX119" s="195"/>
    </row>
    <row r="120" spans="48:50" x14ac:dyDescent="0.3">
      <c r="AV120" s="17" t="s">
        <v>160</v>
      </c>
      <c r="AW120" s="17"/>
      <c r="AX120" s="195"/>
    </row>
    <row r="121" spans="48:50" x14ac:dyDescent="0.3">
      <c r="AV121" s="17" t="s">
        <v>161</v>
      </c>
      <c r="AW121" s="17"/>
      <c r="AX121" s="195"/>
    </row>
    <row r="122" spans="48:50" x14ac:dyDescent="0.3">
      <c r="AV122" s="17" t="s">
        <v>162</v>
      </c>
      <c r="AW122" s="17"/>
      <c r="AX122" s="195"/>
    </row>
    <row r="123" spans="48:50" x14ac:dyDescent="0.3">
      <c r="AV123" s="17" t="s">
        <v>57</v>
      </c>
      <c r="AW123" s="17"/>
      <c r="AX123" s="195"/>
    </row>
    <row r="124" spans="48:50" x14ac:dyDescent="0.3">
      <c r="AV124" s="17" t="s">
        <v>163</v>
      </c>
      <c r="AW124" s="17"/>
      <c r="AX124" s="195"/>
    </row>
    <row r="125" spans="48:50" x14ac:dyDescent="0.3">
      <c r="AV125" s="17" t="s">
        <v>164</v>
      </c>
      <c r="AW125" s="17"/>
      <c r="AX125" s="195"/>
    </row>
    <row r="126" spans="48:50" x14ac:dyDescent="0.3">
      <c r="AV126" s="17" t="s">
        <v>165</v>
      </c>
      <c r="AW126" s="17"/>
      <c r="AX126" s="195"/>
    </row>
    <row r="127" spans="48:50" x14ac:dyDescent="0.3">
      <c r="AV127" s="17" t="s">
        <v>166</v>
      </c>
      <c r="AW127" s="17"/>
      <c r="AX127" s="195"/>
    </row>
    <row r="128" spans="48:50" x14ac:dyDescent="0.3">
      <c r="AV128" s="17" t="s">
        <v>167</v>
      </c>
      <c r="AW128" s="17"/>
      <c r="AX128" s="195"/>
    </row>
    <row r="129" spans="48:50" x14ac:dyDescent="0.3">
      <c r="AV129" s="17" t="s">
        <v>168</v>
      </c>
      <c r="AW129" s="17"/>
      <c r="AX129" s="195"/>
    </row>
    <row r="130" spans="48:50" x14ac:dyDescent="0.3">
      <c r="AV130" s="17" t="s">
        <v>169</v>
      </c>
      <c r="AW130" s="17"/>
      <c r="AX130" s="195"/>
    </row>
    <row r="131" spans="48:50" x14ac:dyDescent="0.3">
      <c r="AV131" s="17" t="s">
        <v>170</v>
      </c>
      <c r="AW131" s="17"/>
      <c r="AX131" s="195"/>
    </row>
    <row r="132" spans="48:50" x14ac:dyDescent="0.3">
      <c r="AV132" s="17" t="s">
        <v>171</v>
      </c>
      <c r="AW132" s="17"/>
      <c r="AX132" s="195"/>
    </row>
    <row r="133" spans="48:50" x14ac:dyDescent="0.3">
      <c r="AV133" s="17" t="s">
        <v>172</v>
      </c>
      <c r="AW133" s="17"/>
      <c r="AX133" s="195"/>
    </row>
    <row r="134" spans="48:50" x14ac:dyDescent="0.3">
      <c r="AV134" s="17" t="s">
        <v>173</v>
      </c>
      <c r="AW134" s="17"/>
      <c r="AX134" s="195"/>
    </row>
    <row r="135" spans="48:50" x14ac:dyDescent="0.3">
      <c r="AV135" s="17" t="s">
        <v>174</v>
      </c>
      <c r="AW135" s="17"/>
      <c r="AX135" s="195"/>
    </row>
    <row r="136" spans="48:50" x14ac:dyDescent="0.3">
      <c r="AV136" s="17" t="s">
        <v>175</v>
      </c>
      <c r="AW136" s="17"/>
      <c r="AX136" s="195"/>
    </row>
    <row r="137" spans="48:50" x14ac:dyDescent="0.3">
      <c r="AV137" s="17" t="s">
        <v>176</v>
      </c>
      <c r="AW137" s="17"/>
      <c r="AX137" s="195"/>
    </row>
    <row r="138" spans="48:50" x14ac:dyDescent="0.3">
      <c r="AV138" s="17" t="s">
        <v>177</v>
      </c>
      <c r="AW138" s="17"/>
      <c r="AX138" s="195"/>
    </row>
    <row r="139" spans="48:50" x14ac:dyDescent="0.3">
      <c r="AV139" s="17" t="s">
        <v>178</v>
      </c>
      <c r="AW139" s="17"/>
      <c r="AX139" s="195"/>
    </row>
    <row r="140" spans="48:50" x14ac:dyDescent="0.3">
      <c r="AV140" s="17" t="s">
        <v>179</v>
      </c>
      <c r="AW140" s="17"/>
      <c r="AX140" s="195"/>
    </row>
    <row r="141" spans="48:50" x14ac:dyDescent="0.3">
      <c r="AV141" s="17" t="s">
        <v>180</v>
      </c>
      <c r="AW141" s="17"/>
      <c r="AX141" s="195"/>
    </row>
    <row r="142" spans="48:50" x14ac:dyDescent="0.3">
      <c r="AV142" s="17" t="s">
        <v>181</v>
      </c>
      <c r="AW142" s="17"/>
      <c r="AX142" s="195"/>
    </row>
    <row r="143" spans="48:50" x14ac:dyDescent="0.3">
      <c r="AV143" s="17" t="s">
        <v>182</v>
      </c>
      <c r="AW143" s="17"/>
      <c r="AX143" s="195"/>
    </row>
    <row r="144" spans="48:50" x14ac:dyDescent="0.3">
      <c r="AV144" s="17" t="s">
        <v>50</v>
      </c>
      <c r="AW144" s="17"/>
      <c r="AX144" s="195"/>
    </row>
    <row r="145" spans="48:50" x14ac:dyDescent="0.3">
      <c r="AV145" s="17" t="s">
        <v>183</v>
      </c>
      <c r="AW145" s="17"/>
      <c r="AX145" s="195"/>
    </row>
    <row r="146" spans="48:50" x14ac:dyDescent="0.3">
      <c r="AV146" s="17" t="s">
        <v>184</v>
      </c>
      <c r="AW146" s="17"/>
      <c r="AX146" s="195"/>
    </row>
    <row r="147" spans="48:50" x14ac:dyDescent="0.3">
      <c r="AV147" s="17" t="s">
        <v>58</v>
      </c>
      <c r="AW147" s="17"/>
      <c r="AX147" s="195"/>
    </row>
    <row r="148" spans="48:50" x14ac:dyDescent="0.3">
      <c r="AV148" s="17" t="s">
        <v>185</v>
      </c>
      <c r="AW148" s="17"/>
      <c r="AX148" s="195"/>
    </row>
    <row r="149" spans="48:50" x14ac:dyDescent="0.3">
      <c r="AV149" s="17" t="s">
        <v>186</v>
      </c>
      <c r="AW149" s="17"/>
      <c r="AX149" s="195"/>
    </row>
    <row r="150" spans="48:50" x14ac:dyDescent="0.3">
      <c r="AV150" s="17" t="s">
        <v>187</v>
      </c>
      <c r="AW150" s="17"/>
      <c r="AX150" s="195"/>
    </row>
    <row r="151" spans="48:50" x14ac:dyDescent="0.3">
      <c r="AV151" s="17" t="s">
        <v>188</v>
      </c>
      <c r="AW151" s="17"/>
      <c r="AX151" s="195"/>
    </row>
    <row r="152" spans="48:50" x14ac:dyDescent="0.3">
      <c r="AV152" s="17" t="s">
        <v>189</v>
      </c>
      <c r="AW152" s="17"/>
      <c r="AX152" s="195"/>
    </row>
    <row r="153" spans="48:50" x14ac:dyDescent="0.3">
      <c r="AV153" s="17" t="s">
        <v>190</v>
      </c>
      <c r="AW153" s="17"/>
      <c r="AX153" s="195"/>
    </row>
    <row r="154" spans="48:50" x14ac:dyDescent="0.3">
      <c r="AV154" s="17" t="s">
        <v>191</v>
      </c>
      <c r="AW154" s="17"/>
      <c r="AX154" s="195"/>
    </row>
    <row r="155" spans="48:50" x14ac:dyDescent="0.3">
      <c r="AV155" s="17" t="s">
        <v>192</v>
      </c>
      <c r="AW155" s="17"/>
      <c r="AX155" s="195"/>
    </row>
    <row r="156" spans="48:50" x14ac:dyDescent="0.3">
      <c r="AV156" s="17" t="s">
        <v>193</v>
      </c>
      <c r="AW156" s="17"/>
      <c r="AX156" s="195"/>
    </row>
    <row r="157" spans="48:50" x14ac:dyDescent="0.3">
      <c r="AV157" s="17" t="s">
        <v>194</v>
      </c>
      <c r="AW157" s="17"/>
      <c r="AX157" s="195"/>
    </row>
    <row r="158" spans="48:50" x14ac:dyDescent="0.3">
      <c r="AV158" s="17" t="s">
        <v>195</v>
      </c>
      <c r="AW158" s="17"/>
      <c r="AX158" s="195"/>
    </row>
    <row r="159" spans="48:50" x14ac:dyDescent="0.3">
      <c r="AV159" s="17" t="s">
        <v>196</v>
      </c>
      <c r="AW159" s="17"/>
      <c r="AX159" s="195"/>
    </row>
    <row r="160" spans="48:50" x14ac:dyDescent="0.3">
      <c r="AV160" s="17" t="s">
        <v>197</v>
      </c>
      <c r="AW160" s="17"/>
      <c r="AX160" s="195"/>
    </row>
    <row r="161" spans="48:50" x14ac:dyDescent="0.3">
      <c r="AV161" s="17" t="s">
        <v>198</v>
      </c>
      <c r="AW161" s="17"/>
      <c r="AX161" s="195"/>
    </row>
    <row r="162" spans="48:50" x14ac:dyDescent="0.3">
      <c r="AV162" s="17" t="s">
        <v>199</v>
      </c>
      <c r="AW162" s="17"/>
      <c r="AX162" s="195"/>
    </row>
    <row r="163" spans="48:50" x14ac:dyDescent="0.3">
      <c r="AV163" s="17" t="s">
        <v>200</v>
      </c>
      <c r="AW163" s="17"/>
      <c r="AX163" s="195"/>
    </row>
    <row r="164" spans="48:50" x14ac:dyDescent="0.3">
      <c r="AV164" s="17" t="s">
        <v>201</v>
      </c>
      <c r="AW164" s="17"/>
      <c r="AX164" s="195"/>
    </row>
    <row r="165" spans="48:50" x14ac:dyDescent="0.3">
      <c r="AV165" s="17" t="s">
        <v>202</v>
      </c>
      <c r="AW165" s="17"/>
      <c r="AX165" s="195"/>
    </row>
    <row r="166" spans="48:50" x14ac:dyDescent="0.3">
      <c r="AV166" s="17" t="s">
        <v>203</v>
      </c>
      <c r="AW166" s="17"/>
      <c r="AX166" s="195"/>
    </row>
    <row r="167" spans="48:50" x14ac:dyDescent="0.3">
      <c r="AV167" s="17" t="s">
        <v>204</v>
      </c>
      <c r="AW167" s="17"/>
      <c r="AX167" s="195"/>
    </row>
    <row r="168" spans="48:50" x14ac:dyDescent="0.3">
      <c r="AV168" s="17" t="s">
        <v>51</v>
      </c>
      <c r="AW168" s="17"/>
      <c r="AX168" s="195"/>
    </row>
    <row r="169" spans="48:50" x14ac:dyDescent="0.3">
      <c r="AV169" s="17" t="s">
        <v>205</v>
      </c>
      <c r="AW169" s="17"/>
      <c r="AX169" s="195"/>
    </row>
    <row r="170" spans="48:50" x14ac:dyDescent="0.3">
      <c r="AV170" s="17" t="s">
        <v>206</v>
      </c>
      <c r="AW170" s="17"/>
      <c r="AX170" s="195"/>
    </row>
    <row r="171" spans="48:50" x14ac:dyDescent="0.3">
      <c r="AV171" s="17" t="s">
        <v>59</v>
      </c>
      <c r="AW171" s="17"/>
      <c r="AX171" s="195"/>
    </row>
    <row r="172" spans="48:50" x14ac:dyDescent="0.3">
      <c r="AV172" s="17" t="s">
        <v>207</v>
      </c>
      <c r="AW172" s="17"/>
      <c r="AX172" s="195"/>
    </row>
    <row r="173" spans="48:50" x14ac:dyDescent="0.3">
      <c r="AV173" s="17" t="s">
        <v>208</v>
      </c>
      <c r="AW173" s="17"/>
      <c r="AX173" s="195"/>
    </row>
    <row r="174" spans="48:50" x14ac:dyDescent="0.3">
      <c r="AV174" s="17" t="s">
        <v>209</v>
      </c>
      <c r="AW174" s="17"/>
      <c r="AX174" s="195"/>
    </row>
    <row r="175" spans="48:50" x14ac:dyDescent="0.3">
      <c r="AV175" s="17" t="s">
        <v>210</v>
      </c>
      <c r="AW175" s="17"/>
      <c r="AX175" s="195"/>
    </row>
    <row r="176" spans="48:50" x14ac:dyDescent="0.3">
      <c r="AV176" s="17" t="s">
        <v>211</v>
      </c>
      <c r="AW176" s="17"/>
      <c r="AX176" s="195"/>
    </row>
    <row r="177" spans="48:50" x14ac:dyDescent="0.3">
      <c r="AV177" s="17" t="s">
        <v>212</v>
      </c>
      <c r="AW177" s="17"/>
      <c r="AX177" s="195"/>
    </row>
    <row r="178" spans="48:50" x14ac:dyDescent="0.3">
      <c r="AV178" s="17" t="s">
        <v>213</v>
      </c>
      <c r="AW178" s="17"/>
      <c r="AX178" s="195"/>
    </row>
    <row r="179" spans="48:50" x14ac:dyDescent="0.3">
      <c r="AV179" s="17" t="s">
        <v>214</v>
      </c>
      <c r="AW179" s="17"/>
      <c r="AX179" s="195"/>
    </row>
    <row r="180" spans="48:50" x14ac:dyDescent="0.3">
      <c r="AV180" s="17" t="s">
        <v>215</v>
      </c>
      <c r="AW180" s="17"/>
      <c r="AX180" s="195"/>
    </row>
    <row r="181" spans="48:50" x14ac:dyDescent="0.3">
      <c r="AV181" s="17" t="s">
        <v>216</v>
      </c>
      <c r="AW181" s="17"/>
      <c r="AX181" s="195"/>
    </row>
    <row r="182" spans="48:50" x14ac:dyDescent="0.3">
      <c r="AV182" s="17" t="s">
        <v>217</v>
      </c>
      <c r="AW182" s="17"/>
      <c r="AX182" s="195"/>
    </row>
    <row r="183" spans="48:50" x14ac:dyDescent="0.3">
      <c r="AV183" s="17" t="s">
        <v>218</v>
      </c>
      <c r="AW183" s="17"/>
      <c r="AX183" s="195"/>
    </row>
    <row r="184" spans="48:50" x14ac:dyDescent="0.3">
      <c r="AV184" s="17" t="s">
        <v>219</v>
      </c>
      <c r="AW184" s="17"/>
      <c r="AX184" s="195"/>
    </row>
    <row r="185" spans="48:50" x14ac:dyDescent="0.3">
      <c r="AV185" s="17" t="s">
        <v>220</v>
      </c>
      <c r="AW185" s="17"/>
      <c r="AX185" s="195"/>
    </row>
    <row r="186" spans="48:50" x14ac:dyDescent="0.3">
      <c r="AV186" s="17" t="s">
        <v>221</v>
      </c>
      <c r="AW186" s="17"/>
      <c r="AX186" s="195"/>
    </row>
    <row r="187" spans="48:50" x14ac:dyDescent="0.3">
      <c r="AV187" s="17" t="s">
        <v>222</v>
      </c>
      <c r="AW187" s="17"/>
      <c r="AX187" s="195"/>
    </row>
    <row r="188" spans="48:50" x14ac:dyDescent="0.3">
      <c r="AV188" s="17" t="s">
        <v>223</v>
      </c>
      <c r="AW188" s="17"/>
      <c r="AX188" s="195"/>
    </row>
    <row r="189" spans="48:50" x14ac:dyDescent="0.3">
      <c r="AV189" s="17" t="s">
        <v>224</v>
      </c>
      <c r="AW189" s="17"/>
      <c r="AX189" s="195"/>
    </row>
    <row r="190" spans="48:50" x14ac:dyDescent="0.3">
      <c r="AV190" s="17" t="s">
        <v>225</v>
      </c>
      <c r="AW190" s="17"/>
      <c r="AX190" s="195"/>
    </row>
    <row r="191" spans="48:50" x14ac:dyDescent="0.3">
      <c r="AV191" s="17" t="s">
        <v>226</v>
      </c>
      <c r="AW191" s="17"/>
      <c r="AX191" s="195"/>
    </row>
    <row r="192" spans="48:50" x14ac:dyDescent="0.3">
      <c r="AV192" s="17" t="s">
        <v>52</v>
      </c>
      <c r="AW192" s="17"/>
      <c r="AX192" s="195"/>
    </row>
    <row r="193" spans="48:50" x14ac:dyDescent="0.3">
      <c r="AV193" s="17" t="s">
        <v>227</v>
      </c>
      <c r="AW193" s="17"/>
      <c r="AX193" s="195"/>
    </row>
    <row r="194" spans="48:50" x14ac:dyDescent="0.3">
      <c r="AV194" s="17" t="s">
        <v>228</v>
      </c>
      <c r="AW194" s="17"/>
      <c r="AX194" s="195"/>
    </row>
    <row r="195" spans="48:50" x14ac:dyDescent="0.3">
      <c r="AV195" s="17" t="s">
        <v>60</v>
      </c>
      <c r="AW195" s="17"/>
      <c r="AX195" s="195"/>
    </row>
    <row r="196" spans="48:50" x14ac:dyDescent="0.3">
      <c r="AV196" s="17" t="s">
        <v>229</v>
      </c>
      <c r="AW196" s="17"/>
      <c r="AX196" s="195"/>
    </row>
    <row r="197" spans="48:50" x14ac:dyDescent="0.3">
      <c r="AV197" s="17" t="s">
        <v>230</v>
      </c>
      <c r="AW197" s="17"/>
      <c r="AX197" s="195"/>
    </row>
    <row r="198" spans="48:50" x14ac:dyDescent="0.3">
      <c r="AV198" s="17" t="s">
        <v>231</v>
      </c>
      <c r="AW198" s="17"/>
      <c r="AX198" s="195"/>
    </row>
    <row r="199" spans="48:50" x14ac:dyDescent="0.3">
      <c r="AV199" s="17" t="s">
        <v>232</v>
      </c>
      <c r="AW199" s="17"/>
      <c r="AX199" s="195"/>
    </row>
    <row r="200" spans="48:50" x14ac:dyDescent="0.3">
      <c r="AV200" s="17" t="s">
        <v>233</v>
      </c>
      <c r="AW200" s="17"/>
      <c r="AX200" s="195"/>
    </row>
    <row r="201" spans="48:50" x14ac:dyDescent="0.3">
      <c r="AV201" s="17" t="s">
        <v>234</v>
      </c>
      <c r="AW201" s="17"/>
      <c r="AX201" s="195"/>
    </row>
    <row r="202" spans="48:50" x14ac:dyDescent="0.3">
      <c r="AV202" s="17" t="s">
        <v>235</v>
      </c>
      <c r="AW202" s="17"/>
      <c r="AX202" s="195"/>
    </row>
    <row r="203" spans="48:50" x14ac:dyDescent="0.3">
      <c r="AV203" s="17" t="s">
        <v>64</v>
      </c>
      <c r="AW203" s="17"/>
      <c r="AX203" s="195"/>
    </row>
    <row r="204" spans="48:50" x14ac:dyDescent="0.3">
      <c r="AV204" s="17" t="s">
        <v>236</v>
      </c>
      <c r="AW204" s="17"/>
      <c r="AX204" s="195"/>
    </row>
    <row r="205" spans="48:50" x14ac:dyDescent="0.3">
      <c r="AV205" s="17" t="s">
        <v>237</v>
      </c>
      <c r="AW205" s="17"/>
      <c r="AX205" s="195"/>
    </row>
    <row r="206" spans="48:50" x14ac:dyDescent="0.3">
      <c r="AV206" s="17" t="s">
        <v>238</v>
      </c>
      <c r="AW206" s="17"/>
      <c r="AX206" s="195"/>
    </row>
    <row r="207" spans="48:50" x14ac:dyDescent="0.3">
      <c r="AV207" s="17" t="s">
        <v>239</v>
      </c>
      <c r="AW207" s="17"/>
      <c r="AX207" s="195"/>
    </row>
    <row r="208" spans="48:50" x14ac:dyDescent="0.3">
      <c r="AV208" s="17" t="s">
        <v>240</v>
      </c>
      <c r="AW208" s="17"/>
      <c r="AX208" s="195"/>
    </row>
    <row r="209" spans="48:50" x14ac:dyDescent="0.3">
      <c r="AV209" s="17" t="s">
        <v>241</v>
      </c>
      <c r="AW209" s="17"/>
      <c r="AX209" s="195"/>
    </row>
    <row r="210" spans="48:50" x14ac:dyDescent="0.3">
      <c r="AV210" s="17" t="s">
        <v>242</v>
      </c>
      <c r="AW210" s="17"/>
      <c r="AX210" s="195"/>
    </row>
    <row r="211" spans="48:50" x14ac:dyDescent="0.3">
      <c r="AV211" s="17" t="s">
        <v>243</v>
      </c>
      <c r="AW211" s="17"/>
      <c r="AX211" s="195"/>
    </row>
    <row r="212" spans="48:50" x14ac:dyDescent="0.3">
      <c r="AV212" s="17" t="s">
        <v>244</v>
      </c>
      <c r="AW212" s="17"/>
      <c r="AX212" s="195"/>
    </row>
    <row r="213" spans="48:50" x14ac:dyDescent="0.3">
      <c r="AV213" s="17" t="s">
        <v>245</v>
      </c>
      <c r="AW213" s="17"/>
      <c r="AX213" s="195"/>
    </row>
    <row r="214" spans="48:50" x14ac:dyDescent="0.3">
      <c r="AV214" s="17" t="s">
        <v>246</v>
      </c>
      <c r="AW214" s="17"/>
      <c r="AX214" s="195"/>
    </row>
    <row r="215" spans="48:50" x14ac:dyDescent="0.3">
      <c r="AV215" s="17" t="s">
        <v>247</v>
      </c>
      <c r="AW215" s="17"/>
      <c r="AX215" s="195"/>
    </row>
    <row r="216" spans="48:50" x14ac:dyDescent="0.3">
      <c r="AV216" s="17" t="s">
        <v>248</v>
      </c>
      <c r="AW216" s="17"/>
      <c r="AX216" s="195"/>
    </row>
    <row r="217" spans="48:50" x14ac:dyDescent="0.3">
      <c r="AV217" s="17" t="s">
        <v>249</v>
      </c>
      <c r="AW217" s="17"/>
      <c r="AX217" s="195"/>
    </row>
    <row r="218" spans="48:50" x14ac:dyDescent="0.3">
      <c r="AV218" s="17" t="s">
        <v>250</v>
      </c>
      <c r="AW218" s="17"/>
      <c r="AX218" s="195"/>
    </row>
    <row r="219" spans="48:50" x14ac:dyDescent="0.3">
      <c r="AV219" s="17" t="s">
        <v>251</v>
      </c>
      <c r="AW219" s="17"/>
      <c r="AX219" s="195"/>
    </row>
    <row r="220" spans="48:50" x14ac:dyDescent="0.3">
      <c r="AV220" s="17" t="s">
        <v>252</v>
      </c>
      <c r="AW220" s="17"/>
      <c r="AX220" s="195"/>
    </row>
    <row r="221" spans="48:50" x14ac:dyDescent="0.3">
      <c r="AV221" s="17" t="s">
        <v>253</v>
      </c>
      <c r="AW221" s="17"/>
      <c r="AX221" s="195"/>
    </row>
    <row r="222" spans="48:50" x14ac:dyDescent="0.3">
      <c r="AV222" s="17" t="s">
        <v>254</v>
      </c>
      <c r="AW222" s="17"/>
      <c r="AX222" s="195"/>
    </row>
    <row r="223" spans="48:50" x14ac:dyDescent="0.3">
      <c r="AV223" s="17" t="s">
        <v>255</v>
      </c>
      <c r="AW223" s="17"/>
      <c r="AX223" s="195"/>
    </row>
    <row r="224" spans="48:50" x14ac:dyDescent="0.3">
      <c r="AV224" s="17" t="s">
        <v>256</v>
      </c>
      <c r="AW224" s="17"/>
      <c r="AX224" s="195"/>
    </row>
    <row r="225" spans="48:50" x14ac:dyDescent="0.3">
      <c r="AV225" s="17" t="s">
        <v>257</v>
      </c>
      <c r="AW225" s="17"/>
      <c r="AX225" s="195"/>
    </row>
    <row r="226" spans="48:50" x14ac:dyDescent="0.3">
      <c r="AV226" s="17" t="s">
        <v>258</v>
      </c>
      <c r="AW226" s="17"/>
      <c r="AX226" s="195"/>
    </row>
    <row r="227" spans="48:50" x14ac:dyDescent="0.3">
      <c r="AV227" s="17" t="s">
        <v>259</v>
      </c>
      <c r="AW227" s="17"/>
      <c r="AX227" s="195"/>
    </row>
    <row r="228" spans="48:50" x14ac:dyDescent="0.3">
      <c r="AV228" s="17" t="s">
        <v>260</v>
      </c>
      <c r="AW228" s="17"/>
      <c r="AX228" s="195"/>
    </row>
    <row r="229" spans="48:50" x14ac:dyDescent="0.3">
      <c r="AV229" s="17" t="s">
        <v>261</v>
      </c>
      <c r="AW229" s="17"/>
      <c r="AX229" s="195"/>
    </row>
    <row r="230" spans="48:50" x14ac:dyDescent="0.3">
      <c r="AV230" s="17" t="s">
        <v>262</v>
      </c>
      <c r="AW230" s="17"/>
      <c r="AX230" s="195"/>
    </row>
    <row r="231" spans="48:50" x14ac:dyDescent="0.3">
      <c r="AV231" s="17" t="s">
        <v>263</v>
      </c>
      <c r="AW231" s="17"/>
      <c r="AX231" s="195"/>
    </row>
    <row r="232" spans="48:50" x14ac:dyDescent="0.3">
      <c r="AV232" s="17" t="s">
        <v>264</v>
      </c>
      <c r="AW232" s="17"/>
      <c r="AX232" s="195"/>
    </row>
    <row r="233" spans="48:50" x14ac:dyDescent="0.3">
      <c r="AV233" s="17" t="s">
        <v>265</v>
      </c>
      <c r="AW233" s="17"/>
      <c r="AX233" s="195"/>
    </row>
    <row r="234" spans="48:50" x14ac:dyDescent="0.3">
      <c r="AV234" s="17" t="s">
        <v>266</v>
      </c>
      <c r="AW234" s="17"/>
      <c r="AX234" s="195"/>
    </row>
    <row r="235" spans="48:50" x14ac:dyDescent="0.3">
      <c r="AV235" s="17" t="s">
        <v>267</v>
      </c>
      <c r="AW235" s="17"/>
      <c r="AX235" s="195"/>
    </row>
    <row r="236" spans="48:50" x14ac:dyDescent="0.3">
      <c r="AV236" s="17" t="s">
        <v>268</v>
      </c>
      <c r="AW236" s="17"/>
      <c r="AX236" s="195"/>
    </row>
    <row r="237" spans="48:50" x14ac:dyDescent="0.3">
      <c r="AV237" s="17" t="s">
        <v>269</v>
      </c>
      <c r="AW237" s="17"/>
      <c r="AX237" s="195"/>
    </row>
    <row r="238" spans="48:50" x14ac:dyDescent="0.3">
      <c r="AV238" s="17" t="s">
        <v>270</v>
      </c>
      <c r="AW238" s="17"/>
      <c r="AX238" s="195"/>
    </row>
    <row r="239" spans="48:50" x14ac:dyDescent="0.3">
      <c r="AV239" s="17" t="s">
        <v>271</v>
      </c>
      <c r="AW239" s="17"/>
      <c r="AX239" s="195"/>
    </row>
    <row r="240" spans="48:50" x14ac:dyDescent="0.3">
      <c r="AV240" s="17" t="s">
        <v>272</v>
      </c>
      <c r="AW240" s="17"/>
      <c r="AX240" s="195"/>
    </row>
    <row r="241" spans="48:50" x14ac:dyDescent="0.3">
      <c r="AV241" s="17" t="s">
        <v>273</v>
      </c>
      <c r="AW241" s="17"/>
      <c r="AX241" s="195"/>
    </row>
    <row r="242" spans="48:50" x14ac:dyDescent="0.3">
      <c r="AV242" s="17" t="s">
        <v>274</v>
      </c>
      <c r="AW242" s="17"/>
      <c r="AX242" s="195"/>
    </row>
    <row r="243" spans="48:50" x14ac:dyDescent="0.3">
      <c r="AV243" s="17" t="s">
        <v>275</v>
      </c>
      <c r="AW243" s="17"/>
      <c r="AX243" s="195"/>
    </row>
    <row r="244" spans="48:50" x14ac:dyDescent="0.3">
      <c r="AV244" s="17" t="s">
        <v>276</v>
      </c>
      <c r="AW244" s="17"/>
      <c r="AX244" s="195"/>
    </row>
    <row r="245" spans="48:50" x14ac:dyDescent="0.3">
      <c r="AV245" s="17" t="s">
        <v>277</v>
      </c>
      <c r="AW245" s="17"/>
      <c r="AX245" s="195"/>
    </row>
    <row r="246" spans="48:50" x14ac:dyDescent="0.3">
      <c r="AV246" s="17" t="s">
        <v>278</v>
      </c>
      <c r="AW246" s="17"/>
      <c r="AX246" s="195"/>
    </row>
    <row r="247" spans="48:50" x14ac:dyDescent="0.3">
      <c r="AV247" s="17" t="s">
        <v>279</v>
      </c>
      <c r="AW247" s="17"/>
      <c r="AX247" s="195"/>
    </row>
    <row r="248" spans="48:50" x14ac:dyDescent="0.3">
      <c r="AV248" s="17" t="s">
        <v>280</v>
      </c>
      <c r="AW248" s="17"/>
      <c r="AX248" s="195"/>
    </row>
    <row r="249" spans="48:50" x14ac:dyDescent="0.3">
      <c r="AV249" s="17" t="s">
        <v>281</v>
      </c>
      <c r="AW249" s="17"/>
      <c r="AX249" s="195"/>
    </row>
    <row r="250" spans="48:50" x14ac:dyDescent="0.3">
      <c r="AV250" s="17" t="s">
        <v>282</v>
      </c>
      <c r="AW250" s="17"/>
      <c r="AX250" s="195"/>
    </row>
    <row r="251" spans="48:50" x14ac:dyDescent="0.3">
      <c r="AV251" s="17" t="s">
        <v>283</v>
      </c>
      <c r="AW251" s="17"/>
      <c r="AX251" s="195"/>
    </row>
    <row r="252" spans="48:50" x14ac:dyDescent="0.3">
      <c r="AV252" s="17" t="s">
        <v>284</v>
      </c>
      <c r="AW252" s="17"/>
      <c r="AX252" s="195"/>
    </row>
    <row r="253" spans="48:50" x14ac:dyDescent="0.3">
      <c r="AV253" s="17" t="s">
        <v>285</v>
      </c>
      <c r="AW253" s="17"/>
      <c r="AX253" s="195"/>
    </row>
    <row r="254" spans="48:50" x14ac:dyDescent="0.3">
      <c r="AV254" s="17" t="s">
        <v>286</v>
      </c>
      <c r="AW254" s="17"/>
      <c r="AX254" s="195"/>
    </row>
    <row r="255" spans="48:50" x14ac:dyDescent="0.3">
      <c r="AV255" s="17" t="s">
        <v>287</v>
      </c>
      <c r="AW255" s="17"/>
      <c r="AX255" s="195"/>
    </row>
    <row r="256" spans="48:50" x14ac:dyDescent="0.3">
      <c r="AV256" s="17" t="s">
        <v>288</v>
      </c>
      <c r="AW256" s="17"/>
      <c r="AX256" s="195"/>
    </row>
    <row r="257" spans="48:50" x14ac:dyDescent="0.3">
      <c r="AV257" s="17" t="s">
        <v>289</v>
      </c>
      <c r="AW257" s="17"/>
      <c r="AX257" s="195"/>
    </row>
    <row r="258" spans="48:50" x14ac:dyDescent="0.3">
      <c r="AV258" s="17" t="s">
        <v>290</v>
      </c>
      <c r="AW258" s="17"/>
      <c r="AX258" s="195"/>
    </row>
    <row r="259" spans="48:50" x14ac:dyDescent="0.3">
      <c r="AV259" s="17" t="s">
        <v>291</v>
      </c>
      <c r="AW259" s="17"/>
      <c r="AX259" s="195"/>
    </row>
    <row r="260" spans="48:50" x14ac:dyDescent="0.3">
      <c r="AV260" s="17" t="s">
        <v>292</v>
      </c>
      <c r="AW260" s="17"/>
      <c r="AX260" s="195"/>
    </row>
    <row r="261" spans="48:50" x14ac:dyDescent="0.3">
      <c r="AV261" s="17" t="s">
        <v>293</v>
      </c>
      <c r="AW261" s="17"/>
      <c r="AX261" s="195"/>
    </row>
    <row r="262" spans="48:50" x14ac:dyDescent="0.3">
      <c r="AV262" s="17" t="s">
        <v>294</v>
      </c>
      <c r="AW262" s="17"/>
      <c r="AX262" s="195"/>
    </row>
    <row r="263" spans="48:50" x14ac:dyDescent="0.3">
      <c r="AV263" s="17" t="s">
        <v>295</v>
      </c>
      <c r="AW263" s="17"/>
      <c r="AX263" s="195"/>
    </row>
    <row r="264" spans="48:50" x14ac:dyDescent="0.3">
      <c r="AV264" s="17" t="s">
        <v>296</v>
      </c>
      <c r="AW264" s="17"/>
      <c r="AX264" s="195"/>
    </row>
    <row r="265" spans="48:50" x14ac:dyDescent="0.3">
      <c r="AV265" s="17" t="s">
        <v>297</v>
      </c>
      <c r="AW265" s="17"/>
      <c r="AX265" s="195"/>
    </row>
    <row r="266" spans="48:50" x14ac:dyDescent="0.3">
      <c r="AV266" s="17" t="s">
        <v>298</v>
      </c>
      <c r="AW266" s="17"/>
      <c r="AX266" s="195"/>
    </row>
    <row r="267" spans="48:50" x14ac:dyDescent="0.3">
      <c r="AV267" s="17" t="s">
        <v>299</v>
      </c>
      <c r="AW267" s="17"/>
      <c r="AX267" s="195"/>
    </row>
    <row r="268" spans="48:50" x14ac:dyDescent="0.3">
      <c r="AV268" s="17" t="s">
        <v>300</v>
      </c>
      <c r="AW268" s="17"/>
      <c r="AX268" s="195"/>
    </row>
    <row r="269" spans="48:50" x14ac:dyDescent="0.3">
      <c r="AV269" s="17" t="s">
        <v>301</v>
      </c>
      <c r="AW269" s="17"/>
      <c r="AX269" s="195"/>
    </row>
    <row r="270" spans="48:50" x14ac:dyDescent="0.3">
      <c r="AV270" s="17" t="s">
        <v>302</v>
      </c>
      <c r="AW270" s="17"/>
      <c r="AX270" s="195"/>
    </row>
    <row r="271" spans="48:50" x14ac:dyDescent="0.3">
      <c r="AV271" s="17" t="s">
        <v>303</v>
      </c>
      <c r="AW271" s="17"/>
      <c r="AX271" s="195"/>
    </row>
    <row r="272" spans="48:50" x14ac:dyDescent="0.3">
      <c r="AV272" s="17" t="s">
        <v>304</v>
      </c>
      <c r="AW272" s="17"/>
      <c r="AX272" s="195"/>
    </row>
    <row r="273" spans="48:50" x14ac:dyDescent="0.3">
      <c r="AV273" s="17" t="s">
        <v>305</v>
      </c>
      <c r="AW273" s="17"/>
      <c r="AX273" s="195"/>
    </row>
    <row r="274" spans="48:50" x14ac:dyDescent="0.3">
      <c r="AV274" s="17" t="s">
        <v>306</v>
      </c>
      <c r="AW274" s="17"/>
      <c r="AX274" s="195"/>
    </row>
    <row r="275" spans="48:50" x14ac:dyDescent="0.3">
      <c r="AV275" s="17" t="s">
        <v>307</v>
      </c>
      <c r="AW275" s="17"/>
      <c r="AX275" s="195"/>
    </row>
    <row r="276" spans="48:50" x14ac:dyDescent="0.3">
      <c r="AV276" s="17" t="s">
        <v>308</v>
      </c>
      <c r="AW276" s="17"/>
      <c r="AX276" s="195"/>
    </row>
    <row r="277" spans="48:50" x14ac:dyDescent="0.3">
      <c r="AV277" s="17" t="s">
        <v>309</v>
      </c>
      <c r="AW277" s="17"/>
      <c r="AX277" s="195"/>
    </row>
    <row r="278" spans="48:50" x14ac:dyDescent="0.3">
      <c r="AV278" s="17" t="s">
        <v>310</v>
      </c>
      <c r="AW278" s="17"/>
      <c r="AX278" s="195"/>
    </row>
    <row r="279" spans="48:50" x14ac:dyDescent="0.3">
      <c r="AV279" s="17" t="s">
        <v>311</v>
      </c>
      <c r="AW279" s="17"/>
      <c r="AX279" s="195"/>
    </row>
    <row r="280" spans="48:50" x14ac:dyDescent="0.3">
      <c r="AV280" s="17" t="s">
        <v>312</v>
      </c>
      <c r="AW280" s="17"/>
      <c r="AX280" s="195"/>
    </row>
    <row r="281" spans="48:50" x14ac:dyDescent="0.3">
      <c r="AV281" s="8" t="s">
        <v>313</v>
      </c>
    </row>
    <row r="282" spans="48:50" x14ac:dyDescent="0.3">
      <c r="AV282" s="8" t="s">
        <v>314</v>
      </c>
    </row>
    <row r="283" spans="48:50" x14ac:dyDescent="0.3">
      <c r="AV283" s="8" t="s">
        <v>315</v>
      </c>
    </row>
    <row r="284" spans="48:50" x14ac:dyDescent="0.3">
      <c r="AV284" s="8" t="s">
        <v>316</v>
      </c>
    </row>
    <row r="285" spans="48:50" x14ac:dyDescent="0.3">
      <c r="AV285" s="8" t="s">
        <v>317</v>
      </c>
    </row>
    <row r="286" spans="48:50" x14ac:dyDescent="0.3">
      <c r="AV286" s="8" t="s">
        <v>318</v>
      </c>
    </row>
    <row r="287" spans="48:50" x14ac:dyDescent="0.3">
      <c r="AV287" s="8" t="s">
        <v>319</v>
      </c>
    </row>
    <row r="288" spans="48:50" x14ac:dyDescent="0.3">
      <c r="AV288" s="8" t="s">
        <v>320</v>
      </c>
    </row>
    <row r="289" spans="48:48" x14ac:dyDescent="0.3">
      <c r="AV289" s="8" t="s">
        <v>321</v>
      </c>
    </row>
    <row r="290" spans="48:48" x14ac:dyDescent="0.3">
      <c r="AV290" s="8" t="s">
        <v>322</v>
      </c>
    </row>
  </sheetData>
  <sheetProtection algorithmName="SHA-512" hashValue="ZLlBGio/tNQqn+rgQ0gRBFz7TDha9tslI44zHXNCpEnZMccJR7oUJuoeFm4GNvHLRbC/UbLNgGxaqTS3O48QWA==" saltValue="uVi+hQHYrP4m/djRxGC7AA==" spinCount="100000" sheet="1" objects="1" scenarios="1" autoFilter="0"/>
  <mergeCells count="2">
    <mergeCell ref="B1:E2"/>
    <mergeCell ref="I1:R2"/>
  </mergeCells>
  <conditionalFormatting sqref="B24:E33 B4:B33">
    <cfRule type="containsText" dxfId="136" priority="26" stopIfTrue="1" operator="containsText" text="a definir">
      <formula>NOT(ISERROR(SEARCH("a definir",B4)))</formula>
    </cfRule>
  </conditionalFormatting>
  <conditionalFormatting sqref="E1:E1048576">
    <cfRule type="containsText" dxfId="135" priority="3" operator="containsText" text="PADRON">
      <formula>NOT(ISERROR(SEARCH("PADRON",E1)))</formula>
    </cfRule>
    <cfRule type="beginsWith" dxfId="134" priority="4" operator="beginsWith" text="URBANO">
      <formula>LEFT(E1,6)="URBANO"</formula>
    </cfRule>
  </conditionalFormatting>
  <conditionalFormatting sqref="E4:E33">
    <cfRule type="notContainsBlanks" dxfId="133" priority="24">
      <formula>LEN(TRIM(E4))&gt;0</formula>
    </cfRule>
  </conditionalFormatting>
  <conditionalFormatting sqref="F4:F33">
    <cfRule type="notContainsBlanks" dxfId="132" priority="25">
      <formula>LEN(TRIM(F4))&gt;0</formula>
    </cfRule>
  </conditionalFormatting>
  <conditionalFormatting sqref="G4:G33">
    <cfRule type="notContainsBlanks" dxfId="131" priority="15">
      <formula>LEN(TRIM(G4))&gt;0</formula>
    </cfRule>
  </conditionalFormatting>
  <conditionalFormatting sqref="H4:H33">
    <cfRule type="containsText" dxfId="130" priority="1" stopIfTrue="1" operator="containsText" text=" INFORME AO LADO --&gt;">
      <formula>NOT(ISERROR(SEARCH(" INFORME AO LADO --&gt;",H4)))</formula>
    </cfRule>
    <cfRule type="notContainsBlanks" dxfId="129" priority="2">
      <formula>LEN(TRIM(H4))&gt;0</formula>
    </cfRule>
  </conditionalFormatting>
  <dataValidations count="1">
    <dataValidation type="list" allowBlank="1" showInputMessage="1" showErrorMessage="1" sqref="I4:W33" xr:uid="{00000000-0002-0000-0400-000000000000}">
      <formula1>$AV$3:$AV$290</formula1>
    </dataValidation>
  </dataValidations>
  <pageMargins left="0.511811024" right="0.511811024" top="0.78740157499999996" bottom="0.78740157499999996" header="0.31496062000000002" footer="0.31496062000000002"/>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E307"/>
  <sheetViews>
    <sheetView zoomScale="80" zoomScaleNormal="80" workbookViewId="0">
      <pane ySplit="6" topLeftCell="A7" activePane="bottomLeft" state="frozen"/>
      <selection pane="bottomLeft" activeCell="AO7" sqref="AO7:AO11"/>
    </sheetView>
  </sheetViews>
  <sheetFormatPr defaultRowHeight="35.25" customHeight="1" x14ac:dyDescent="0.25"/>
  <cols>
    <col min="1" max="1" width="1.5703125" style="137" customWidth="1"/>
    <col min="2" max="3" width="5.85546875" style="142" customWidth="1"/>
    <col min="4" max="13" width="5.42578125" style="142" customWidth="1"/>
    <col min="14" max="15" width="5.42578125" style="145" customWidth="1"/>
    <col min="16" max="17" width="5.42578125" style="137" customWidth="1"/>
    <col min="18" max="20" width="5.42578125" style="145" customWidth="1"/>
    <col min="21" max="34" width="5.28515625" style="137" customWidth="1"/>
    <col min="35" max="35" width="5.42578125" style="137" customWidth="1"/>
    <col min="36" max="36" width="6.140625" style="137" customWidth="1"/>
    <col min="37" max="52" width="5.42578125" style="137" customWidth="1"/>
    <col min="53" max="64" width="9.140625" style="137"/>
    <col min="65" max="65" width="9.140625" style="167"/>
    <col min="66" max="66" width="31" style="167" bestFit="1" customWidth="1"/>
    <col min="67" max="67" width="14.5703125" style="167" bestFit="1" customWidth="1"/>
    <col min="68" max="68" width="14.28515625" style="167" bestFit="1" customWidth="1"/>
    <col min="69" max="71" width="9.140625" style="137"/>
    <col min="72" max="75" width="9.140625" style="205"/>
    <col min="76" max="76" width="9.28515625" style="138" customWidth="1"/>
    <col min="77" max="78" width="9.140625" style="137"/>
    <col min="79" max="82" width="12.85546875" style="247" customWidth="1"/>
    <col min="83" max="108" width="12.140625" style="247" customWidth="1"/>
    <col min="109" max="16384" width="9.140625" style="137"/>
  </cols>
  <sheetData>
    <row r="1" spans="1:135" ht="30.75" customHeight="1" x14ac:dyDescent="0.25">
      <c r="B1" s="430" t="s">
        <v>901</v>
      </c>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189"/>
      <c r="AN1" s="189"/>
      <c r="AO1" s="189"/>
      <c r="AP1" s="189"/>
      <c r="AQ1" s="189"/>
      <c r="AR1" s="189"/>
      <c r="AS1" s="189"/>
      <c r="AT1" s="189"/>
      <c r="AU1" s="189"/>
      <c r="AV1" s="189"/>
      <c r="AW1" s="419" t="s">
        <v>323</v>
      </c>
      <c r="AX1" s="419"/>
      <c r="AY1" s="419"/>
      <c r="AZ1" s="420"/>
      <c r="BA1" s="138" t="s">
        <v>385</v>
      </c>
      <c r="BD1" s="425" t="s">
        <v>662</v>
      </c>
      <c r="BE1" s="425"/>
      <c r="BF1" s="426">
        <f>IF(RECEBIVEIS!Y3="","",IF(RECEBIVEIS!L3="sim",VLOOKUP(RECEBIVEIS!D2,RECEBIVEIS!AI12:AN100,6,0),IF(COUNTIF(RECEBIVEIS!AE9:AE21,"sim")&lt;15,SUBTOTAL(9,RECEBIVEIS!AG10:AG20),"")))</f>
        <v>31</v>
      </c>
      <c r="BJ1" s="137" t="str">
        <f>B6</f>
        <v/>
      </c>
    </row>
    <row r="2" spans="1:135" ht="30.75" customHeight="1" x14ac:dyDescent="0.25">
      <c r="B2" s="415" t="s">
        <v>900</v>
      </c>
      <c r="C2" s="416"/>
      <c r="D2" s="416"/>
      <c r="E2" s="416"/>
      <c r="F2" s="416"/>
      <c r="G2" s="416"/>
      <c r="H2" s="416"/>
      <c r="I2" s="203" t="str">
        <f>IF(I3="","","01")</f>
        <v/>
      </c>
      <c r="J2" s="204" t="str">
        <f>IF(J3="","",SUM(I2+1))</f>
        <v/>
      </c>
      <c r="K2" s="203" t="str">
        <f t="shared" ref="K2:AL2" si="0">IF(K3="","",SUM(J2+1))</f>
        <v/>
      </c>
      <c r="L2" s="204" t="str">
        <f t="shared" si="0"/>
        <v/>
      </c>
      <c r="M2" s="203" t="str">
        <f t="shared" si="0"/>
        <v/>
      </c>
      <c r="N2" s="204" t="str">
        <f t="shared" si="0"/>
        <v/>
      </c>
      <c r="O2" s="203" t="str">
        <f t="shared" si="0"/>
        <v/>
      </c>
      <c r="P2" s="204" t="str">
        <f t="shared" si="0"/>
        <v/>
      </c>
      <c r="Q2" s="203" t="str">
        <f t="shared" si="0"/>
        <v/>
      </c>
      <c r="R2" s="204" t="str">
        <f t="shared" si="0"/>
        <v/>
      </c>
      <c r="S2" s="203" t="str">
        <f t="shared" si="0"/>
        <v/>
      </c>
      <c r="T2" s="204" t="str">
        <f t="shared" si="0"/>
        <v/>
      </c>
      <c r="U2" s="203" t="str">
        <f t="shared" si="0"/>
        <v/>
      </c>
      <c r="V2" s="204" t="str">
        <f t="shared" si="0"/>
        <v/>
      </c>
      <c r="W2" s="203" t="str">
        <f t="shared" si="0"/>
        <v/>
      </c>
      <c r="X2" s="204" t="str">
        <f t="shared" si="0"/>
        <v/>
      </c>
      <c r="Y2" s="203" t="str">
        <f t="shared" si="0"/>
        <v/>
      </c>
      <c r="Z2" s="204" t="str">
        <f t="shared" si="0"/>
        <v/>
      </c>
      <c r="AA2" s="203" t="str">
        <f t="shared" si="0"/>
        <v/>
      </c>
      <c r="AB2" s="204" t="str">
        <f t="shared" si="0"/>
        <v/>
      </c>
      <c r="AC2" s="203" t="str">
        <f t="shared" si="0"/>
        <v/>
      </c>
      <c r="AD2" s="204" t="str">
        <f t="shared" si="0"/>
        <v/>
      </c>
      <c r="AE2" s="203" t="str">
        <f t="shared" si="0"/>
        <v/>
      </c>
      <c r="AF2" s="204" t="str">
        <f t="shared" si="0"/>
        <v/>
      </c>
      <c r="AG2" s="203" t="str">
        <f t="shared" si="0"/>
        <v/>
      </c>
      <c r="AH2" s="204" t="str">
        <f t="shared" si="0"/>
        <v/>
      </c>
      <c r="AI2" s="203" t="str">
        <f t="shared" si="0"/>
        <v/>
      </c>
      <c r="AJ2" s="204" t="str">
        <f t="shared" si="0"/>
        <v/>
      </c>
      <c r="AK2" s="203" t="str">
        <f t="shared" si="0"/>
        <v/>
      </c>
      <c r="AL2" s="204" t="str">
        <f t="shared" si="0"/>
        <v/>
      </c>
      <c r="AM2" s="185"/>
      <c r="AN2" s="185"/>
      <c r="AO2" s="185"/>
      <c r="AP2" s="185"/>
      <c r="AQ2" s="185"/>
      <c r="AR2" s="185"/>
      <c r="AS2" s="185"/>
      <c r="AT2" s="185"/>
      <c r="AU2" s="185"/>
      <c r="AV2" s="185"/>
      <c r="AW2" s="421" t="str">
        <f>IF(AJ7="","",AVERAGE(AJ7:AJ1156))</f>
        <v/>
      </c>
      <c r="AX2" s="421"/>
      <c r="AY2" s="421"/>
      <c r="AZ2" s="422"/>
      <c r="BA2" s="138" t="s">
        <v>388</v>
      </c>
      <c r="BD2" s="425"/>
      <c r="BE2" s="425"/>
      <c r="BF2" s="426"/>
    </row>
    <row r="3" spans="1:135" ht="30.75" customHeight="1" x14ac:dyDescent="0.25">
      <c r="B3" s="415" t="s">
        <v>692</v>
      </c>
      <c r="C3" s="416"/>
      <c r="D3" s="416"/>
      <c r="E3" s="416"/>
      <c r="F3" s="416"/>
      <c r="G3" s="416"/>
      <c r="H3" s="416"/>
      <c r="I3" s="248" t="str">
        <f>$BM$7</f>
        <v/>
      </c>
      <c r="J3" s="249" t="str">
        <f>$BM$8</f>
        <v/>
      </c>
      <c r="K3" s="248" t="str">
        <f>$BM$9</f>
        <v/>
      </c>
      <c r="L3" s="249" t="str">
        <f>$BM$10</f>
        <v/>
      </c>
      <c r="M3" s="248" t="str">
        <f>$BM$11</f>
        <v/>
      </c>
      <c r="N3" s="249" t="str">
        <f>$BM$12</f>
        <v/>
      </c>
      <c r="O3" s="248" t="str">
        <f>$BM$13</f>
        <v/>
      </c>
      <c r="P3" s="249" t="str">
        <f>$BM$14</f>
        <v/>
      </c>
      <c r="Q3" s="248" t="str">
        <f>$BM$15</f>
        <v/>
      </c>
      <c r="R3" s="249" t="str">
        <f>$BM$16</f>
        <v/>
      </c>
      <c r="S3" s="248" t="str">
        <f>$BM$17</f>
        <v/>
      </c>
      <c r="T3" s="249" t="str">
        <f>$BM$18</f>
        <v/>
      </c>
      <c r="U3" s="248" t="str">
        <f>$BM$19</f>
        <v/>
      </c>
      <c r="V3" s="249" t="str">
        <f>$BM$20</f>
        <v/>
      </c>
      <c r="W3" s="248" t="str">
        <f>$BM$21</f>
        <v/>
      </c>
      <c r="X3" s="249" t="str">
        <f>$BM$22</f>
        <v/>
      </c>
      <c r="Y3" s="248" t="str">
        <f>$BM$23</f>
        <v/>
      </c>
      <c r="Z3" s="249" t="str">
        <f>$BM$24</f>
        <v/>
      </c>
      <c r="AA3" s="248" t="str">
        <f>$BM$25</f>
        <v/>
      </c>
      <c r="AB3" s="249" t="str">
        <f>$BM$26</f>
        <v/>
      </c>
      <c r="AC3" s="248" t="str">
        <f>$BM$27</f>
        <v/>
      </c>
      <c r="AD3" s="249" t="str">
        <f>$BM$28</f>
        <v/>
      </c>
      <c r="AE3" s="248" t="str">
        <f>$BM$29</f>
        <v/>
      </c>
      <c r="AF3" s="249" t="str">
        <f>$BM$30</f>
        <v/>
      </c>
      <c r="AG3" s="248" t="str">
        <f>$BM$31</f>
        <v/>
      </c>
      <c r="AH3" s="249" t="str">
        <f>$BM$32</f>
        <v/>
      </c>
      <c r="AI3" s="248" t="str">
        <f>$BM$33</f>
        <v/>
      </c>
      <c r="AJ3" s="249" t="str">
        <f>$BM$34</f>
        <v/>
      </c>
      <c r="AK3" s="248" t="str">
        <f>$BM$35</f>
        <v/>
      </c>
      <c r="AL3" s="249" t="str">
        <f>$BM$36</f>
        <v/>
      </c>
      <c r="AM3" s="185"/>
      <c r="AN3" s="185"/>
      <c r="AO3" s="185"/>
      <c r="AP3" s="185"/>
      <c r="AQ3" s="185"/>
      <c r="AR3" s="185"/>
      <c r="AS3" s="185"/>
      <c r="AT3" s="185"/>
      <c r="AU3" s="185"/>
      <c r="AV3" s="185"/>
      <c r="AW3" s="421"/>
      <c r="AX3" s="421"/>
      <c r="AY3" s="421"/>
      <c r="AZ3" s="422"/>
    </row>
    <row r="4" spans="1:135" ht="30.75" customHeight="1" x14ac:dyDescent="0.25">
      <c r="B4" s="415" t="s">
        <v>25</v>
      </c>
      <c r="C4" s="429"/>
      <c r="D4" s="429"/>
      <c r="E4" s="429"/>
      <c r="F4" s="429"/>
      <c r="G4" s="429"/>
      <c r="H4" s="429"/>
      <c r="I4" s="187" t="str">
        <f>$BN$7</f>
        <v/>
      </c>
      <c r="J4" s="188" t="str">
        <f>$BN$8</f>
        <v/>
      </c>
      <c r="K4" s="187" t="str">
        <f>$BN$9</f>
        <v/>
      </c>
      <c r="L4" s="188" t="str">
        <f>$BN$10</f>
        <v/>
      </c>
      <c r="M4" s="187" t="str">
        <f>$BN$11</f>
        <v/>
      </c>
      <c r="N4" s="188" t="str">
        <f>$BN$12</f>
        <v/>
      </c>
      <c r="O4" s="187" t="str">
        <f>$BN$13</f>
        <v/>
      </c>
      <c r="P4" s="188" t="str">
        <f>$BN$14</f>
        <v/>
      </c>
      <c r="Q4" s="187" t="str">
        <f>$BN$15</f>
        <v/>
      </c>
      <c r="R4" s="188" t="str">
        <f>$BN$16</f>
        <v/>
      </c>
      <c r="S4" s="187" t="str">
        <f>$BN$17</f>
        <v/>
      </c>
      <c r="T4" s="188" t="str">
        <f>$BN$18</f>
        <v/>
      </c>
      <c r="U4" s="187" t="str">
        <f>$BN$19</f>
        <v/>
      </c>
      <c r="V4" s="188" t="str">
        <f>$BN$20</f>
        <v/>
      </c>
      <c r="W4" s="187" t="str">
        <f>$BN$21</f>
        <v/>
      </c>
      <c r="X4" s="188" t="str">
        <f>$BN$22</f>
        <v/>
      </c>
      <c r="Y4" s="187" t="str">
        <f>$BN$23</f>
        <v/>
      </c>
      <c r="Z4" s="188" t="str">
        <f>$BN$24</f>
        <v/>
      </c>
      <c r="AA4" s="187" t="str">
        <f>$BN$25</f>
        <v/>
      </c>
      <c r="AB4" s="188" t="str">
        <f>$BN$26</f>
        <v/>
      </c>
      <c r="AC4" s="187" t="str">
        <f>$BN$27</f>
        <v/>
      </c>
      <c r="AD4" s="188" t="str">
        <f>$BN$28</f>
        <v/>
      </c>
      <c r="AE4" s="187" t="str">
        <f>$BN$29</f>
        <v/>
      </c>
      <c r="AF4" s="188" t="str">
        <f>$BN$30</f>
        <v/>
      </c>
      <c r="AG4" s="187" t="str">
        <f>$BN$31</f>
        <v/>
      </c>
      <c r="AH4" s="188" t="str">
        <f>$BN$32</f>
        <v/>
      </c>
      <c r="AI4" s="187" t="str">
        <f>$BN$33</f>
        <v/>
      </c>
      <c r="AJ4" s="188" t="str">
        <f>$BN$34</f>
        <v/>
      </c>
      <c r="AK4" s="187" t="str">
        <f>$BN$35</f>
        <v/>
      </c>
      <c r="AL4" s="188" t="str">
        <f>$BN$36</f>
        <v/>
      </c>
      <c r="AM4" s="185"/>
      <c r="AN4" s="185"/>
      <c r="AO4" s="185"/>
      <c r="AP4" s="185"/>
      <c r="AQ4" s="474" t="s">
        <v>1045</v>
      </c>
      <c r="AR4" s="474"/>
      <c r="AS4" s="474"/>
      <c r="AT4" s="474"/>
      <c r="AU4" s="474"/>
      <c r="AV4" s="474"/>
      <c r="AW4" s="443" t="s">
        <v>324</v>
      </c>
      <c r="AX4" s="443"/>
      <c r="AY4" s="443"/>
      <c r="AZ4" s="444"/>
    </row>
    <row r="5" spans="1:135" ht="30.75" customHeight="1" thickBot="1" x14ac:dyDescent="0.3">
      <c r="B5" s="427" t="s">
        <v>722</v>
      </c>
      <c r="C5" s="428"/>
      <c r="D5" s="428"/>
      <c r="E5" s="428"/>
      <c r="F5" s="428"/>
      <c r="G5" s="428"/>
      <c r="H5" s="428"/>
      <c r="I5" s="190" t="str">
        <f>IF(I3="","",IF(COUNTIF($B$7:$C$306,I3)=0,"---",COUNTIF($B$7:$C$306,I3)))</f>
        <v/>
      </c>
      <c r="J5" s="191" t="str">
        <f t="shared" ref="J5:AL5" si="1">IF(J3="","",IF(COUNTIF($B$7:$C$306,J3)=0,"---",COUNTIF($B$7:$C$306,J3)))</f>
        <v/>
      </c>
      <c r="K5" s="190" t="str">
        <f t="shared" si="1"/>
        <v/>
      </c>
      <c r="L5" s="191" t="str">
        <f t="shared" si="1"/>
        <v/>
      </c>
      <c r="M5" s="190" t="str">
        <f t="shared" si="1"/>
        <v/>
      </c>
      <c r="N5" s="191" t="str">
        <f t="shared" si="1"/>
        <v/>
      </c>
      <c r="O5" s="190" t="str">
        <f t="shared" si="1"/>
        <v/>
      </c>
      <c r="P5" s="191" t="str">
        <f t="shared" si="1"/>
        <v/>
      </c>
      <c r="Q5" s="190" t="str">
        <f t="shared" si="1"/>
        <v/>
      </c>
      <c r="R5" s="191" t="str">
        <f t="shared" si="1"/>
        <v/>
      </c>
      <c r="S5" s="190" t="str">
        <f t="shared" si="1"/>
        <v/>
      </c>
      <c r="T5" s="191" t="str">
        <f t="shared" si="1"/>
        <v/>
      </c>
      <c r="U5" s="190" t="str">
        <f t="shared" si="1"/>
        <v/>
      </c>
      <c r="V5" s="191" t="str">
        <f t="shared" si="1"/>
        <v/>
      </c>
      <c r="W5" s="190" t="str">
        <f t="shared" si="1"/>
        <v/>
      </c>
      <c r="X5" s="191" t="str">
        <f t="shared" si="1"/>
        <v/>
      </c>
      <c r="Y5" s="190" t="str">
        <f t="shared" si="1"/>
        <v/>
      </c>
      <c r="Z5" s="191" t="str">
        <f t="shared" si="1"/>
        <v/>
      </c>
      <c r="AA5" s="190" t="str">
        <f t="shared" si="1"/>
        <v/>
      </c>
      <c r="AB5" s="191" t="str">
        <f t="shared" si="1"/>
        <v/>
      </c>
      <c r="AC5" s="190" t="str">
        <f t="shared" si="1"/>
        <v/>
      </c>
      <c r="AD5" s="191" t="str">
        <f t="shared" si="1"/>
        <v/>
      </c>
      <c r="AE5" s="190" t="str">
        <f t="shared" si="1"/>
        <v/>
      </c>
      <c r="AF5" s="191" t="str">
        <f t="shared" si="1"/>
        <v/>
      </c>
      <c r="AG5" s="190" t="str">
        <f t="shared" si="1"/>
        <v/>
      </c>
      <c r="AH5" s="191" t="str">
        <f t="shared" si="1"/>
        <v/>
      </c>
      <c r="AI5" s="190" t="str">
        <f t="shared" si="1"/>
        <v/>
      </c>
      <c r="AJ5" s="191" t="str">
        <f t="shared" si="1"/>
        <v/>
      </c>
      <c r="AK5" s="190" t="str">
        <f t="shared" si="1"/>
        <v/>
      </c>
      <c r="AL5" s="191" t="str">
        <f t="shared" si="1"/>
        <v/>
      </c>
      <c r="AM5" s="186"/>
      <c r="AN5" s="186"/>
      <c r="AO5" s="186"/>
      <c r="AP5" s="186"/>
      <c r="AQ5" s="475" t="str">
        <f>IF(SUBTOTAL(3,AJ7:AJ306)=0,"",IF(COUNTIF(AJ7:AJ306,MIN(AJ7:AJ306))=1,CONCATENATE(COUNTIF(AJ7:AJ306,MIN(AJ7:AJ306))," carro ",MIN(AJ7:AJ306)),CONCATENATE(COUNTIF(AJ7:AJ306,MIN(AJ7:AJ306))," carros ",MIN(AJ7:AJ306))))</f>
        <v/>
      </c>
      <c r="AR5" s="475"/>
      <c r="AS5" s="475"/>
      <c r="AT5" s="475"/>
      <c r="AU5" s="475"/>
      <c r="AV5" s="475"/>
      <c r="AW5" s="423" t="str">
        <f>IF(AI7="","",SUBTOTAL(3,AJ7:AJ306))</f>
        <v/>
      </c>
      <c r="AX5" s="423"/>
      <c r="AY5" s="423"/>
      <c r="AZ5" s="424"/>
    </row>
    <row r="6" spans="1:135" ht="35.25" customHeight="1" x14ac:dyDescent="0.25">
      <c r="A6" s="139" t="s">
        <v>554</v>
      </c>
      <c r="B6" s="448" t="str">
        <f>IF(SUBTOTAL(3,ROTAS!C5:C34)=0,"",IF(CONCATENATE("_",SUBTOTAL(3,ROTAS!C5:C34),"_Linha")="_1_Linha","_1_Linha",CONCATENATE("_",SUBTOTAL(3,ROTAS!C5:C34),"_Linhas")))</f>
        <v/>
      </c>
      <c r="C6" s="449"/>
      <c r="D6" s="445" t="s">
        <v>2</v>
      </c>
      <c r="E6" s="447"/>
      <c r="F6" s="447"/>
      <c r="G6" s="446"/>
      <c r="H6" s="445" t="s">
        <v>29</v>
      </c>
      <c r="I6" s="447"/>
      <c r="J6" s="447"/>
      <c r="K6" s="446"/>
      <c r="L6" s="445" t="s">
        <v>553</v>
      </c>
      <c r="M6" s="446"/>
      <c r="N6" s="459" t="s">
        <v>325</v>
      </c>
      <c r="O6" s="460"/>
      <c r="P6" s="461" t="s">
        <v>326</v>
      </c>
      <c r="Q6" s="462"/>
      <c r="R6" s="463" t="s">
        <v>327</v>
      </c>
      <c r="S6" s="464"/>
      <c r="T6" s="465"/>
      <c r="U6" s="466" t="s">
        <v>328</v>
      </c>
      <c r="V6" s="467"/>
      <c r="W6" s="468"/>
      <c r="X6" s="466" t="s">
        <v>329</v>
      </c>
      <c r="Y6" s="467"/>
      <c r="Z6" s="467"/>
      <c r="AA6" s="468"/>
      <c r="AB6" s="456" t="s">
        <v>330</v>
      </c>
      <c r="AC6" s="457"/>
      <c r="AD6" s="456" t="s">
        <v>329</v>
      </c>
      <c r="AE6" s="457"/>
      <c r="AF6" s="456" t="s">
        <v>331</v>
      </c>
      <c r="AG6" s="458"/>
      <c r="AH6" s="457"/>
      <c r="AI6" s="140" t="s">
        <v>332</v>
      </c>
      <c r="AJ6" s="141" t="s">
        <v>333</v>
      </c>
      <c r="AK6" s="471" t="s">
        <v>590</v>
      </c>
      <c r="AL6" s="472"/>
      <c r="AM6" s="472"/>
      <c r="AN6" s="472"/>
      <c r="AO6" s="471" t="s">
        <v>586</v>
      </c>
      <c r="AP6" s="472"/>
      <c r="AQ6" s="472"/>
      <c r="AR6" s="472"/>
      <c r="AS6" s="471" t="s">
        <v>587</v>
      </c>
      <c r="AT6" s="472"/>
      <c r="AU6" s="472"/>
      <c r="AV6" s="472"/>
      <c r="AW6" s="471" t="s">
        <v>588</v>
      </c>
      <c r="AX6" s="472"/>
      <c r="AY6" s="472"/>
      <c r="AZ6" s="473"/>
      <c r="BB6" s="142" t="s">
        <v>373</v>
      </c>
      <c r="BC6" s="142" t="s">
        <v>374</v>
      </c>
      <c r="BD6" s="142" t="s">
        <v>375</v>
      </c>
      <c r="BE6" s="142" t="s">
        <v>376</v>
      </c>
      <c r="BF6" s="142" t="s">
        <v>399</v>
      </c>
      <c r="BG6" s="142" t="s">
        <v>377</v>
      </c>
      <c r="BH6" s="142" t="s">
        <v>378</v>
      </c>
      <c r="BM6" s="167" t="s">
        <v>613</v>
      </c>
      <c r="BN6" s="167" t="s">
        <v>723</v>
      </c>
      <c r="BO6" s="167" t="s">
        <v>703</v>
      </c>
      <c r="BP6" s="167" t="s">
        <v>696</v>
      </c>
      <c r="BT6" s="205" t="s">
        <v>705</v>
      </c>
      <c r="BU6" s="205" t="s">
        <v>706</v>
      </c>
      <c r="BV6" s="205" t="s">
        <v>707</v>
      </c>
      <c r="BW6" s="205" t="s">
        <v>708</v>
      </c>
      <c r="CA6" s="247" t="s">
        <v>856</v>
      </c>
      <c r="CB6" s="247" t="s">
        <v>827</v>
      </c>
      <c r="CC6" s="247" t="s">
        <v>828</v>
      </c>
      <c r="CD6" s="247" t="s">
        <v>829</v>
      </c>
      <c r="CE6" s="247" t="s">
        <v>830</v>
      </c>
      <c r="CF6" s="247" t="s">
        <v>831</v>
      </c>
      <c r="CG6" s="247" t="s">
        <v>832</v>
      </c>
      <c r="CH6" s="247" t="s">
        <v>833</v>
      </c>
      <c r="CI6" s="247" t="s">
        <v>834</v>
      </c>
      <c r="CJ6" s="247" t="s">
        <v>835</v>
      </c>
      <c r="CK6" s="247" t="s">
        <v>836</v>
      </c>
      <c r="CL6" s="247" t="s">
        <v>837</v>
      </c>
      <c r="CM6" s="247" t="s">
        <v>838</v>
      </c>
      <c r="CN6" s="247" t="s">
        <v>839</v>
      </c>
      <c r="CO6" s="247" t="s">
        <v>840</v>
      </c>
      <c r="CP6" s="247" t="s">
        <v>841</v>
      </c>
      <c r="CQ6" s="247" t="s">
        <v>842</v>
      </c>
      <c r="CR6" s="247" t="s">
        <v>843</v>
      </c>
      <c r="CS6" s="247" t="s">
        <v>844</v>
      </c>
      <c r="CT6" s="247" t="s">
        <v>845</v>
      </c>
      <c r="CU6" s="247" t="s">
        <v>846</v>
      </c>
      <c r="CV6" s="247" t="s">
        <v>847</v>
      </c>
      <c r="CW6" s="247" t="s">
        <v>848</v>
      </c>
      <c r="CX6" s="247" t="s">
        <v>849</v>
      </c>
      <c r="CY6" s="247" t="s">
        <v>850</v>
      </c>
      <c r="CZ6" s="247" t="s">
        <v>851</v>
      </c>
      <c r="DA6" s="247" t="s">
        <v>852</v>
      </c>
      <c r="DB6" s="247" t="s">
        <v>853</v>
      </c>
      <c r="DC6" s="247" t="s">
        <v>854</v>
      </c>
      <c r="DD6" s="247" t="s">
        <v>855</v>
      </c>
      <c r="DG6" s="138"/>
      <c r="DH6" s="418"/>
      <c r="DI6" s="418"/>
      <c r="DJ6" s="418"/>
      <c r="DK6" s="418"/>
      <c r="DL6" s="142"/>
      <c r="DM6" s="418"/>
      <c r="DN6" s="418"/>
      <c r="DO6" s="418"/>
      <c r="DP6" s="418"/>
    </row>
    <row r="7" spans="1:135" ht="35.25" customHeight="1" x14ac:dyDescent="0.25">
      <c r="A7" s="139" t="str">
        <f>IF(ROTAS!$C$5="","",ROTAS!$C$5)</f>
        <v/>
      </c>
      <c r="B7" s="438"/>
      <c r="C7" s="439"/>
      <c r="D7" s="440" t="str">
        <f t="shared" ref="D7:D13" si="2">IF(B7="","",VLOOKUP(B7,$BT$6:$BW$36,2,0))</f>
        <v/>
      </c>
      <c r="E7" s="441"/>
      <c r="F7" s="441"/>
      <c r="G7" s="442"/>
      <c r="H7" s="440" t="str">
        <f t="shared" ref="H7:H13" si="3">IF(B7="","",VLOOKUP(B7,$BT$6:$BW$36,3,0))</f>
        <v/>
      </c>
      <c r="I7" s="441"/>
      <c r="J7" s="441"/>
      <c r="K7" s="442"/>
      <c r="L7" s="436" t="str">
        <f t="shared" ref="L7:L13" si="4">IF(B7="","",VLOOKUP(B7,$BT$6:$BW$36,4,0))</f>
        <v/>
      </c>
      <c r="M7" s="437"/>
      <c r="N7" s="469"/>
      <c r="O7" s="470"/>
      <c r="P7" s="146"/>
      <c r="Q7" s="147"/>
      <c r="R7" s="450"/>
      <c r="S7" s="451"/>
      <c r="T7" s="452"/>
      <c r="U7" s="453"/>
      <c r="V7" s="454"/>
      <c r="W7" s="455"/>
      <c r="X7" s="453"/>
      <c r="Y7" s="454"/>
      <c r="Z7" s="454"/>
      <c r="AA7" s="455"/>
      <c r="AB7" s="453"/>
      <c r="AC7" s="455"/>
      <c r="AD7" s="453"/>
      <c r="AE7" s="455"/>
      <c r="AF7" s="453"/>
      <c r="AG7" s="454"/>
      <c r="AH7" s="455"/>
      <c r="AI7" s="148"/>
      <c r="AJ7" s="199"/>
      <c r="AK7" s="134"/>
      <c r="AL7" s="434" t="s">
        <v>589</v>
      </c>
      <c r="AM7" s="434"/>
      <c r="AN7" s="434"/>
      <c r="AO7" s="96"/>
      <c r="AP7" s="434" t="s">
        <v>591</v>
      </c>
      <c r="AQ7" s="434"/>
      <c r="AR7" s="434"/>
      <c r="AS7" s="96"/>
      <c r="AT7" s="434" t="s">
        <v>592</v>
      </c>
      <c r="AU7" s="434"/>
      <c r="AV7" s="434"/>
      <c r="AW7" s="96"/>
      <c r="AX7" s="434" t="s">
        <v>593</v>
      </c>
      <c r="AY7" s="434"/>
      <c r="AZ7" s="435"/>
      <c r="BB7" s="142" t="str">
        <f>IF($BF$1="","",IF($AB7=BB$6,(SUM($L7*$BF$1)+10)*2,""))</f>
        <v/>
      </c>
      <c r="BC7" s="142" t="str">
        <f t="shared" ref="BC7:BH22" si="5">IF($BF$1="","",IF($AB7=BC$6,(SUM($L7*$BF$1)+10)*2,""))</f>
        <v/>
      </c>
      <c r="BD7" s="142" t="str">
        <f t="shared" si="5"/>
        <v/>
      </c>
      <c r="BE7" s="142" t="str">
        <f t="shared" si="5"/>
        <v/>
      </c>
      <c r="BF7" s="142" t="str">
        <f t="shared" si="5"/>
        <v/>
      </c>
      <c r="BG7" s="142" t="str">
        <f t="shared" si="5"/>
        <v/>
      </c>
      <c r="BH7" s="142" t="str">
        <f t="shared" si="5"/>
        <v/>
      </c>
      <c r="BM7" s="167" t="str">
        <f>IF(ROTAS!$C$5="","",ROTAS!$C$5)</f>
        <v/>
      </c>
      <c r="BN7" s="167" t="str">
        <f>IF(BM7="","",ROTAS!AI5)</f>
        <v/>
      </c>
      <c r="BO7" s="167" t="str">
        <f>IF(BN7="","",IF(BN7&lt;1,"",ROUNDDOWN(AVERAGEIFS($AJ$7:$AJ$306,$B$7:$B$306,BM7),0)))</f>
        <v/>
      </c>
      <c r="BP7" s="167" t="str">
        <f>IF(BO7="","",VLOOKUP(BO7,APURADO!$CM$8:$CN$38,2,0))</f>
        <v/>
      </c>
      <c r="BQ7" s="139"/>
      <c r="BR7" s="139"/>
      <c r="BS7" s="139"/>
      <c r="BT7" s="206" t="str">
        <f>IF(ROTAS!$C$5="","",ROTAS!$C$5)</f>
        <v/>
      </c>
      <c r="BU7" s="206" t="str">
        <f>IF(ROTAS!$F$5="","",ROTAS!$F$5)</f>
        <v/>
      </c>
      <c r="BV7" s="206" t="str">
        <f>IF(ROTAS!$J$5="","",ROTAS!$J$5)</f>
        <v/>
      </c>
      <c r="BW7" s="206" t="str">
        <f>IF(ROTAS!$N$5="","",ROTAS!$N$5)</f>
        <v/>
      </c>
      <c r="BX7" s="219">
        <f>B7</f>
        <v>0</v>
      </c>
      <c r="CA7" s="247" t="str">
        <f t="shared" ref="CA7:DC15" si="6">$BM7</f>
        <v/>
      </c>
      <c r="CB7" s="247" t="str">
        <f t="shared" si="6"/>
        <v/>
      </c>
      <c r="CC7" s="247" t="str">
        <f t="shared" si="6"/>
        <v/>
      </c>
      <c r="CD7" s="247" t="str">
        <f t="shared" si="6"/>
        <v/>
      </c>
      <c r="CE7" s="247" t="str">
        <f t="shared" si="6"/>
        <v/>
      </c>
      <c r="CF7" s="247" t="str">
        <f t="shared" si="6"/>
        <v/>
      </c>
      <c r="CG7" s="247" t="str">
        <f t="shared" si="6"/>
        <v/>
      </c>
      <c r="CH7" s="247" t="str">
        <f t="shared" si="6"/>
        <v/>
      </c>
      <c r="CI7" s="247" t="str">
        <f t="shared" si="6"/>
        <v/>
      </c>
      <c r="CJ7" s="247" t="str">
        <f t="shared" si="6"/>
        <v/>
      </c>
      <c r="CK7" s="247" t="str">
        <f t="shared" si="6"/>
        <v/>
      </c>
      <c r="CL7" s="247" t="str">
        <f t="shared" si="6"/>
        <v/>
      </c>
      <c r="CM7" s="247" t="str">
        <f t="shared" si="6"/>
        <v/>
      </c>
      <c r="CN7" s="247" t="str">
        <f t="shared" si="6"/>
        <v/>
      </c>
      <c r="CO7" s="247" t="str">
        <f t="shared" si="6"/>
        <v/>
      </c>
      <c r="CP7" s="247" t="str">
        <f t="shared" si="6"/>
        <v/>
      </c>
      <c r="CQ7" s="247" t="str">
        <f t="shared" si="6"/>
        <v/>
      </c>
      <c r="CR7" s="247" t="str">
        <f t="shared" si="6"/>
        <v/>
      </c>
      <c r="CS7" s="247" t="str">
        <f t="shared" si="6"/>
        <v/>
      </c>
      <c r="CT7" s="247" t="str">
        <f t="shared" si="6"/>
        <v/>
      </c>
      <c r="CU7" s="247" t="str">
        <f t="shared" si="6"/>
        <v/>
      </c>
      <c r="CV7" s="247" t="str">
        <f t="shared" si="6"/>
        <v/>
      </c>
      <c r="CW7" s="247" t="str">
        <f t="shared" si="6"/>
        <v/>
      </c>
      <c r="CX7" s="247" t="str">
        <f t="shared" si="6"/>
        <v/>
      </c>
      <c r="CY7" s="247" t="str">
        <f t="shared" si="6"/>
        <v/>
      </c>
      <c r="CZ7" s="247" t="str">
        <f t="shared" si="6"/>
        <v/>
      </c>
      <c r="DA7" s="247" t="str">
        <f t="shared" si="6"/>
        <v/>
      </c>
      <c r="DB7" s="247" t="str">
        <f t="shared" si="6"/>
        <v/>
      </c>
      <c r="DC7" s="247" t="str">
        <f t="shared" si="6"/>
        <v/>
      </c>
      <c r="DD7" s="247" t="str">
        <f>$BM7</f>
        <v/>
      </c>
      <c r="DG7" s="250">
        <v>1</v>
      </c>
      <c r="DH7" s="417" t="str">
        <f>IF($BM$7="","",$BM$7)</f>
        <v/>
      </c>
      <c r="DI7" s="417"/>
      <c r="DJ7" s="417"/>
      <c r="DK7" s="417"/>
      <c r="DL7" s="250">
        <v>2</v>
      </c>
      <c r="DM7" s="417" t="str">
        <f>IF($BM$8="","",$BM$8)</f>
        <v/>
      </c>
      <c r="DN7" s="417"/>
      <c r="DO7" s="417"/>
      <c r="DP7" s="417"/>
      <c r="DQ7" s="250">
        <v>3</v>
      </c>
      <c r="DR7" s="417" t="str">
        <f>IF($BM$9="","",$BM$9)</f>
        <v/>
      </c>
      <c r="DS7" s="417"/>
      <c r="DT7" s="417"/>
      <c r="DU7" s="417"/>
      <c r="DV7" s="250">
        <v>4</v>
      </c>
      <c r="DW7" s="417" t="str">
        <f>IF($BM$10="","",$BM$10)</f>
        <v/>
      </c>
      <c r="DX7" s="417"/>
      <c r="DY7" s="417"/>
      <c r="DZ7" s="417"/>
      <c r="EA7" s="250">
        <v>5</v>
      </c>
      <c r="EB7" s="417" t="str">
        <f>IF($BM$11="","",$BM$11)</f>
        <v/>
      </c>
      <c r="EC7" s="417"/>
      <c r="ED7" s="417"/>
      <c r="EE7" s="417"/>
    </row>
    <row r="8" spans="1:135" ht="35.25" customHeight="1" x14ac:dyDescent="0.25">
      <c r="A8" s="139" t="str">
        <f>IF(ROTAS!$C$6="","",ROTAS!$C$6)</f>
        <v/>
      </c>
      <c r="B8" s="438"/>
      <c r="C8" s="439"/>
      <c r="D8" s="440" t="str">
        <f t="shared" si="2"/>
        <v/>
      </c>
      <c r="E8" s="441"/>
      <c r="F8" s="441"/>
      <c r="G8" s="442"/>
      <c r="H8" s="440" t="str">
        <f t="shared" si="3"/>
        <v/>
      </c>
      <c r="I8" s="441"/>
      <c r="J8" s="441"/>
      <c r="K8" s="442"/>
      <c r="L8" s="436" t="str">
        <f t="shared" si="4"/>
        <v/>
      </c>
      <c r="M8" s="437"/>
      <c r="N8" s="469"/>
      <c r="O8" s="470"/>
      <c r="P8" s="146"/>
      <c r="Q8" s="147"/>
      <c r="R8" s="450"/>
      <c r="S8" s="451"/>
      <c r="T8" s="452"/>
      <c r="U8" s="453"/>
      <c r="V8" s="454"/>
      <c r="W8" s="455"/>
      <c r="X8" s="453"/>
      <c r="Y8" s="454"/>
      <c r="Z8" s="454"/>
      <c r="AA8" s="455"/>
      <c r="AB8" s="453"/>
      <c r="AC8" s="455"/>
      <c r="AD8" s="453"/>
      <c r="AE8" s="455"/>
      <c r="AF8" s="453"/>
      <c r="AG8" s="454"/>
      <c r="AH8" s="455"/>
      <c r="AI8" s="148"/>
      <c r="AJ8" s="199"/>
      <c r="AK8" s="134"/>
      <c r="AL8" s="434" t="s">
        <v>589</v>
      </c>
      <c r="AM8" s="434"/>
      <c r="AN8" s="434"/>
      <c r="AO8" s="96"/>
      <c r="AP8" s="434" t="s">
        <v>591</v>
      </c>
      <c r="AQ8" s="434"/>
      <c r="AR8" s="434"/>
      <c r="AS8" s="96"/>
      <c r="AT8" s="434" t="s">
        <v>592</v>
      </c>
      <c r="AU8" s="434"/>
      <c r="AV8" s="434"/>
      <c r="AW8" s="96"/>
      <c r="AX8" s="434" t="s">
        <v>593</v>
      </c>
      <c r="AY8" s="434"/>
      <c r="AZ8" s="435"/>
      <c r="BB8" s="142" t="str">
        <f t="shared" ref="BB8:BB71" si="7">IF($BF$1="","",IF($AB8=BB$6,(SUM($L8*$BF$1)+10)*2,""))</f>
        <v/>
      </c>
      <c r="BC8" s="142" t="str">
        <f t="shared" si="5"/>
        <v/>
      </c>
      <c r="BD8" s="142" t="str">
        <f t="shared" si="5"/>
        <v/>
      </c>
      <c r="BE8" s="142" t="str">
        <f t="shared" si="5"/>
        <v/>
      </c>
      <c r="BF8" s="142" t="str">
        <f t="shared" si="5"/>
        <v/>
      </c>
      <c r="BG8" s="142" t="str">
        <f t="shared" si="5"/>
        <v/>
      </c>
      <c r="BH8" s="142" t="str">
        <f t="shared" si="5"/>
        <v/>
      </c>
      <c r="BM8" s="167" t="str">
        <f>IF(ROTAS!$C$6="","",ROTAS!$C$6)</f>
        <v/>
      </c>
      <c r="BN8" s="167" t="str">
        <f>IF(BM8="","",ROTAS!AI6)</f>
        <v/>
      </c>
      <c r="BO8" s="167" t="str">
        <f t="shared" ref="BO8:BO36" si="8">IF(BN8="","",IF(BN8&lt;1,"",ROUNDDOWN(AVERAGEIFS($AJ$7:$AJ$306,$B$7:$B$306,BM8),0)))</f>
        <v/>
      </c>
      <c r="BP8" s="167" t="str">
        <f>IF(BO8="","",VLOOKUP(BO8,APURADO!$CM$8:$CN$38,2,0))</f>
        <v/>
      </c>
      <c r="BQ8" s="139"/>
      <c r="BR8" s="139"/>
      <c r="BS8" s="139"/>
      <c r="BT8" s="206" t="str">
        <f>IF(ROTAS!$C$6="","",ROTAS!$C$6)</f>
        <v/>
      </c>
      <c r="BU8" s="206" t="str">
        <f>IF(ROTAS!$F$6="","",ROTAS!$F$6)</f>
        <v/>
      </c>
      <c r="BV8" s="206" t="str">
        <f>IF(ROTAS!$J$6="","",ROTAS!$J$6)</f>
        <v/>
      </c>
      <c r="BW8" s="206" t="str">
        <f>IF(ROTAS!$N$6="","",ROTAS!$N$6)</f>
        <v/>
      </c>
      <c r="BX8" s="219">
        <f t="shared" ref="BX8:BX71" si="9">B8</f>
        <v>0</v>
      </c>
      <c r="CB8" s="247" t="str">
        <f t="shared" si="6"/>
        <v/>
      </c>
      <c r="CC8" s="247" t="str">
        <f t="shared" si="6"/>
        <v/>
      </c>
      <c r="CD8" s="247" t="str">
        <f t="shared" si="6"/>
        <v/>
      </c>
      <c r="CE8" s="247" t="str">
        <f t="shared" si="6"/>
        <v/>
      </c>
      <c r="CF8" s="247" t="str">
        <f t="shared" si="6"/>
        <v/>
      </c>
      <c r="CG8" s="247" t="str">
        <f t="shared" si="6"/>
        <v/>
      </c>
      <c r="CH8" s="247" t="str">
        <f t="shared" si="6"/>
        <v/>
      </c>
      <c r="CI8" s="247" t="str">
        <f t="shared" si="6"/>
        <v/>
      </c>
      <c r="CJ8" s="247" t="str">
        <f t="shared" si="6"/>
        <v/>
      </c>
      <c r="CK8" s="247" t="str">
        <f t="shared" si="6"/>
        <v/>
      </c>
      <c r="CL8" s="247" t="str">
        <f t="shared" si="6"/>
        <v/>
      </c>
      <c r="CM8" s="247" t="str">
        <f t="shared" si="6"/>
        <v/>
      </c>
      <c r="CN8" s="247" t="str">
        <f t="shared" si="6"/>
        <v/>
      </c>
      <c r="CO8" s="247" t="str">
        <f t="shared" si="6"/>
        <v/>
      </c>
      <c r="CP8" s="247" t="str">
        <f t="shared" si="6"/>
        <v/>
      </c>
      <c r="CQ8" s="247" t="str">
        <f t="shared" si="6"/>
        <v/>
      </c>
      <c r="CR8" s="247" t="str">
        <f t="shared" si="6"/>
        <v/>
      </c>
      <c r="CS8" s="247" t="str">
        <f t="shared" si="6"/>
        <v/>
      </c>
      <c r="CT8" s="247" t="str">
        <f t="shared" si="6"/>
        <v/>
      </c>
      <c r="CU8" s="247" t="str">
        <f t="shared" si="6"/>
        <v/>
      </c>
      <c r="CV8" s="247" t="str">
        <f t="shared" si="6"/>
        <v/>
      </c>
      <c r="CW8" s="247" t="str">
        <f t="shared" si="6"/>
        <v/>
      </c>
      <c r="CX8" s="247" t="str">
        <f t="shared" si="6"/>
        <v/>
      </c>
      <c r="CY8" s="247" t="str">
        <f t="shared" si="6"/>
        <v/>
      </c>
      <c r="CZ8" s="247" t="str">
        <f t="shared" si="6"/>
        <v/>
      </c>
      <c r="DA8" s="247" t="str">
        <f t="shared" si="6"/>
        <v/>
      </c>
      <c r="DB8" s="247" t="str">
        <f t="shared" si="6"/>
        <v/>
      </c>
      <c r="DC8" s="247" t="str">
        <f t="shared" si="6"/>
        <v/>
      </c>
      <c r="DD8" s="247" t="str">
        <f t="shared" ref="DD8:DD36" si="10">$BM8</f>
        <v/>
      </c>
      <c r="DG8" s="250">
        <v>6</v>
      </c>
      <c r="DH8" s="417" t="str">
        <f>IF($BM$12="","",$BM$12)</f>
        <v/>
      </c>
      <c r="DI8" s="417"/>
      <c r="DJ8" s="417"/>
      <c r="DK8" s="417"/>
      <c r="DL8" s="250">
        <v>7</v>
      </c>
      <c r="DM8" s="417" t="str">
        <f>IF($BM$13="","",$BM$13)</f>
        <v/>
      </c>
      <c r="DN8" s="417"/>
      <c r="DO8" s="417"/>
      <c r="DP8" s="417"/>
      <c r="DQ8" s="250">
        <v>8</v>
      </c>
      <c r="DR8" s="417" t="str">
        <f>IF($BM$14="","",$BM$14)</f>
        <v/>
      </c>
      <c r="DS8" s="417"/>
      <c r="DT8" s="417"/>
      <c r="DU8" s="417"/>
      <c r="DV8" s="250">
        <v>9</v>
      </c>
      <c r="DW8" s="417" t="str">
        <f>IF($BM$15="","",$BM$15)</f>
        <v/>
      </c>
      <c r="DX8" s="417"/>
      <c r="DY8" s="417"/>
      <c r="DZ8" s="417"/>
      <c r="EA8" s="250">
        <v>10</v>
      </c>
      <c r="EB8" s="417" t="str">
        <f>IF($BM$16="","",$BM$16)</f>
        <v/>
      </c>
      <c r="EC8" s="417"/>
      <c r="ED8" s="417"/>
      <c r="EE8" s="417"/>
    </row>
    <row r="9" spans="1:135" ht="35.25" customHeight="1" x14ac:dyDescent="0.25">
      <c r="A9" s="139" t="str">
        <f>IF(ROTAS!$C$7="","",ROTAS!$C$7)</f>
        <v/>
      </c>
      <c r="B9" s="438"/>
      <c r="C9" s="439"/>
      <c r="D9" s="440" t="str">
        <f t="shared" si="2"/>
        <v/>
      </c>
      <c r="E9" s="441"/>
      <c r="F9" s="441"/>
      <c r="G9" s="442"/>
      <c r="H9" s="440" t="str">
        <f t="shared" si="3"/>
        <v/>
      </c>
      <c r="I9" s="441"/>
      <c r="J9" s="441"/>
      <c r="K9" s="442"/>
      <c r="L9" s="436" t="str">
        <f t="shared" si="4"/>
        <v/>
      </c>
      <c r="M9" s="437"/>
      <c r="N9" s="469"/>
      <c r="O9" s="470"/>
      <c r="P9" s="146"/>
      <c r="Q9" s="147"/>
      <c r="R9" s="450"/>
      <c r="S9" s="451"/>
      <c r="T9" s="452"/>
      <c r="U9" s="453"/>
      <c r="V9" s="454"/>
      <c r="W9" s="455"/>
      <c r="X9" s="453"/>
      <c r="Y9" s="454"/>
      <c r="Z9" s="454"/>
      <c r="AA9" s="455"/>
      <c r="AB9" s="453"/>
      <c r="AC9" s="455"/>
      <c r="AD9" s="453"/>
      <c r="AE9" s="455"/>
      <c r="AF9" s="453"/>
      <c r="AG9" s="454"/>
      <c r="AH9" s="455"/>
      <c r="AI9" s="148"/>
      <c r="AJ9" s="199"/>
      <c r="AK9" s="134"/>
      <c r="AL9" s="434" t="s">
        <v>589</v>
      </c>
      <c r="AM9" s="434"/>
      <c r="AN9" s="434"/>
      <c r="AO9" s="96"/>
      <c r="AP9" s="434" t="s">
        <v>591</v>
      </c>
      <c r="AQ9" s="434"/>
      <c r="AR9" s="434"/>
      <c r="AS9" s="96"/>
      <c r="AT9" s="434" t="s">
        <v>592</v>
      </c>
      <c r="AU9" s="434"/>
      <c r="AV9" s="434"/>
      <c r="AW9" s="96"/>
      <c r="AX9" s="434" t="s">
        <v>593</v>
      </c>
      <c r="AY9" s="434"/>
      <c r="AZ9" s="435"/>
      <c r="BB9" s="142" t="str">
        <f t="shared" si="7"/>
        <v/>
      </c>
      <c r="BC9" s="142" t="str">
        <f t="shared" si="5"/>
        <v/>
      </c>
      <c r="BD9" s="142" t="str">
        <f t="shared" si="5"/>
        <v/>
      </c>
      <c r="BE9" s="142" t="str">
        <f t="shared" si="5"/>
        <v/>
      </c>
      <c r="BF9" s="142" t="str">
        <f t="shared" si="5"/>
        <v/>
      </c>
      <c r="BG9" s="142" t="str">
        <f t="shared" si="5"/>
        <v/>
      </c>
      <c r="BH9" s="142" t="str">
        <f t="shared" si="5"/>
        <v/>
      </c>
      <c r="BM9" s="167" t="str">
        <f>IF(ROTAS!$C$7="","",ROTAS!$C$7)</f>
        <v/>
      </c>
      <c r="BN9" s="167" t="str">
        <f>IF(BM9="","",ROTAS!AI7)</f>
        <v/>
      </c>
      <c r="BO9" s="167" t="str">
        <f t="shared" si="8"/>
        <v/>
      </c>
      <c r="BP9" s="167" t="str">
        <f>IF(BO9="","",VLOOKUP(BO9,APURADO!$CM$8:$CN$38,2,0))</f>
        <v/>
      </c>
      <c r="BQ9" s="139"/>
      <c r="BR9" s="139"/>
      <c r="BS9" s="139"/>
      <c r="BT9" s="206" t="str">
        <f>IF(ROTAS!$C$7="","",ROTAS!$C$7)</f>
        <v/>
      </c>
      <c r="BU9" s="206" t="str">
        <f>IF(ROTAS!$F$7="","",ROTAS!$F$7)</f>
        <v/>
      </c>
      <c r="BV9" s="206" t="str">
        <f>IF(ROTAS!$J$7="","",ROTAS!$J$7)</f>
        <v/>
      </c>
      <c r="BW9" s="206" t="str">
        <f>IF(ROTAS!$N$7="","",ROTAS!$N$7)</f>
        <v/>
      </c>
      <c r="BX9" s="219">
        <f t="shared" si="9"/>
        <v>0</v>
      </c>
      <c r="CC9" s="247" t="str">
        <f t="shared" si="6"/>
        <v/>
      </c>
      <c r="CD9" s="247" t="str">
        <f t="shared" si="6"/>
        <v/>
      </c>
      <c r="CE9" s="247" t="str">
        <f t="shared" si="6"/>
        <v/>
      </c>
      <c r="CF9" s="247" t="str">
        <f t="shared" si="6"/>
        <v/>
      </c>
      <c r="CG9" s="247" t="str">
        <f t="shared" si="6"/>
        <v/>
      </c>
      <c r="CH9" s="247" t="str">
        <f t="shared" si="6"/>
        <v/>
      </c>
      <c r="CI9" s="247" t="str">
        <f t="shared" si="6"/>
        <v/>
      </c>
      <c r="CJ9" s="247" t="str">
        <f t="shared" si="6"/>
        <v/>
      </c>
      <c r="CK9" s="247" t="str">
        <f t="shared" si="6"/>
        <v/>
      </c>
      <c r="CL9" s="247" t="str">
        <f t="shared" si="6"/>
        <v/>
      </c>
      <c r="CM9" s="247" t="str">
        <f t="shared" si="6"/>
        <v/>
      </c>
      <c r="CN9" s="247" t="str">
        <f t="shared" si="6"/>
        <v/>
      </c>
      <c r="CO9" s="247" t="str">
        <f t="shared" si="6"/>
        <v/>
      </c>
      <c r="CP9" s="247" t="str">
        <f t="shared" si="6"/>
        <v/>
      </c>
      <c r="CQ9" s="247" t="str">
        <f t="shared" si="6"/>
        <v/>
      </c>
      <c r="CR9" s="247" t="str">
        <f t="shared" si="6"/>
        <v/>
      </c>
      <c r="CS9" s="247" t="str">
        <f t="shared" si="6"/>
        <v/>
      </c>
      <c r="CT9" s="247" t="str">
        <f t="shared" si="6"/>
        <v/>
      </c>
      <c r="CU9" s="247" t="str">
        <f t="shared" si="6"/>
        <v/>
      </c>
      <c r="CV9" s="247" t="str">
        <f t="shared" si="6"/>
        <v/>
      </c>
      <c r="CW9" s="247" t="str">
        <f t="shared" si="6"/>
        <v/>
      </c>
      <c r="CX9" s="247" t="str">
        <f t="shared" si="6"/>
        <v/>
      </c>
      <c r="CY9" s="247" t="str">
        <f t="shared" si="6"/>
        <v/>
      </c>
      <c r="CZ9" s="247" t="str">
        <f t="shared" si="6"/>
        <v/>
      </c>
      <c r="DA9" s="247" t="str">
        <f t="shared" si="6"/>
        <v/>
      </c>
      <c r="DB9" s="247" t="str">
        <f t="shared" si="6"/>
        <v/>
      </c>
      <c r="DC9" s="247" t="str">
        <f t="shared" si="6"/>
        <v/>
      </c>
      <c r="DD9" s="247" t="str">
        <f t="shared" si="10"/>
        <v/>
      </c>
      <c r="DG9" s="250">
        <v>11</v>
      </c>
      <c r="DH9" s="417" t="str">
        <f>IF($BM$17="","",$BM$17)</f>
        <v/>
      </c>
      <c r="DI9" s="417"/>
      <c r="DJ9" s="417"/>
      <c r="DK9" s="417"/>
      <c r="DL9" s="250">
        <v>12</v>
      </c>
      <c r="DM9" s="417" t="str">
        <f>IF($BM$18="","",$BM$18)</f>
        <v/>
      </c>
      <c r="DN9" s="417"/>
      <c r="DO9" s="417"/>
      <c r="DP9" s="417"/>
      <c r="DQ9" s="250">
        <v>13</v>
      </c>
      <c r="DR9" s="417" t="str">
        <f>IF($BM$19="","",$BM$19)</f>
        <v/>
      </c>
      <c r="DS9" s="417"/>
      <c r="DT9" s="417"/>
      <c r="DU9" s="417"/>
      <c r="DV9" s="250">
        <v>14</v>
      </c>
      <c r="DW9" s="417" t="str">
        <f>IF($BM$20="","",$BM$20)</f>
        <v/>
      </c>
      <c r="DX9" s="417"/>
      <c r="DY9" s="417"/>
      <c r="DZ9" s="417"/>
      <c r="EA9" s="250">
        <v>15</v>
      </c>
      <c r="EB9" s="417" t="str">
        <f>IF($BM$21="","",$BM$21)</f>
        <v/>
      </c>
      <c r="EC9" s="417"/>
      <c r="ED9" s="417"/>
      <c r="EE9" s="417"/>
    </row>
    <row r="10" spans="1:135" ht="35.25" customHeight="1" x14ac:dyDescent="0.25">
      <c r="A10" s="139" t="str">
        <f>IF(ROTAS!$C$8="","",ROTAS!$C$8)</f>
        <v/>
      </c>
      <c r="B10" s="438"/>
      <c r="C10" s="439"/>
      <c r="D10" s="440" t="str">
        <f t="shared" si="2"/>
        <v/>
      </c>
      <c r="E10" s="441"/>
      <c r="F10" s="441"/>
      <c r="G10" s="442"/>
      <c r="H10" s="440" t="str">
        <f t="shared" si="3"/>
        <v/>
      </c>
      <c r="I10" s="441"/>
      <c r="J10" s="441"/>
      <c r="K10" s="442"/>
      <c r="L10" s="436" t="str">
        <f t="shared" si="4"/>
        <v/>
      </c>
      <c r="M10" s="437"/>
      <c r="N10" s="469"/>
      <c r="O10" s="470"/>
      <c r="P10" s="146"/>
      <c r="Q10" s="147"/>
      <c r="R10" s="450"/>
      <c r="S10" s="451"/>
      <c r="T10" s="452"/>
      <c r="U10" s="453"/>
      <c r="V10" s="454"/>
      <c r="W10" s="455"/>
      <c r="X10" s="453"/>
      <c r="Y10" s="454"/>
      <c r="Z10" s="454"/>
      <c r="AA10" s="455"/>
      <c r="AB10" s="453"/>
      <c r="AC10" s="455"/>
      <c r="AD10" s="453"/>
      <c r="AE10" s="455"/>
      <c r="AF10" s="453"/>
      <c r="AG10" s="454"/>
      <c r="AH10" s="455"/>
      <c r="AI10" s="148"/>
      <c r="AJ10" s="199"/>
      <c r="AK10" s="134"/>
      <c r="AL10" s="434" t="s">
        <v>589</v>
      </c>
      <c r="AM10" s="434"/>
      <c r="AN10" s="434"/>
      <c r="AO10" s="96"/>
      <c r="AP10" s="434" t="s">
        <v>591</v>
      </c>
      <c r="AQ10" s="434"/>
      <c r="AR10" s="434"/>
      <c r="AS10" s="96"/>
      <c r="AT10" s="434" t="s">
        <v>592</v>
      </c>
      <c r="AU10" s="434"/>
      <c r="AV10" s="434"/>
      <c r="AW10" s="96"/>
      <c r="AX10" s="434" t="s">
        <v>593</v>
      </c>
      <c r="AY10" s="434"/>
      <c r="AZ10" s="435"/>
      <c r="BB10" s="142" t="str">
        <f t="shared" si="7"/>
        <v/>
      </c>
      <c r="BC10" s="142" t="str">
        <f t="shared" si="5"/>
        <v/>
      </c>
      <c r="BD10" s="142" t="str">
        <f t="shared" si="5"/>
        <v/>
      </c>
      <c r="BE10" s="142" t="str">
        <f t="shared" si="5"/>
        <v/>
      </c>
      <c r="BF10" s="142" t="str">
        <f t="shared" si="5"/>
        <v/>
      </c>
      <c r="BG10" s="142" t="str">
        <f t="shared" si="5"/>
        <v/>
      </c>
      <c r="BH10" s="142" t="str">
        <f t="shared" si="5"/>
        <v/>
      </c>
      <c r="BM10" s="167" t="str">
        <f>IF(ROTAS!$C$8="","",ROTAS!$C$8)</f>
        <v/>
      </c>
      <c r="BN10" s="167" t="str">
        <f>IF(BM10="","",ROTAS!AI8)</f>
        <v/>
      </c>
      <c r="BO10" s="167" t="str">
        <f t="shared" si="8"/>
        <v/>
      </c>
      <c r="BP10" s="167" t="str">
        <f>IF(BO10="","",VLOOKUP(BO10,APURADO!$CM$8:$CN$38,2,0))</f>
        <v/>
      </c>
      <c r="BQ10" s="139"/>
      <c r="BR10" s="139"/>
      <c r="BS10" s="139"/>
      <c r="BT10" s="206" t="str">
        <f>IF(ROTAS!$C$8="","",ROTAS!$C$8)</f>
        <v/>
      </c>
      <c r="BU10" s="206" t="str">
        <f>IF(ROTAS!$F$8="","",ROTAS!$F$8)</f>
        <v/>
      </c>
      <c r="BV10" s="206" t="str">
        <f>IF(ROTAS!$J$8="","",ROTAS!$J$8)</f>
        <v/>
      </c>
      <c r="BW10" s="206" t="str">
        <f>IF(ROTAS!$N$8="","",ROTAS!$N$8)</f>
        <v/>
      </c>
      <c r="BX10" s="219">
        <f t="shared" si="9"/>
        <v>0</v>
      </c>
      <c r="CD10" s="247" t="str">
        <f t="shared" si="6"/>
        <v/>
      </c>
      <c r="CE10" s="247" t="str">
        <f t="shared" si="6"/>
        <v/>
      </c>
      <c r="CF10" s="247" t="str">
        <f t="shared" si="6"/>
        <v/>
      </c>
      <c r="CG10" s="247" t="str">
        <f t="shared" si="6"/>
        <v/>
      </c>
      <c r="CH10" s="247" t="str">
        <f t="shared" si="6"/>
        <v/>
      </c>
      <c r="CI10" s="247" t="str">
        <f t="shared" si="6"/>
        <v/>
      </c>
      <c r="CJ10" s="247" t="str">
        <f t="shared" si="6"/>
        <v/>
      </c>
      <c r="CK10" s="247" t="str">
        <f t="shared" si="6"/>
        <v/>
      </c>
      <c r="CL10" s="247" t="str">
        <f t="shared" si="6"/>
        <v/>
      </c>
      <c r="CM10" s="247" t="str">
        <f t="shared" si="6"/>
        <v/>
      </c>
      <c r="CN10" s="247" t="str">
        <f t="shared" si="6"/>
        <v/>
      </c>
      <c r="CO10" s="247" t="str">
        <f t="shared" si="6"/>
        <v/>
      </c>
      <c r="CP10" s="247" t="str">
        <f t="shared" si="6"/>
        <v/>
      </c>
      <c r="CQ10" s="247" t="str">
        <f t="shared" si="6"/>
        <v/>
      </c>
      <c r="CR10" s="247" t="str">
        <f t="shared" si="6"/>
        <v/>
      </c>
      <c r="CS10" s="247" t="str">
        <f t="shared" si="6"/>
        <v/>
      </c>
      <c r="CT10" s="247" t="str">
        <f t="shared" si="6"/>
        <v/>
      </c>
      <c r="CU10" s="247" t="str">
        <f t="shared" si="6"/>
        <v/>
      </c>
      <c r="CV10" s="247" t="str">
        <f t="shared" si="6"/>
        <v/>
      </c>
      <c r="CW10" s="247" t="str">
        <f t="shared" si="6"/>
        <v/>
      </c>
      <c r="CX10" s="247" t="str">
        <f t="shared" si="6"/>
        <v/>
      </c>
      <c r="CY10" s="247" t="str">
        <f t="shared" si="6"/>
        <v/>
      </c>
      <c r="CZ10" s="247" t="str">
        <f t="shared" si="6"/>
        <v/>
      </c>
      <c r="DA10" s="247" t="str">
        <f t="shared" si="6"/>
        <v/>
      </c>
      <c r="DB10" s="247" t="str">
        <f t="shared" si="6"/>
        <v/>
      </c>
      <c r="DC10" s="247" t="str">
        <f t="shared" si="6"/>
        <v/>
      </c>
      <c r="DD10" s="247" t="str">
        <f t="shared" si="10"/>
        <v/>
      </c>
      <c r="DG10" s="250">
        <v>16</v>
      </c>
      <c r="DH10" s="417" t="str">
        <f>IF($BM$22="","",$BM$22)</f>
        <v/>
      </c>
      <c r="DI10" s="417"/>
      <c r="DJ10" s="417"/>
      <c r="DK10" s="417"/>
      <c r="DL10" s="250">
        <v>17</v>
      </c>
      <c r="DM10" s="417" t="str">
        <f>IF($BM$23="","",$BM$23)</f>
        <v/>
      </c>
      <c r="DN10" s="417"/>
      <c r="DO10" s="417"/>
      <c r="DP10" s="417"/>
      <c r="DQ10" s="250">
        <v>18</v>
      </c>
      <c r="DR10" s="417" t="str">
        <f>IF($BM$24="","",$BM$24)</f>
        <v/>
      </c>
      <c r="DS10" s="417"/>
      <c r="DT10" s="417"/>
      <c r="DU10" s="417"/>
      <c r="DV10" s="250">
        <v>19</v>
      </c>
      <c r="DW10" s="417" t="str">
        <f>IF($BM$25="","",$BM$25)</f>
        <v/>
      </c>
      <c r="DX10" s="417"/>
      <c r="DY10" s="417"/>
      <c r="DZ10" s="417"/>
      <c r="EA10" s="250">
        <v>20</v>
      </c>
      <c r="EB10" s="417" t="str">
        <f>IF($BM$26="","",$BM$26)</f>
        <v/>
      </c>
      <c r="EC10" s="417"/>
      <c r="ED10" s="417"/>
      <c r="EE10" s="417"/>
    </row>
    <row r="11" spans="1:135" ht="35.25" customHeight="1" x14ac:dyDescent="0.25">
      <c r="A11" s="139" t="str">
        <f>IF(ROTAS!$C$9="","",ROTAS!$C$9)</f>
        <v/>
      </c>
      <c r="B11" s="438"/>
      <c r="C11" s="439"/>
      <c r="D11" s="440" t="str">
        <f t="shared" si="2"/>
        <v/>
      </c>
      <c r="E11" s="441"/>
      <c r="F11" s="441"/>
      <c r="G11" s="442"/>
      <c r="H11" s="440" t="str">
        <f t="shared" si="3"/>
        <v/>
      </c>
      <c r="I11" s="441"/>
      <c r="J11" s="441"/>
      <c r="K11" s="442"/>
      <c r="L11" s="436" t="str">
        <f t="shared" si="4"/>
        <v/>
      </c>
      <c r="M11" s="437"/>
      <c r="N11" s="469"/>
      <c r="O11" s="470"/>
      <c r="P11" s="146"/>
      <c r="Q11" s="147"/>
      <c r="R11" s="450"/>
      <c r="S11" s="451"/>
      <c r="T11" s="452"/>
      <c r="U11" s="453"/>
      <c r="V11" s="454"/>
      <c r="W11" s="455"/>
      <c r="X11" s="453"/>
      <c r="Y11" s="454"/>
      <c r="Z11" s="454"/>
      <c r="AA11" s="455"/>
      <c r="AB11" s="453"/>
      <c r="AC11" s="455"/>
      <c r="AD11" s="453"/>
      <c r="AE11" s="455"/>
      <c r="AF11" s="453"/>
      <c r="AG11" s="454"/>
      <c r="AH11" s="455"/>
      <c r="AI11" s="148"/>
      <c r="AJ11" s="199"/>
      <c r="AK11" s="134"/>
      <c r="AL11" s="434" t="s">
        <v>589</v>
      </c>
      <c r="AM11" s="434"/>
      <c r="AN11" s="434"/>
      <c r="AO11" s="96"/>
      <c r="AP11" s="434" t="s">
        <v>591</v>
      </c>
      <c r="AQ11" s="434"/>
      <c r="AR11" s="434"/>
      <c r="AS11" s="96"/>
      <c r="AT11" s="434" t="s">
        <v>592</v>
      </c>
      <c r="AU11" s="434"/>
      <c r="AV11" s="434"/>
      <c r="AW11" s="96"/>
      <c r="AX11" s="434" t="s">
        <v>593</v>
      </c>
      <c r="AY11" s="434"/>
      <c r="AZ11" s="435"/>
      <c r="BB11" s="142" t="str">
        <f t="shared" si="7"/>
        <v/>
      </c>
      <c r="BC11" s="142" t="str">
        <f t="shared" si="5"/>
        <v/>
      </c>
      <c r="BD11" s="142" t="str">
        <f t="shared" si="5"/>
        <v/>
      </c>
      <c r="BE11" s="142" t="str">
        <f t="shared" si="5"/>
        <v/>
      </c>
      <c r="BF11" s="142" t="str">
        <f t="shared" si="5"/>
        <v/>
      </c>
      <c r="BG11" s="142" t="str">
        <f t="shared" si="5"/>
        <v/>
      </c>
      <c r="BH11" s="142" t="str">
        <f t="shared" si="5"/>
        <v/>
      </c>
      <c r="BM11" s="167" t="str">
        <f>IF(ROTAS!$C$9="","",ROTAS!$C$9)</f>
        <v/>
      </c>
      <c r="BN11" s="167" t="str">
        <f>IF(BM11="","",ROTAS!AI9)</f>
        <v/>
      </c>
      <c r="BO11" s="167" t="str">
        <f t="shared" si="8"/>
        <v/>
      </c>
      <c r="BP11" s="167" t="str">
        <f>IF(BO11="","",VLOOKUP(BO11,APURADO!$CM$8:$CN$38,2,0))</f>
        <v/>
      </c>
      <c r="BQ11" s="139"/>
      <c r="BR11" s="139"/>
      <c r="BS11" s="139"/>
      <c r="BT11" s="206" t="str">
        <f>IF(ROTAS!$C$9="","",ROTAS!$C$9)</f>
        <v/>
      </c>
      <c r="BU11" s="206" t="str">
        <f>IF(ROTAS!$F$9="","",ROTAS!$F$9)</f>
        <v/>
      </c>
      <c r="BV11" s="206" t="str">
        <f>IF(ROTAS!$J$9="","",ROTAS!$J$9)</f>
        <v/>
      </c>
      <c r="BW11" s="206" t="str">
        <f>IF(ROTAS!$N$9="","",ROTAS!$N$9)</f>
        <v/>
      </c>
      <c r="BX11" s="219">
        <f t="shared" si="9"/>
        <v>0</v>
      </c>
      <c r="CE11" s="247" t="str">
        <f t="shared" si="6"/>
        <v/>
      </c>
      <c r="CF11" s="247" t="str">
        <f t="shared" si="6"/>
        <v/>
      </c>
      <c r="CG11" s="247" t="str">
        <f t="shared" si="6"/>
        <v/>
      </c>
      <c r="CH11" s="247" t="str">
        <f t="shared" si="6"/>
        <v/>
      </c>
      <c r="CI11" s="247" t="str">
        <f t="shared" si="6"/>
        <v/>
      </c>
      <c r="CJ11" s="247" t="str">
        <f t="shared" si="6"/>
        <v/>
      </c>
      <c r="CK11" s="247" t="str">
        <f t="shared" si="6"/>
        <v/>
      </c>
      <c r="CL11" s="247" t="str">
        <f t="shared" si="6"/>
        <v/>
      </c>
      <c r="CM11" s="247" t="str">
        <f t="shared" si="6"/>
        <v/>
      </c>
      <c r="CN11" s="247" t="str">
        <f t="shared" si="6"/>
        <v/>
      </c>
      <c r="CO11" s="247" t="str">
        <f t="shared" si="6"/>
        <v/>
      </c>
      <c r="CP11" s="247" t="str">
        <f t="shared" si="6"/>
        <v/>
      </c>
      <c r="CQ11" s="247" t="str">
        <f t="shared" si="6"/>
        <v/>
      </c>
      <c r="CR11" s="247" t="str">
        <f t="shared" si="6"/>
        <v/>
      </c>
      <c r="CS11" s="247" t="str">
        <f t="shared" si="6"/>
        <v/>
      </c>
      <c r="CT11" s="247" t="str">
        <f t="shared" si="6"/>
        <v/>
      </c>
      <c r="CU11" s="247" t="str">
        <f t="shared" si="6"/>
        <v/>
      </c>
      <c r="CV11" s="247" t="str">
        <f t="shared" si="6"/>
        <v/>
      </c>
      <c r="CW11" s="247" t="str">
        <f t="shared" si="6"/>
        <v/>
      </c>
      <c r="CX11" s="247" t="str">
        <f t="shared" si="6"/>
        <v/>
      </c>
      <c r="CY11" s="247" t="str">
        <f t="shared" si="6"/>
        <v/>
      </c>
      <c r="CZ11" s="247" t="str">
        <f t="shared" si="6"/>
        <v/>
      </c>
      <c r="DA11" s="247" t="str">
        <f t="shared" si="6"/>
        <v/>
      </c>
      <c r="DB11" s="247" t="str">
        <f t="shared" si="6"/>
        <v/>
      </c>
      <c r="DC11" s="247" t="str">
        <f t="shared" si="6"/>
        <v/>
      </c>
      <c r="DD11" s="247" t="str">
        <f t="shared" si="10"/>
        <v/>
      </c>
      <c r="DG11" s="250">
        <v>21</v>
      </c>
      <c r="DH11" s="417" t="str">
        <f>IF($BM$27="","",$BM$27)</f>
        <v/>
      </c>
      <c r="DI11" s="417"/>
      <c r="DJ11" s="417"/>
      <c r="DK11" s="417"/>
      <c r="DL11" s="250">
        <v>22</v>
      </c>
      <c r="DM11" s="417" t="str">
        <f>IF($BM$28="","",$BM$28)</f>
        <v/>
      </c>
      <c r="DN11" s="417"/>
      <c r="DO11" s="417"/>
      <c r="DP11" s="417"/>
      <c r="DQ11" s="250">
        <v>23</v>
      </c>
      <c r="DR11" s="417" t="str">
        <f>IF($BM$29="","",$BM$29)</f>
        <v/>
      </c>
      <c r="DS11" s="417"/>
      <c r="DT11" s="417"/>
      <c r="DU11" s="417"/>
      <c r="DV11" s="250">
        <v>24</v>
      </c>
      <c r="DW11" s="417" t="str">
        <f>IF($BM$30="","",$BM$30)</f>
        <v/>
      </c>
      <c r="DX11" s="417"/>
      <c r="DY11" s="417"/>
      <c r="DZ11" s="417"/>
      <c r="EA11" s="250">
        <v>25</v>
      </c>
      <c r="EB11" s="417" t="str">
        <f>IF($BM$31="","",$BM$31)</f>
        <v/>
      </c>
      <c r="EC11" s="417"/>
      <c r="ED11" s="417"/>
      <c r="EE11" s="417"/>
    </row>
    <row r="12" spans="1:135" ht="35.25" customHeight="1" x14ac:dyDescent="0.25">
      <c r="A12" s="139" t="str">
        <f>IF(ROTAS!$C$10="","",ROTAS!$C$10)</f>
        <v/>
      </c>
      <c r="B12" s="438"/>
      <c r="C12" s="439"/>
      <c r="D12" s="440" t="str">
        <f t="shared" si="2"/>
        <v/>
      </c>
      <c r="E12" s="441"/>
      <c r="F12" s="441"/>
      <c r="G12" s="442"/>
      <c r="H12" s="440" t="str">
        <f t="shared" si="3"/>
        <v/>
      </c>
      <c r="I12" s="441"/>
      <c r="J12" s="441"/>
      <c r="K12" s="442"/>
      <c r="L12" s="436" t="str">
        <f t="shared" si="4"/>
        <v/>
      </c>
      <c r="M12" s="437"/>
      <c r="N12" s="469"/>
      <c r="O12" s="470"/>
      <c r="P12" s="146"/>
      <c r="Q12" s="147"/>
      <c r="R12" s="450"/>
      <c r="S12" s="451"/>
      <c r="T12" s="452"/>
      <c r="U12" s="453"/>
      <c r="V12" s="454"/>
      <c r="W12" s="455"/>
      <c r="X12" s="453"/>
      <c r="Y12" s="454"/>
      <c r="Z12" s="454"/>
      <c r="AA12" s="455"/>
      <c r="AB12" s="453"/>
      <c r="AC12" s="455"/>
      <c r="AD12" s="453"/>
      <c r="AE12" s="455"/>
      <c r="AF12" s="453"/>
      <c r="AG12" s="454"/>
      <c r="AH12" s="455"/>
      <c r="AI12" s="148"/>
      <c r="AJ12" s="199"/>
      <c r="AK12" s="134"/>
      <c r="AL12" s="434" t="s">
        <v>589</v>
      </c>
      <c r="AM12" s="434"/>
      <c r="AN12" s="434"/>
      <c r="AO12" s="96"/>
      <c r="AP12" s="434" t="s">
        <v>591</v>
      </c>
      <c r="AQ12" s="434"/>
      <c r="AR12" s="434"/>
      <c r="AS12" s="96"/>
      <c r="AT12" s="434" t="s">
        <v>592</v>
      </c>
      <c r="AU12" s="434"/>
      <c r="AV12" s="434"/>
      <c r="AW12" s="96"/>
      <c r="AX12" s="434" t="s">
        <v>593</v>
      </c>
      <c r="AY12" s="434"/>
      <c r="AZ12" s="435"/>
      <c r="BB12" s="142" t="str">
        <f t="shared" si="7"/>
        <v/>
      </c>
      <c r="BC12" s="142" t="str">
        <f t="shared" si="5"/>
        <v/>
      </c>
      <c r="BD12" s="142" t="str">
        <f t="shared" si="5"/>
        <v/>
      </c>
      <c r="BE12" s="142" t="str">
        <f t="shared" si="5"/>
        <v/>
      </c>
      <c r="BF12" s="142" t="str">
        <f t="shared" si="5"/>
        <v/>
      </c>
      <c r="BG12" s="142" t="str">
        <f t="shared" si="5"/>
        <v/>
      </c>
      <c r="BH12" s="142" t="str">
        <f t="shared" si="5"/>
        <v/>
      </c>
      <c r="BM12" s="167" t="str">
        <f>IF(ROTAS!$C$10="","",ROTAS!$C$10)</f>
        <v/>
      </c>
      <c r="BN12" s="167" t="str">
        <f>IF(BM12="","",ROTAS!AI10)</f>
        <v/>
      </c>
      <c r="BO12" s="167" t="str">
        <f t="shared" si="8"/>
        <v/>
      </c>
      <c r="BP12" s="167" t="str">
        <f>IF(BO12="","",VLOOKUP(BO12,APURADO!$CM$8:$CN$38,2,0))</f>
        <v/>
      </c>
      <c r="BQ12" s="139"/>
      <c r="BR12" s="139"/>
      <c r="BS12" s="139"/>
      <c r="BT12" s="206" t="str">
        <f>IF(ROTAS!$C$10="","",ROTAS!$C$10)</f>
        <v/>
      </c>
      <c r="BU12" s="206" t="str">
        <f>IF(ROTAS!$F$10="","",ROTAS!$F$10)</f>
        <v/>
      </c>
      <c r="BV12" s="206" t="str">
        <f>IF(ROTAS!$J$10="","",ROTAS!$J$10)</f>
        <v/>
      </c>
      <c r="BW12" s="206" t="str">
        <f>IF(ROTAS!$N$10="","",ROTAS!$N$10)</f>
        <v/>
      </c>
      <c r="BX12" s="219">
        <f t="shared" si="9"/>
        <v>0</v>
      </c>
      <c r="CF12" s="247" t="str">
        <f t="shared" si="6"/>
        <v/>
      </c>
      <c r="CG12" s="247" t="str">
        <f t="shared" si="6"/>
        <v/>
      </c>
      <c r="CH12" s="247" t="str">
        <f t="shared" si="6"/>
        <v/>
      </c>
      <c r="CI12" s="247" t="str">
        <f t="shared" si="6"/>
        <v/>
      </c>
      <c r="CJ12" s="247" t="str">
        <f t="shared" si="6"/>
        <v/>
      </c>
      <c r="CK12" s="247" t="str">
        <f t="shared" si="6"/>
        <v/>
      </c>
      <c r="CL12" s="247" t="str">
        <f t="shared" si="6"/>
        <v/>
      </c>
      <c r="CM12" s="247" t="str">
        <f t="shared" si="6"/>
        <v/>
      </c>
      <c r="CN12" s="247" t="str">
        <f t="shared" si="6"/>
        <v/>
      </c>
      <c r="CO12" s="247" t="str">
        <f t="shared" si="6"/>
        <v/>
      </c>
      <c r="CP12" s="247" t="str">
        <f t="shared" si="6"/>
        <v/>
      </c>
      <c r="CQ12" s="247" t="str">
        <f t="shared" si="6"/>
        <v/>
      </c>
      <c r="CR12" s="247" t="str">
        <f t="shared" si="6"/>
        <v/>
      </c>
      <c r="CS12" s="247" t="str">
        <f t="shared" si="6"/>
        <v/>
      </c>
      <c r="CT12" s="247" t="str">
        <f t="shared" si="6"/>
        <v/>
      </c>
      <c r="CU12" s="247" t="str">
        <f t="shared" si="6"/>
        <v/>
      </c>
      <c r="CV12" s="247" t="str">
        <f t="shared" si="6"/>
        <v/>
      </c>
      <c r="CW12" s="247" t="str">
        <f t="shared" si="6"/>
        <v/>
      </c>
      <c r="CX12" s="247" t="str">
        <f t="shared" si="6"/>
        <v/>
      </c>
      <c r="CY12" s="247" t="str">
        <f t="shared" si="6"/>
        <v/>
      </c>
      <c r="CZ12" s="247" t="str">
        <f t="shared" si="6"/>
        <v/>
      </c>
      <c r="DA12" s="247" t="str">
        <f t="shared" si="6"/>
        <v/>
      </c>
      <c r="DB12" s="247" t="str">
        <f t="shared" si="6"/>
        <v/>
      </c>
      <c r="DC12" s="247" t="str">
        <f t="shared" si="6"/>
        <v/>
      </c>
      <c r="DD12" s="247" t="str">
        <f t="shared" si="10"/>
        <v/>
      </c>
      <c r="DG12" s="250">
        <v>26</v>
      </c>
      <c r="DH12" s="417" t="str">
        <f>IF($BM$32="","",$BM$32)</f>
        <v/>
      </c>
      <c r="DI12" s="417"/>
      <c r="DJ12" s="417"/>
      <c r="DK12" s="417"/>
      <c r="DL12" s="250">
        <v>27</v>
      </c>
      <c r="DM12" s="417" t="str">
        <f>IF($BM$33="","",$BM$33)</f>
        <v/>
      </c>
      <c r="DN12" s="417"/>
      <c r="DO12" s="417"/>
      <c r="DP12" s="417"/>
      <c r="DQ12" s="250">
        <v>28</v>
      </c>
      <c r="DR12" s="417" t="str">
        <f>IF($BM$34="","",$BM$34)</f>
        <v/>
      </c>
      <c r="DS12" s="417"/>
      <c r="DT12" s="417"/>
      <c r="DU12" s="417"/>
      <c r="DV12" s="250">
        <v>29</v>
      </c>
      <c r="DW12" s="417" t="str">
        <f>IF($BM$35="","",$BM$35)</f>
        <v/>
      </c>
      <c r="DX12" s="417"/>
      <c r="DY12" s="417"/>
      <c r="DZ12" s="417"/>
      <c r="EA12" s="250">
        <v>30</v>
      </c>
      <c r="EB12" s="417" t="str">
        <f>IF($BM$36="","",$BM$36)</f>
        <v/>
      </c>
      <c r="EC12" s="417"/>
      <c r="ED12" s="417"/>
      <c r="EE12" s="417"/>
    </row>
    <row r="13" spans="1:135" ht="35.25" customHeight="1" x14ac:dyDescent="0.25">
      <c r="A13" s="139" t="str">
        <f>IF(ROTAS!$C$11="","",ROTAS!$C$11)</f>
        <v/>
      </c>
      <c r="B13" s="438"/>
      <c r="C13" s="439"/>
      <c r="D13" s="440" t="str">
        <f t="shared" si="2"/>
        <v/>
      </c>
      <c r="E13" s="441"/>
      <c r="F13" s="441"/>
      <c r="G13" s="442"/>
      <c r="H13" s="440" t="str">
        <f t="shared" si="3"/>
        <v/>
      </c>
      <c r="I13" s="441"/>
      <c r="J13" s="441"/>
      <c r="K13" s="442"/>
      <c r="L13" s="436" t="str">
        <f t="shared" si="4"/>
        <v/>
      </c>
      <c r="M13" s="437"/>
      <c r="N13" s="469"/>
      <c r="O13" s="470"/>
      <c r="P13" s="146"/>
      <c r="Q13" s="147"/>
      <c r="R13" s="450"/>
      <c r="S13" s="451"/>
      <c r="T13" s="452"/>
      <c r="U13" s="453"/>
      <c r="V13" s="454"/>
      <c r="W13" s="455"/>
      <c r="X13" s="453"/>
      <c r="Y13" s="454"/>
      <c r="Z13" s="454"/>
      <c r="AA13" s="455"/>
      <c r="AB13" s="453"/>
      <c r="AC13" s="455"/>
      <c r="AD13" s="453"/>
      <c r="AE13" s="455"/>
      <c r="AF13" s="453"/>
      <c r="AG13" s="454"/>
      <c r="AH13" s="455"/>
      <c r="AI13" s="148"/>
      <c r="AJ13" s="199"/>
      <c r="AK13" s="134"/>
      <c r="AL13" s="434" t="s">
        <v>589</v>
      </c>
      <c r="AM13" s="434"/>
      <c r="AN13" s="434"/>
      <c r="AO13" s="96"/>
      <c r="AP13" s="434" t="s">
        <v>591</v>
      </c>
      <c r="AQ13" s="434"/>
      <c r="AR13" s="434"/>
      <c r="AS13" s="96"/>
      <c r="AT13" s="434" t="s">
        <v>592</v>
      </c>
      <c r="AU13" s="434"/>
      <c r="AV13" s="434"/>
      <c r="AW13" s="96"/>
      <c r="AX13" s="434" t="s">
        <v>593</v>
      </c>
      <c r="AY13" s="434"/>
      <c r="AZ13" s="435"/>
      <c r="BB13" s="142" t="str">
        <f t="shared" si="7"/>
        <v/>
      </c>
      <c r="BC13" s="142" t="str">
        <f t="shared" si="5"/>
        <v/>
      </c>
      <c r="BD13" s="142" t="str">
        <f t="shared" si="5"/>
        <v/>
      </c>
      <c r="BE13" s="142" t="str">
        <f t="shared" si="5"/>
        <v/>
      </c>
      <c r="BF13" s="142" t="str">
        <f t="shared" si="5"/>
        <v/>
      </c>
      <c r="BG13" s="142" t="str">
        <f t="shared" si="5"/>
        <v/>
      </c>
      <c r="BH13" s="142" t="str">
        <f t="shared" si="5"/>
        <v/>
      </c>
      <c r="BM13" s="167" t="str">
        <f>IF(ROTAS!$C$11="","",ROTAS!$C$11)</f>
        <v/>
      </c>
      <c r="BN13" s="167" t="str">
        <f>IF(BM13="","",ROTAS!AI11)</f>
        <v/>
      </c>
      <c r="BO13" s="167" t="str">
        <f t="shared" si="8"/>
        <v/>
      </c>
      <c r="BP13" s="167" t="str">
        <f>IF(BO13="","",VLOOKUP(BO13,APURADO!$CM$8:$CN$38,2,0))</f>
        <v/>
      </c>
      <c r="BQ13" s="139"/>
      <c r="BR13" s="139"/>
      <c r="BS13" s="139"/>
      <c r="BT13" s="206" t="str">
        <f>IF(ROTAS!$C$11="","",ROTAS!$C$11)</f>
        <v/>
      </c>
      <c r="BU13" s="206" t="str">
        <f>IF(ROTAS!$F$11="","",ROTAS!$F$11)</f>
        <v/>
      </c>
      <c r="BV13" s="206" t="str">
        <f>IF(ROTAS!$J$11="","",ROTAS!$J$11)</f>
        <v/>
      </c>
      <c r="BW13" s="206" t="str">
        <f>IF(ROTAS!$N$11="","",ROTAS!$N$11)</f>
        <v/>
      </c>
      <c r="BX13" s="219">
        <f t="shared" si="9"/>
        <v>0</v>
      </c>
      <c r="CG13" s="247" t="str">
        <f t="shared" si="6"/>
        <v/>
      </c>
      <c r="CH13" s="247" t="str">
        <f t="shared" si="6"/>
        <v/>
      </c>
      <c r="CI13" s="247" t="str">
        <f t="shared" si="6"/>
        <v/>
      </c>
      <c r="CJ13" s="247" t="str">
        <f t="shared" si="6"/>
        <v/>
      </c>
      <c r="CK13" s="247" t="str">
        <f t="shared" si="6"/>
        <v/>
      </c>
      <c r="CL13" s="247" t="str">
        <f t="shared" si="6"/>
        <v/>
      </c>
      <c r="CM13" s="247" t="str">
        <f t="shared" si="6"/>
        <v/>
      </c>
      <c r="CN13" s="247" t="str">
        <f t="shared" si="6"/>
        <v/>
      </c>
      <c r="CO13" s="247" t="str">
        <f t="shared" si="6"/>
        <v/>
      </c>
      <c r="CP13" s="247" t="str">
        <f t="shared" si="6"/>
        <v/>
      </c>
      <c r="CQ13" s="247" t="str">
        <f t="shared" si="6"/>
        <v/>
      </c>
      <c r="CR13" s="247" t="str">
        <f t="shared" si="6"/>
        <v/>
      </c>
      <c r="CS13" s="247" t="str">
        <f t="shared" si="6"/>
        <v/>
      </c>
      <c r="CT13" s="247" t="str">
        <f t="shared" si="6"/>
        <v/>
      </c>
      <c r="CU13" s="247" t="str">
        <f t="shared" si="6"/>
        <v/>
      </c>
      <c r="CV13" s="247" t="str">
        <f t="shared" si="6"/>
        <v/>
      </c>
      <c r="CW13" s="247" t="str">
        <f t="shared" si="6"/>
        <v/>
      </c>
      <c r="CX13" s="247" t="str">
        <f t="shared" si="6"/>
        <v/>
      </c>
      <c r="CY13" s="247" t="str">
        <f t="shared" si="6"/>
        <v/>
      </c>
      <c r="CZ13" s="247" t="str">
        <f t="shared" si="6"/>
        <v/>
      </c>
      <c r="DA13" s="247" t="str">
        <f t="shared" si="6"/>
        <v/>
      </c>
      <c r="DB13" s="247" t="str">
        <f t="shared" si="6"/>
        <v/>
      </c>
      <c r="DC13" s="247" t="str">
        <f t="shared" si="6"/>
        <v/>
      </c>
      <c r="DD13" s="247" t="str">
        <f t="shared" si="10"/>
        <v/>
      </c>
    </row>
    <row r="14" spans="1:135" ht="35.25" customHeight="1" x14ac:dyDescent="0.25">
      <c r="A14" s="139" t="str">
        <f>IF(ROTAS!$C$12="","",ROTAS!$C$12)</f>
        <v/>
      </c>
      <c r="B14" s="438"/>
      <c r="C14" s="439"/>
      <c r="D14" s="440" t="str">
        <f t="shared" ref="D14:D71" si="11">IF(B14="","",VLOOKUP(B14,$BT$6:$BW$36,2,0))</f>
        <v/>
      </c>
      <c r="E14" s="441"/>
      <c r="F14" s="441"/>
      <c r="G14" s="442"/>
      <c r="H14" s="440" t="str">
        <f t="shared" ref="H14:H71" si="12">IF(B14="","",VLOOKUP(B14,$BT$6:$BW$36,3,0))</f>
        <v/>
      </c>
      <c r="I14" s="441"/>
      <c r="J14" s="441"/>
      <c r="K14" s="442"/>
      <c r="L14" s="436" t="str">
        <f t="shared" ref="L14:L71" si="13">IF(B14="","",VLOOKUP(B14,$BT$6:$BW$36,4,0))</f>
        <v/>
      </c>
      <c r="M14" s="437"/>
      <c r="N14" s="469"/>
      <c r="O14" s="470"/>
      <c r="P14" s="146"/>
      <c r="Q14" s="147"/>
      <c r="R14" s="450"/>
      <c r="S14" s="451"/>
      <c r="T14" s="452"/>
      <c r="U14" s="453"/>
      <c r="V14" s="454"/>
      <c r="W14" s="455"/>
      <c r="X14" s="453"/>
      <c r="Y14" s="454"/>
      <c r="Z14" s="454"/>
      <c r="AA14" s="455"/>
      <c r="AB14" s="453"/>
      <c r="AC14" s="455"/>
      <c r="AD14" s="453"/>
      <c r="AE14" s="455"/>
      <c r="AF14" s="453"/>
      <c r="AG14" s="454"/>
      <c r="AH14" s="455"/>
      <c r="AI14" s="148"/>
      <c r="AJ14" s="199"/>
      <c r="AK14" s="134"/>
      <c r="AL14" s="434" t="s">
        <v>589</v>
      </c>
      <c r="AM14" s="434"/>
      <c r="AN14" s="434"/>
      <c r="AO14" s="96"/>
      <c r="AP14" s="434" t="s">
        <v>591</v>
      </c>
      <c r="AQ14" s="434"/>
      <c r="AR14" s="434"/>
      <c r="AS14" s="96"/>
      <c r="AT14" s="434" t="s">
        <v>592</v>
      </c>
      <c r="AU14" s="434"/>
      <c r="AV14" s="434"/>
      <c r="AW14" s="96"/>
      <c r="AX14" s="434" t="s">
        <v>593</v>
      </c>
      <c r="AY14" s="434"/>
      <c r="AZ14" s="435"/>
      <c r="BB14" s="142" t="str">
        <f t="shared" si="7"/>
        <v/>
      </c>
      <c r="BC14" s="142" t="str">
        <f t="shared" si="5"/>
        <v/>
      </c>
      <c r="BD14" s="142" t="str">
        <f t="shared" si="5"/>
        <v/>
      </c>
      <c r="BE14" s="142" t="str">
        <f t="shared" si="5"/>
        <v/>
      </c>
      <c r="BF14" s="142" t="str">
        <f t="shared" si="5"/>
        <v/>
      </c>
      <c r="BG14" s="142" t="str">
        <f t="shared" si="5"/>
        <v/>
      </c>
      <c r="BH14" s="142" t="str">
        <f t="shared" si="5"/>
        <v/>
      </c>
      <c r="BM14" s="167" t="str">
        <f>IF(ROTAS!$C$12="","",ROTAS!$C$12)</f>
        <v/>
      </c>
      <c r="BN14" s="167" t="str">
        <f>IF(BM14="","",ROTAS!AI12)</f>
        <v/>
      </c>
      <c r="BO14" s="167" t="str">
        <f t="shared" si="8"/>
        <v/>
      </c>
      <c r="BP14" s="167" t="str">
        <f>IF(BO14="","",VLOOKUP(BO14,APURADO!$CM$8:$CN$38,2,0))</f>
        <v/>
      </c>
      <c r="BQ14" s="139"/>
      <c r="BR14" s="139"/>
      <c r="BS14" s="139"/>
      <c r="BT14" s="206" t="str">
        <f>IF(ROTAS!$C$12="","",ROTAS!$C$12)</f>
        <v/>
      </c>
      <c r="BU14" s="206" t="str">
        <f>IF(ROTAS!$F$12="","",ROTAS!$F$12)</f>
        <v/>
      </c>
      <c r="BV14" s="206" t="str">
        <f>IF(ROTAS!$J$12="","",ROTAS!$J$12)</f>
        <v/>
      </c>
      <c r="BW14" s="206" t="str">
        <f>IF(ROTAS!$N$12="","",ROTAS!$N$12)</f>
        <v/>
      </c>
      <c r="BX14" s="219">
        <f t="shared" si="9"/>
        <v>0</v>
      </c>
      <c r="CH14" s="247" t="str">
        <f t="shared" si="6"/>
        <v/>
      </c>
      <c r="CI14" s="247" t="str">
        <f t="shared" si="6"/>
        <v/>
      </c>
      <c r="CJ14" s="247" t="str">
        <f t="shared" si="6"/>
        <v/>
      </c>
      <c r="CK14" s="247" t="str">
        <f t="shared" si="6"/>
        <v/>
      </c>
      <c r="CL14" s="247" t="str">
        <f t="shared" si="6"/>
        <v/>
      </c>
      <c r="CM14" s="247" t="str">
        <f t="shared" si="6"/>
        <v/>
      </c>
      <c r="CN14" s="247" t="str">
        <f t="shared" si="6"/>
        <v/>
      </c>
      <c r="CO14" s="247" t="str">
        <f t="shared" si="6"/>
        <v/>
      </c>
      <c r="CP14" s="247" t="str">
        <f t="shared" si="6"/>
        <v/>
      </c>
      <c r="CQ14" s="247" t="str">
        <f t="shared" si="6"/>
        <v/>
      </c>
      <c r="CR14" s="247" t="str">
        <f t="shared" si="6"/>
        <v/>
      </c>
      <c r="CS14" s="247" t="str">
        <f t="shared" si="6"/>
        <v/>
      </c>
      <c r="CT14" s="247" t="str">
        <f t="shared" si="6"/>
        <v/>
      </c>
      <c r="CU14" s="247" t="str">
        <f t="shared" si="6"/>
        <v/>
      </c>
      <c r="CV14" s="247" t="str">
        <f t="shared" si="6"/>
        <v/>
      </c>
      <c r="CW14" s="247" t="str">
        <f t="shared" si="6"/>
        <v/>
      </c>
      <c r="CX14" s="247" t="str">
        <f t="shared" si="6"/>
        <v/>
      </c>
      <c r="CY14" s="247" t="str">
        <f t="shared" si="6"/>
        <v/>
      </c>
      <c r="CZ14" s="247" t="str">
        <f t="shared" si="6"/>
        <v/>
      </c>
      <c r="DA14" s="247" t="str">
        <f t="shared" si="6"/>
        <v/>
      </c>
      <c r="DB14" s="247" t="str">
        <f t="shared" si="6"/>
        <v/>
      </c>
      <c r="DC14" s="247" t="str">
        <f t="shared" si="6"/>
        <v/>
      </c>
      <c r="DD14" s="247" t="str">
        <f t="shared" si="10"/>
        <v/>
      </c>
      <c r="DG14" s="250">
        <v>1</v>
      </c>
      <c r="DH14" s="417" t="str">
        <f>IF($BM$7="","",$BM$7)</f>
        <v/>
      </c>
      <c r="DI14" s="417"/>
      <c r="DJ14" s="417"/>
      <c r="DK14" s="417"/>
      <c r="DL14" s="250">
        <v>2</v>
      </c>
      <c r="DM14" s="417" t="str">
        <f>IF($BM$8="","",$BM$8)</f>
        <v/>
      </c>
      <c r="DN14" s="417"/>
      <c r="DO14" s="417"/>
      <c r="DP14" s="417"/>
    </row>
    <row r="15" spans="1:135" ht="35.25" customHeight="1" x14ac:dyDescent="0.25">
      <c r="A15" s="139" t="str">
        <f>IF(ROTAS!$C$13="","",ROTAS!$C$13)</f>
        <v/>
      </c>
      <c r="B15" s="438"/>
      <c r="C15" s="439"/>
      <c r="D15" s="440" t="str">
        <f t="shared" si="11"/>
        <v/>
      </c>
      <c r="E15" s="441"/>
      <c r="F15" s="441"/>
      <c r="G15" s="442"/>
      <c r="H15" s="440" t="str">
        <f t="shared" si="12"/>
        <v/>
      </c>
      <c r="I15" s="441"/>
      <c r="J15" s="441"/>
      <c r="K15" s="442"/>
      <c r="L15" s="436" t="str">
        <f t="shared" si="13"/>
        <v/>
      </c>
      <c r="M15" s="437"/>
      <c r="N15" s="469"/>
      <c r="O15" s="470"/>
      <c r="P15" s="146"/>
      <c r="Q15" s="147"/>
      <c r="R15" s="450"/>
      <c r="S15" s="451"/>
      <c r="T15" s="452"/>
      <c r="U15" s="453"/>
      <c r="V15" s="454"/>
      <c r="W15" s="455"/>
      <c r="X15" s="453"/>
      <c r="Y15" s="454"/>
      <c r="Z15" s="454"/>
      <c r="AA15" s="455"/>
      <c r="AB15" s="453"/>
      <c r="AC15" s="455"/>
      <c r="AD15" s="453"/>
      <c r="AE15" s="455"/>
      <c r="AF15" s="453"/>
      <c r="AG15" s="454"/>
      <c r="AH15" s="455"/>
      <c r="AI15" s="148"/>
      <c r="AJ15" s="199"/>
      <c r="AK15" s="134"/>
      <c r="AL15" s="434" t="s">
        <v>589</v>
      </c>
      <c r="AM15" s="434"/>
      <c r="AN15" s="434"/>
      <c r="AO15" s="96"/>
      <c r="AP15" s="434" t="s">
        <v>591</v>
      </c>
      <c r="AQ15" s="434"/>
      <c r="AR15" s="434"/>
      <c r="AS15" s="96"/>
      <c r="AT15" s="434" t="s">
        <v>592</v>
      </c>
      <c r="AU15" s="434"/>
      <c r="AV15" s="434"/>
      <c r="AW15" s="96"/>
      <c r="AX15" s="434" t="s">
        <v>593</v>
      </c>
      <c r="AY15" s="434"/>
      <c r="AZ15" s="435"/>
      <c r="BB15" s="142" t="str">
        <f t="shared" si="7"/>
        <v/>
      </c>
      <c r="BC15" s="142" t="str">
        <f t="shared" si="5"/>
        <v/>
      </c>
      <c r="BD15" s="142" t="str">
        <f t="shared" si="5"/>
        <v/>
      </c>
      <c r="BE15" s="142" t="str">
        <f t="shared" si="5"/>
        <v/>
      </c>
      <c r="BF15" s="142" t="str">
        <f t="shared" si="5"/>
        <v/>
      </c>
      <c r="BG15" s="142" t="str">
        <f t="shared" si="5"/>
        <v/>
      </c>
      <c r="BH15" s="142" t="str">
        <f t="shared" si="5"/>
        <v/>
      </c>
      <c r="BM15" s="167" t="str">
        <f>IF(ROTAS!$C$13="","",ROTAS!$C$13)</f>
        <v/>
      </c>
      <c r="BN15" s="167" t="str">
        <f>IF(BM15="","",ROTAS!AI13)</f>
        <v/>
      </c>
      <c r="BO15" s="167" t="str">
        <f t="shared" si="8"/>
        <v/>
      </c>
      <c r="BP15" s="167" t="str">
        <f>IF(BO15="","",VLOOKUP(BO15,APURADO!$CM$8:$CN$38,2,0))</f>
        <v/>
      </c>
      <c r="BQ15" s="139"/>
      <c r="BR15" s="139"/>
      <c r="BS15" s="139"/>
      <c r="BT15" s="206" t="str">
        <f>IF(ROTAS!$C$13="","",ROTAS!$C$13)</f>
        <v/>
      </c>
      <c r="BU15" s="206" t="str">
        <f>IF(ROTAS!$F$13="","",ROTAS!$F$13)</f>
        <v/>
      </c>
      <c r="BV15" s="206" t="str">
        <f>IF(ROTAS!$J$13="","",ROTAS!$J$13)</f>
        <v/>
      </c>
      <c r="BW15" s="206" t="str">
        <f>IF(ROTAS!$N$13="","",ROTAS!$N$13)</f>
        <v/>
      </c>
      <c r="BX15" s="219">
        <f t="shared" si="9"/>
        <v>0</v>
      </c>
      <c r="CI15" s="247" t="str">
        <f t="shared" si="6"/>
        <v/>
      </c>
      <c r="CJ15" s="247" t="str">
        <f t="shared" si="6"/>
        <v/>
      </c>
      <c r="CK15" s="247" t="str">
        <f t="shared" si="6"/>
        <v/>
      </c>
      <c r="CL15" s="247" t="str">
        <f t="shared" si="6"/>
        <v/>
      </c>
      <c r="CM15" s="247" t="str">
        <f t="shared" si="6"/>
        <v/>
      </c>
      <c r="CN15" s="247" t="str">
        <f t="shared" si="6"/>
        <v/>
      </c>
      <c r="CO15" s="247" t="str">
        <f t="shared" si="6"/>
        <v/>
      </c>
      <c r="CP15" s="247" t="str">
        <f t="shared" si="6"/>
        <v/>
      </c>
      <c r="CQ15" s="247" t="str">
        <f t="shared" si="6"/>
        <v/>
      </c>
      <c r="CR15" s="247" t="str">
        <f t="shared" si="6"/>
        <v/>
      </c>
      <c r="CS15" s="247" t="str">
        <f t="shared" si="6"/>
        <v/>
      </c>
      <c r="CT15" s="247" t="str">
        <f t="shared" si="6"/>
        <v/>
      </c>
      <c r="CU15" s="247" t="str">
        <f t="shared" si="6"/>
        <v/>
      </c>
      <c r="CV15" s="247" t="str">
        <f t="shared" si="6"/>
        <v/>
      </c>
      <c r="CW15" s="247" t="str">
        <f t="shared" si="6"/>
        <v/>
      </c>
      <c r="CX15" s="247" t="str">
        <f t="shared" ref="CJ15:DC23" si="14">$BM15</f>
        <v/>
      </c>
      <c r="CY15" s="247" t="str">
        <f t="shared" si="14"/>
        <v/>
      </c>
      <c r="CZ15" s="247" t="str">
        <f t="shared" si="14"/>
        <v/>
      </c>
      <c r="DA15" s="247" t="str">
        <f t="shared" si="14"/>
        <v/>
      </c>
      <c r="DB15" s="247" t="str">
        <f t="shared" si="14"/>
        <v/>
      </c>
      <c r="DC15" s="247" t="str">
        <f t="shared" si="14"/>
        <v/>
      </c>
      <c r="DD15" s="247" t="str">
        <f t="shared" si="10"/>
        <v/>
      </c>
      <c r="DG15" s="250">
        <v>3</v>
      </c>
      <c r="DH15" s="417" t="str">
        <f>IF($BM$9="","",$BM$9)</f>
        <v/>
      </c>
      <c r="DI15" s="417"/>
      <c r="DJ15" s="417"/>
      <c r="DK15" s="417"/>
      <c r="DL15" s="250">
        <v>4</v>
      </c>
      <c r="DM15" s="417" t="str">
        <f>IF($BM$10="","",$BM$10)</f>
        <v/>
      </c>
      <c r="DN15" s="417"/>
      <c r="DO15" s="417"/>
      <c r="DP15" s="417"/>
    </row>
    <row r="16" spans="1:135" ht="35.25" customHeight="1" x14ac:dyDescent="0.25">
      <c r="A16" s="139" t="str">
        <f>IF(ROTAS!$C$14="","",ROTAS!$C$14)</f>
        <v/>
      </c>
      <c r="B16" s="438"/>
      <c r="C16" s="439"/>
      <c r="D16" s="440" t="str">
        <f t="shared" si="11"/>
        <v/>
      </c>
      <c r="E16" s="441"/>
      <c r="F16" s="441"/>
      <c r="G16" s="442"/>
      <c r="H16" s="440" t="str">
        <f t="shared" si="12"/>
        <v/>
      </c>
      <c r="I16" s="441"/>
      <c r="J16" s="441"/>
      <c r="K16" s="442"/>
      <c r="L16" s="436" t="str">
        <f t="shared" si="13"/>
        <v/>
      </c>
      <c r="M16" s="437"/>
      <c r="N16" s="469"/>
      <c r="O16" s="470"/>
      <c r="P16" s="146"/>
      <c r="Q16" s="147"/>
      <c r="R16" s="450"/>
      <c r="S16" s="451"/>
      <c r="T16" s="452"/>
      <c r="U16" s="453"/>
      <c r="V16" s="454"/>
      <c r="W16" s="455"/>
      <c r="X16" s="453"/>
      <c r="Y16" s="454"/>
      <c r="Z16" s="454"/>
      <c r="AA16" s="455"/>
      <c r="AB16" s="453"/>
      <c r="AC16" s="455"/>
      <c r="AD16" s="453"/>
      <c r="AE16" s="455"/>
      <c r="AF16" s="453"/>
      <c r="AG16" s="454"/>
      <c r="AH16" s="455"/>
      <c r="AI16" s="148"/>
      <c r="AJ16" s="199"/>
      <c r="AK16" s="134"/>
      <c r="AL16" s="434" t="s">
        <v>589</v>
      </c>
      <c r="AM16" s="434"/>
      <c r="AN16" s="434"/>
      <c r="AO16" s="96"/>
      <c r="AP16" s="434" t="s">
        <v>591</v>
      </c>
      <c r="AQ16" s="434"/>
      <c r="AR16" s="434"/>
      <c r="AS16" s="96"/>
      <c r="AT16" s="434" t="s">
        <v>592</v>
      </c>
      <c r="AU16" s="434"/>
      <c r="AV16" s="434"/>
      <c r="AW16" s="96"/>
      <c r="AX16" s="434" t="s">
        <v>593</v>
      </c>
      <c r="AY16" s="434"/>
      <c r="AZ16" s="435"/>
      <c r="BB16" s="142" t="str">
        <f t="shared" si="7"/>
        <v/>
      </c>
      <c r="BC16" s="142" t="str">
        <f t="shared" si="5"/>
        <v/>
      </c>
      <c r="BD16" s="142" t="str">
        <f t="shared" si="5"/>
        <v/>
      </c>
      <c r="BE16" s="142" t="str">
        <f t="shared" si="5"/>
        <v/>
      </c>
      <c r="BF16" s="142" t="str">
        <f t="shared" si="5"/>
        <v/>
      </c>
      <c r="BG16" s="142" t="str">
        <f t="shared" si="5"/>
        <v/>
      </c>
      <c r="BH16" s="142" t="str">
        <f t="shared" si="5"/>
        <v/>
      </c>
      <c r="BM16" s="167" t="str">
        <f>IF(ROTAS!$C$14="","",ROTAS!$C$14)</f>
        <v/>
      </c>
      <c r="BN16" s="167" t="str">
        <f>IF(BM16="","",ROTAS!AI14)</f>
        <v/>
      </c>
      <c r="BO16" s="167" t="str">
        <f t="shared" si="8"/>
        <v/>
      </c>
      <c r="BP16" s="167" t="str">
        <f>IF(BO16="","",VLOOKUP(BO16,APURADO!$CM$8:$CN$38,2,0))</f>
        <v/>
      </c>
      <c r="BQ16" s="139"/>
      <c r="BR16" s="139"/>
      <c r="BS16" s="139"/>
      <c r="BT16" s="206" t="str">
        <f>IF(ROTAS!$C$14="","",ROTAS!$C$14)</f>
        <v/>
      </c>
      <c r="BU16" s="206" t="str">
        <f>IF(ROTAS!$F$14="","",ROTAS!$F$14)</f>
        <v/>
      </c>
      <c r="BV16" s="206" t="str">
        <f>IF(ROTAS!$J$14="","",ROTAS!$J$14)</f>
        <v/>
      </c>
      <c r="BW16" s="206" t="str">
        <f>IF(ROTAS!$N$14="","",ROTAS!$N$14)</f>
        <v/>
      </c>
      <c r="BX16" s="219">
        <f t="shared" si="9"/>
        <v>0</v>
      </c>
      <c r="CJ16" s="247" t="str">
        <f t="shared" si="14"/>
        <v/>
      </c>
      <c r="CK16" s="247" t="str">
        <f t="shared" si="14"/>
        <v/>
      </c>
      <c r="CL16" s="247" t="str">
        <f t="shared" si="14"/>
        <v/>
      </c>
      <c r="CM16" s="247" t="str">
        <f t="shared" si="14"/>
        <v/>
      </c>
      <c r="CN16" s="247" t="str">
        <f t="shared" si="14"/>
        <v/>
      </c>
      <c r="CO16" s="247" t="str">
        <f t="shared" si="14"/>
        <v/>
      </c>
      <c r="CP16" s="247" t="str">
        <f t="shared" si="14"/>
        <v/>
      </c>
      <c r="CQ16" s="247" t="str">
        <f t="shared" si="14"/>
        <v/>
      </c>
      <c r="CR16" s="247" t="str">
        <f t="shared" si="14"/>
        <v/>
      </c>
      <c r="CS16" s="247" t="str">
        <f t="shared" si="14"/>
        <v/>
      </c>
      <c r="CT16" s="247" t="str">
        <f t="shared" si="14"/>
        <v/>
      </c>
      <c r="CU16" s="247" t="str">
        <f t="shared" si="14"/>
        <v/>
      </c>
      <c r="CV16" s="247" t="str">
        <f t="shared" si="14"/>
        <v/>
      </c>
      <c r="CW16" s="247" t="str">
        <f t="shared" si="14"/>
        <v/>
      </c>
      <c r="CX16" s="247" t="str">
        <f t="shared" si="14"/>
        <v/>
      </c>
      <c r="CY16" s="247" t="str">
        <f t="shared" si="14"/>
        <v/>
      </c>
      <c r="CZ16" s="247" t="str">
        <f t="shared" si="14"/>
        <v/>
      </c>
      <c r="DA16" s="247" t="str">
        <f t="shared" si="14"/>
        <v/>
      </c>
      <c r="DB16" s="247" t="str">
        <f t="shared" si="14"/>
        <v/>
      </c>
      <c r="DC16" s="247" t="str">
        <f t="shared" si="14"/>
        <v/>
      </c>
      <c r="DD16" s="247" t="str">
        <f t="shared" si="10"/>
        <v/>
      </c>
      <c r="DG16" s="250">
        <v>5</v>
      </c>
      <c r="DH16" s="417" t="str">
        <f>IF($BM$11="","",$BM$11)</f>
        <v/>
      </c>
      <c r="DI16" s="417"/>
      <c r="DJ16" s="417"/>
      <c r="DK16" s="417"/>
      <c r="DL16" s="250">
        <v>6</v>
      </c>
      <c r="DM16" s="417" t="str">
        <f>IF($BM$12="","",$BM$12)</f>
        <v/>
      </c>
      <c r="DN16" s="417"/>
      <c r="DO16" s="417"/>
      <c r="DP16" s="417"/>
    </row>
    <row r="17" spans="1:120" ht="35.25" customHeight="1" x14ac:dyDescent="0.25">
      <c r="A17" s="139" t="str">
        <f>IF(ROTAS!$C$15="","",ROTAS!$C$15)</f>
        <v/>
      </c>
      <c r="B17" s="438"/>
      <c r="C17" s="439"/>
      <c r="D17" s="440" t="str">
        <f t="shared" si="11"/>
        <v/>
      </c>
      <c r="E17" s="441"/>
      <c r="F17" s="441"/>
      <c r="G17" s="442"/>
      <c r="H17" s="440" t="str">
        <f t="shared" si="12"/>
        <v/>
      </c>
      <c r="I17" s="441"/>
      <c r="J17" s="441"/>
      <c r="K17" s="442"/>
      <c r="L17" s="436" t="str">
        <f t="shared" si="13"/>
        <v/>
      </c>
      <c r="M17" s="437"/>
      <c r="N17" s="469"/>
      <c r="O17" s="470"/>
      <c r="P17" s="146"/>
      <c r="Q17" s="147"/>
      <c r="R17" s="450"/>
      <c r="S17" s="451"/>
      <c r="T17" s="452"/>
      <c r="U17" s="453"/>
      <c r="V17" s="454"/>
      <c r="W17" s="455"/>
      <c r="X17" s="453"/>
      <c r="Y17" s="454"/>
      <c r="Z17" s="454"/>
      <c r="AA17" s="455"/>
      <c r="AB17" s="453"/>
      <c r="AC17" s="455"/>
      <c r="AD17" s="453"/>
      <c r="AE17" s="455"/>
      <c r="AF17" s="453"/>
      <c r="AG17" s="454"/>
      <c r="AH17" s="455"/>
      <c r="AI17" s="148"/>
      <c r="AJ17" s="199"/>
      <c r="AK17" s="134"/>
      <c r="AL17" s="434" t="s">
        <v>589</v>
      </c>
      <c r="AM17" s="434"/>
      <c r="AN17" s="434"/>
      <c r="AO17" s="96"/>
      <c r="AP17" s="434" t="s">
        <v>591</v>
      </c>
      <c r="AQ17" s="434"/>
      <c r="AR17" s="434"/>
      <c r="AS17" s="96"/>
      <c r="AT17" s="434" t="s">
        <v>592</v>
      </c>
      <c r="AU17" s="434"/>
      <c r="AV17" s="434"/>
      <c r="AW17" s="96"/>
      <c r="AX17" s="434" t="s">
        <v>593</v>
      </c>
      <c r="AY17" s="434"/>
      <c r="AZ17" s="435"/>
      <c r="BB17" s="142" t="str">
        <f t="shared" si="7"/>
        <v/>
      </c>
      <c r="BC17" s="142" t="str">
        <f t="shared" si="5"/>
        <v/>
      </c>
      <c r="BD17" s="142" t="str">
        <f t="shared" si="5"/>
        <v/>
      </c>
      <c r="BE17" s="142" t="str">
        <f t="shared" si="5"/>
        <v/>
      </c>
      <c r="BF17" s="142" t="str">
        <f t="shared" si="5"/>
        <v/>
      </c>
      <c r="BG17" s="142" t="str">
        <f t="shared" si="5"/>
        <v/>
      </c>
      <c r="BH17" s="142" t="str">
        <f t="shared" si="5"/>
        <v/>
      </c>
      <c r="BM17" s="167" t="str">
        <f>IF(ROTAS!$C$15="","",ROTAS!$C$15)</f>
        <v/>
      </c>
      <c r="BN17" s="167" t="str">
        <f>IF(BM17="","",ROTAS!AI15)</f>
        <v/>
      </c>
      <c r="BO17" s="167" t="str">
        <f t="shared" si="8"/>
        <v/>
      </c>
      <c r="BP17" s="167" t="str">
        <f>IF(BO17="","",VLOOKUP(BO17,APURADO!$CM$8:$CN$38,2,0))</f>
        <v/>
      </c>
      <c r="BQ17" s="139"/>
      <c r="BR17" s="139"/>
      <c r="BS17" s="139"/>
      <c r="BT17" s="206" t="str">
        <f>IF(ROTAS!$C$15="","",ROTAS!$C$15)</f>
        <v/>
      </c>
      <c r="BU17" s="206" t="str">
        <f>IF(ROTAS!$F$15="","",ROTAS!$F$15)</f>
        <v/>
      </c>
      <c r="BV17" s="206" t="str">
        <f>IF(ROTAS!$J$15="","",ROTAS!$J$15)</f>
        <v/>
      </c>
      <c r="BW17" s="206" t="str">
        <f>IF(ROTAS!$N$15="","",ROTAS!$N$15)</f>
        <v/>
      </c>
      <c r="BX17" s="219">
        <f t="shared" si="9"/>
        <v>0</v>
      </c>
      <c r="CK17" s="247" t="str">
        <f t="shared" si="14"/>
        <v/>
      </c>
      <c r="CL17" s="247" t="str">
        <f t="shared" si="14"/>
        <v/>
      </c>
      <c r="CM17" s="247" t="str">
        <f t="shared" si="14"/>
        <v/>
      </c>
      <c r="CN17" s="247" t="str">
        <f t="shared" si="14"/>
        <v/>
      </c>
      <c r="CO17" s="247" t="str">
        <f t="shared" si="14"/>
        <v/>
      </c>
      <c r="CP17" s="247" t="str">
        <f t="shared" si="14"/>
        <v/>
      </c>
      <c r="CQ17" s="247" t="str">
        <f t="shared" si="14"/>
        <v/>
      </c>
      <c r="CR17" s="247" t="str">
        <f t="shared" si="14"/>
        <v/>
      </c>
      <c r="CS17" s="247" t="str">
        <f t="shared" si="14"/>
        <v/>
      </c>
      <c r="CT17" s="247" t="str">
        <f t="shared" si="14"/>
        <v/>
      </c>
      <c r="CU17" s="247" t="str">
        <f t="shared" si="14"/>
        <v/>
      </c>
      <c r="CV17" s="247" t="str">
        <f t="shared" si="14"/>
        <v/>
      </c>
      <c r="CW17" s="247" t="str">
        <f t="shared" si="14"/>
        <v/>
      </c>
      <c r="CX17" s="247" t="str">
        <f t="shared" si="14"/>
        <v/>
      </c>
      <c r="CY17" s="247" t="str">
        <f t="shared" si="14"/>
        <v/>
      </c>
      <c r="CZ17" s="247" t="str">
        <f t="shared" si="14"/>
        <v/>
      </c>
      <c r="DA17" s="247" t="str">
        <f t="shared" si="14"/>
        <v/>
      </c>
      <c r="DB17" s="247" t="str">
        <f t="shared" si="14"/>
        <v/>
      </c>
      <c r="DC17" s="247" t="str">
        <f t="shared" si="14"/>
        <v/>
      </c>
      <c r="DD17" s="247" t="str">
        <f t="shared" si="10"/>
        <v/>
      </c>
      <c r="DG17" s="250">
        <v>7</v>
      </c>
      <c r="DH17" s="417" t="str">
        <f>IF($BM$13="","",$BM$13)</f>
        <v/>
      </c>
      <c r="DI17" s="417"/>
      <c r="DJ17" s="417"/>
      <c r="DK17" s="417"/>
      <c r="DL17" s="250">
        <v>8</v>
      </c>
      <c r="DM17" s="417" t="str">
        <f>IF($BM$14="","",$BM$14)</f>
        <v/>
      </c>
      <c r="DN17" s="417"/>
      <c r="DO17" s="417"/>
      <c r="DP17" s="417"/>
    </row>
    <row r="18" spans="1:120" ht="35.25" customHeight="1" x14ac:dyDescent="0.25">
      <c r="A18" s="139" t="str">
        <f>IF(ROTAS!$C$16="","",ROTAS!$C$16)</f>
        <v/>
      </c>
      <c r="B18" s="438"/>
      <c r="C18" s="439"/>
      <c r="D18" s="440" t="str">
        <f t="shared" si="11"/>
        <v/>
      </c>
      <c r="E18" s="441"/>
      <c r="F18" s="441"/>
      <c r="G18" s="442"/>
      <c r="H18" s="440" t="str">
        <f t="shared" si="12"/>
        <v/>
      </c>
      <c r="I18" s="441"/>
      <c r="J18" s="441"/>
      <c r="K18" s="442"/>
      <c r="L18" s="436" t="str">
        <f t="shared" si="13"/>
        <v/>
      </c>
      <c r="M18" s="437"/>
      <c r="N18" s="469"/>
      <c r="O18" s="470"/>
      <c r="P18" s="146"/>
      <c r="Q18" s="147"/>
      <c r="R18" s="450"/>
      <c r="S18" s="451"/>
      <c r="T18" s="452"/>
      <c r="U18" s="453"/>
      <c r="V18" s="454"/>
      <c r="W18" s="455"/>
      <c r="X18" s="453"/>
      <c r="Y18" s="454"/>
      <c r="Z18" s="454"/>
      <c r="AA18" s="455"/>
      <c r="AB18" s="453"/>
      <c r="AC18" s="455"/>
      <c r="AD18" s="453"/>
      <c r="AE18" s="455"/>
      <c r="AF18" s="453"/>
      <c r="AG18" s="454"/>
      <c r="AH18" s="455"/>
      <c r="AI18" s="148"/>
      <c r="AJ18" s="199"/>
      <c r="AK18" s="134"/>
      <c r="AL18" s="434" t="s">
        <v>589</v>
      </c>
      <c r="AM18" s="434"/>
      <c r="AN18" s="434"/>
      <c r="AO18" s="96"/>
      <c r="AP18" s="434" t="s">
        <v>591</v>
      </c>
      <c r="AQ18" s="434"/>
      <c r="AR18" s="434"/>
      <c r="AS18" s="96"/>
      <c r="AT18" s="434" t="s">
        <v>592</v>
      </c>
      <c r="AU18" s="434"/>
      <c r="AV18" s="434"/>
      <c r="AW18" s="96"/>
      <c r="AX18" s="434" t="s">
        <v>593</v>
      </c>
      <c r="AY18" s="434"/>
      <c r="AZ18" s="435"/>
      <c r="BB18" s="142" t="str">
        <f t="shared" si="7"/>
        <v/>
      </c>
      <c r="BC18" s="142" t="str">
        <f t="shared" si="5"/>
        <v/>
      </c>
      <c r="BD18" s="142" t="str">
        <f t="shared" si="5"/>
        <v/>
      </c>
      <c r="BE18" s="142" t="str">
        <f t="shared" si="5"/>
        <v/>
      </c>
      <c r="BF18" s="142" t="str">
        <f t="shared" si="5"/>
        <v/>
      </c>
      <c r="BG18" s="142" t="str">
        <f t="shared" si="5"/>
        <v/>
      </c>
      <c r="BH18" s="142" t="str">
        <f t="shared" si="5"/>
        <v/>
      </c>
      <c r="BM18" s="167" t="str">
        <f>IF(ROTAS!$C$16="","",ROTAS!$C$16)</f>
        <v/>
      </c>
      <c r="BN18" s="167" t="str">
        <f>IF(BM18="","",ROTAS!AI16)</f>
        <v/>
      </c>
      <c r="BO18" s="167" t="str">
        <f t="shared" si="8"/>
        <v/>
      </c>
      <c r="BP18" s="167" t="str">
        <f>IF(BO18="","",VLOOKUP(BO18,APURADO!$CM$8:$CN$38,2,0))</f>
        <v/>
      </c>
      <c r="BQ18" s="139"/>
      <c r="BR18" s="139"/>
      <c r="BS18" s="139"/>
      <c r="BT18" s="206" t="str">
        <f>IF(ROTAS!$C$16="","",ROTAS!$C$16)</f>
        <v/>
      </c>
      <c r="BU18" s="206" t="str">
        <f>IF(ROTAS!$F$16="","",ROTAS!$F$16)</f>
        <v/>
      </c>
      <c r="BV18" s="206" t="str">
        <f>IF(ROTAS!$J$16="","",ROTAS!$J$16)</f>
        <v/>
      </c>
      <c r="BW18" s="206" t="str">
        <f>IF(ROTAS!$N$16="","",ROTAS!$N$16)</f>
        <v/>
      </c>
      <c r="BX18" s="219">
        <f t="shared" si="9"/>
        <v>0</v>
      </c>
      <c r="CL18" s="247" t="str">
        <f t="shared" si="14"/>
        <v/>
      </c>
      <c r="CM18" s="247" t="str">
        <f t="shared" si="14"/>
        <v/>
      </c>
      <c r="CN18" s="247" t="str">
        <f t="shared" si="14"/>
        <v/>
      </c>
      <c r="CO18" s="247" t="str">
        <f t="shared" si="14"/>
        <v/>
      </c>
      <c r="CP18" s="247" t="str">
        <f t="shared" si="14"/>
        <v/>
      </c>
      <c r="CQ18" s="247" t="str">
        <f t="shared" si="14"/>
        <v/>
      </c>
      <c r="CR18" s="247" t="str">
        <f t="shared" si="14"/>
        <v/>
      </c>
      <c r="CS18" s="247" t="str">
        <f t="shared" si="14"/>
        <v/>
      </c>
      <c r="CT18" s="247" t="str">
        <f t="shared" si="14"/>
        <v/>
      </c>
      <c r="CU18" s="247" t="str">
        <f t="shared" si="14"/>
        <v/>
      </c>
      <c r="CV18" s="247" t="str">
        <f t="shared" si="14"/>
        <v/>
      </c>
      <c r="CW18" s="247" t="str">
        <f t="shared" si="14"/>
        <v/>
      </c>
      <c r="CX18" s="247" t="str">
        <f t="shared" si="14"/>
        <v/>
      </c>
      <c r="CY18" s="247" t="str">
        <f t="shared" si="14"/>
        <v/>
      </c>
      <c r="CZ18" s="247" t="str">
        <f t="shared" si="14"/>
        <v/>
      </c>
      <c r="DA18" s="247" t="str">
        <f t="shared" si="14"/>
        <v/>
      </c>
      <c r="DB18" s="247" t="str">
        <f t="shared" si="14"/>
        <v/>
      </c>
      <c r="DC18" s="247" t="str">
        <f t="shared" si="14"/>
        <v/>
      </c>
      <c r="DD18" s="247" t="str">
        <f t="shared" si="10"/>
        <v/>
      </c>
      <c r="DG18" s="250">
        <v>9</v>
      </c>
      <c r="DH18" s="417" t="str">
        <f>IF($BM$15="","",$BM$15)</f>
        <v/>
      </c>
      <c r="DI18" s="417"/>
      <c r="DJ18" s="417"/>
      <c r="DK18" s="417"/>
      <c r="DL18" s="250">
        <v>10</v>
      </c>
      <c r="DM18" s="417" t="str">
        <f>IF($BM$16="","",$BM$16)</f>
        <v/>
      </c>
      <c r="DN18" s="417"/>
      <c r="DO18" s="417"/>
      <c r="DP18" s="417"/>
    </row>
    <row r="19" spans="1:120" ht="35.25" customHeight="1" x14ac:dyDescent="0.25">
      <c r="A19" s="139" t="str">
        <f>IF(ROTAS!$C$17="","",ROTAS!$C$17)</f>
        <v/>
      </c>
      <c r="B19" s="438"/>
      <c r="C19" s="439"/>
      <c r="D19" s="440" t="str">
        <f t="shared" si="11"/>
        <v/>
      </c>
      <c r="E19" s="441"/>
      <c r="F19" s="441"/>
      <c r="G19" s="442"/>
      <c r="H19" s="440" t="str">
        <f t="shared" si="12"/>
        <v/>
      </c>
      <c r="I19" s="441"/>
      <c r="J19" s="441"/>
      <c r="K19" s="442"/>
      <c r="L19" s="436" t="str">
        <f t="shared" si="13"/>
        <v/>
      </c>
      <c r="M19" s="437"/>
      <c r="N19" s="469"/>
      <c r="O19" s="470"/>
      <c r="P19" s="146"/>
      <c r="Q19" s="147"/>
      <c r="R19" s="450"/>
      <c r="S19" s="451"/>
      <c r="T19" s="452"/>
      <c r="U19" s="453"/>
      <c r="V19" s="454"/>
      <c r="W19" s="455"/>
      <c r="X19" s="453"/>
      <c r="Y19" s="454"/>
      <c r="Z19" s="454"/>
      <c r="AA19" s="455"/>
      <c r="AB19" s="453"/>
      <c r="AC19" s="455"/>
      <c r="AD19" s="453"/>
      <c r="AE19" s="455"/>
      <c r="AF19" s="453"/>
      <c r="AG19" s="454"/>
      <c r="AH19" s="455"/>
      <c r="AI19" s="148"/>
      <c r="AJ19" s="199"/>
      <c r="AK19" s="134"/>
      <c r="AL19" s="434" t="s">
        <v>589</v>
      </c>
      <c r="AM19" s="434"/>
      <c r="AN19" s="434"/>
      <c r="AO19" s="96"/>
      <c r="AP19" s="434" t="s">
        <v>591</v>
      </c>
      <c r="AQ19" s="434"/>
      <c r="AR19" s="434"/>
      <c r="AS19" s="96"/>
      <c r="AT19" s="434" t="s">
        <v>592</v>
      </c>
      <c r="AU19" s="434"/>
      <c r="AV19" s="434"/>
      <c r="AW19" s="96"/>
      <c r="AX19" s="434" t="s">
        <v>593</v>
      </c>
      <c r="AY19" s="434"/>
      <c r="AZ19" s="435"/>
      <c r="BB19" s="142" t="str">
        <f t="shared" si="7"/>
        <v/>
      </c>
      <c r="BC19" s="142" t="str">
        <f t="shared" si="5"/>
        <v/>
      </c>
      <c r="BD19" s="142" t="str">
        <f t="shared" si="5"/>
        <v/>
      </c>
      <c r="BE19" s="142" t="str">
        <f t="shared" si="5"/>
        <v/>
      </c>
      <c r="BF19" s="142" t="str">
        <f t="shared" si="5"/>
        <v/>
      </c>
      <c r="BG19" s="142" t="str">
        <f t="shared" si="5"/>
        <v/>
      </c>
      <c r="BH19" s="142" t="str">
        <f t="shared" si="5"/>
        <v/>
      </c>
      <c r="BM19" s="167" t="str">
        <f>IF(ROTAS!$C$17="","",ROTAS!$C$17)</f>
        <v/>
      </c>
      <c r="BN19" s="167" t="str">
        <f>IF(BM19="","",ROTAS!AI17)</f>
        <v/>
      </c>
      <c r="BO19" s="167" t="str">
        <f t="shared" si="8"/>
        <v/>
      </c>
      <c r="BP19" s="167" t="str">
        <f>IF(BO19="","",VLOOKUP(BO19,APURADO!$CM$8:$CN$38,2,0))</f>
        <v/>
      </c>
      <c r="BQ19" s="139"/>
      <c r="BR19" s="139"/>
      <c r="BS19" s="139"/>
      <c r="BT19" s="206" t="str">
        <f>IF(ROTAS!$C$17="","",ROTAS!$C$17)</f>
        <v/>
      </c>
      <c r="BU19" s="206" t="str">
        <f>IF(ROTAS!$F$17="","",ROTAS!$F$17)</f>
        <v/>
      </c>
      <c r="BV19" s="206" t="str">
        <f>IF(ROTAS!$J$17="","",ROTAS!$J$17)</f>
        <v/>
      </c>
      <c r="BW19" s="206" t="str">
        <f>IF(ROTAS!$N$17="","",ROTAS!$N$17)</f>
        <v/>
      </c>
      <c r="BX19" s="219">
        <f t="shared" si="9"/>
        <v>0</v>
      </c>
      <c r="CM19" s="247" t="str">
        <f t="shared" si="14"/>
        <v/>
      </c>
      <c r="CN19" s="247" t="str">
        <f t="shared" si="14"/>
        <v/>
      </c>
      <c r="CO19" s="247" t="str">
        <f t="shared" si="14"/>
        <v/>
      </c>
      <c r="CP19" s="247" t="str">
        <f t="shared" si="14"/>
        <v/>
      </c>
      <c r="CQ19" s="247" t="str">
        <f t="shared" si="14"/>
        <v/>
      </c>
      <c r="CR19" s="247" t="str">
        <f t="shared" si="14"/>
        <v/>
      </c>
      <c r="CS19" s="247" t="str">
        <f t="shared" si="14"/>
        <v/>
      </c>
      <c r="CT19" s="247" t="str">
        <f t="shared" si="14"/>
        <v/>
      </c>
      <c r="CU19" s="247" t="str">
        <f t="shared" si="14"/>
        <v/>
      </c>
      <c r="CV19" s="247" t="str">
        <f t="shared" si="14"/>
        <v/>
      </c>
      <c r="CW19" s="247" t="str">
        <f t="shared" si="14"/>
        <v/>
      </c>
      <c r="CX19" s="247" t="str">
        <f t="shared" si="14"/>
        <v/>
      </c>
      <c r="CY19" s="247" t="str">
        <f t="shared" si="14"/>
        <v/>
      </c>
      <c r="CZ19" s="247" t="str">
        <f t="shared" si="14"/>
        <v/>
      </c>
      <c r="DA19" s="247" t="str">
        <f t="shared" si="14"/>
        <v/>
      </c>
      <c r="DB19" s="247" t="str">
        <f t="shared" si="14"/>
        <v/>
      </c>
      <c r="DC19" s="247" t="str">
        <f t="shared" si="14"/>
        <v/>
      </c>
      <c r="DD19" s="247" t="str">
        <f t="shared" si="10"/>
        <v/>
      </c>
      <c r="DG19" s="250">
        <v>11</v>
      </c>
      <c r="DH19" s="417" t="str">
        <f>IF($BM$17="","",$BM$17)</f>
        <v/>
      </c>
      <c r="DI19" s="417"/>
      <c r="DJ19" s="417"/>
      <c r="DK19" s="417"/>
      <c r="DL19" s="250">
        <v>12</v>
      </c>
      <c r="DM19" s="417" t="str">
        <f>IF($BM$18="","",$BM$18)</f>
        <v/>
      </c>
      <c r="DN19" s="417"/>
      <c r="DO19" s="417"/>
      <c r="DP19" s="417"/>
    </row>
    <row r="20" spans="1:120" ht="35.25" customHeight="1" x14ac:dyDescent="0.25">
      <c r="A20" s="139" t="str">
        <f>IF(ROTAS!$C$18="","",ROTAS!$C$18)</f>
        <v/>
      </c>
      <c r="B20" s="438"/>
      <c r="C20" s="439"/>
      <c r="D20" s="440" t="str">
        <f t="shared" si="11"/>
        <v/>
      </c>
      <c r="E20" s="441"/>
      <c r="F20" s="441"/>
      <c r="G20" s="442"/>
      <c r="H20" s="440" t="str">
        <f t="shared" si="12"/>
        <v/>
      </c>
      <c r="I20" s="441"/>
      <c r="J20" s="441"/>
      <c r="K20" s="442"/>
      <c r="L20" s="436" t="str">
        <f t="shared" si="13"/>
        <v/>
      </c>
      <c r="M20" s="437"/>
      <c r="N20" s="469"/>
      <c r="O20" s="470"/>
      <c r="P20" s="146"/>
      <c r="Q20" s="147"/>
      <c r="R20" s="450"/>
      <c r="S20" s="451"/>
      <c r="T20" s="452"/>
      <c r="U20" s="453"/>
      <c r="V20" s="454"/>
      <c r="W20" s="455"/>
      <c r="X20" s="453"/>
      <c r="Y20" s="454"/>
      <c r="Z20" s="454"/>
      <c r="AA20" s="455"/>
      <c r="AB20" s="453"/>
      <c r="AC20" s="455"/>
      <c r="AD20" s="453"/>
      <c r="AE20" s="455"/>
      <c r="AF20" s="453"/>
      <c r="AG20" s="454"/>
      <c r="AH20" s="455"/>
      <c r="AI20" s="148"/>
      <c r="AJ20" s="199"/>
      <c r="AK20" s="134"/>
      <c r="AL20" s="434" t="s">
        <v>589</v>
      </c>
      <c r="AM20" s="434"/>
      <c r="AN20" s="434"/>
      <c r="AO20" s="96"/>
      <c r="AP20" s="434" t="s">
        <v>591</v>
      </c>
      <c r="AQ20" s="434"/>
      <c r="AR20" s="434"/>
      <c r="AS20" s="96"/>
      <c r="AT20" s="434" t="s">
        <v>592</v>
      </c>
      <c r="AU20" s="434"/>
      <c r="AV20" s="434"/>
      <c r="AW20" s="96"/>
      <c r="AX20" s="434" t="s">
        <v>593</v>
      </c>
      <c r="AY20" s="434"/>
      <c r="AZ20" s="435"/>
      <c r="BB20" s="142" t="str">
        <f t="shared" si="7"/>
        <v/>
      </c>
      <c r="BC20" s="142" t="str">
        <f t="shared" si="5"/>
        <v/>
      </c>
      <c r="BD20" s="142" t="str">
        <f t="shared" si="5"/>
        <v/>
      </c>
      <c r="BE20" s="142" t="str">
        <f t="shared" si="5"/>
        <v/>
      </c>
      <c r="BF20" s="142" t="str">
        <f t="shared" si="5"/>
        <v/>
      </c>
      <c r="BG20" s="142" t="str">
        <f t="shared" si="5"/>
        <v/>
      </c>
      <c r="BH20" s="142" t="str">
        <f t="shared" si="5"/>
        <v/>
      </c>
      <c r="BM20" s="167" t="str">
        <f>IF(ROTAS!$C$18="","",ROTAS!$C$18)</f>
        <v/>
      </c>
      <c r="BN20" s="167" t="str">
        <f>IF(BM20="","",ROTAS!AI18)</f>
        <v/>
      </c>
      <c r="BO20" s="167" t="str">
        <f t="shared" si="8"/>
        <v/>
      </c>
      <c r="BP20" s="167" t="str">
        <f>IF(BO20="","",VLOOKUP(BO20,APURADO!$CM$8:$CN$38,2,0))</f>
        <v/>
      </c>
      <c r="BQ20" s="139"/>
      <c r="BR20" s="139"/>
      <c r="BS20" s="139"/>
      <c r="BT20" s="206" t="str">
        <f>IF(ROTAS!$C$18="","",ROTAS!$C$18)</f>
        <v/>
      </c>
      <c r="BU20" s="206" t="str">
        <f>IF(ROTAS!$F$18="","",ROTAS!$F$18)</f>
        <v/>
      </c>
      <c r="BV20" s="206" t="str">
        <f>IF(ROTAS!$J$18="","",ROTAS!$J$18)</f>
        <v/>
      </c>
      <c r="BW20" s="206" t="str">
        <f>IF(ROTAS!$N$18="","",ROTAS!$N$18)</f>
        <v/>
      </c>
      <c r="BX20" s="219">
        <f t="shared" si="9"/>
        <v>0</v>
      </c>
      <c r="CN20" s="247" t="str">
        <f t="shared" si="14"/>
        <v/>
      </c>
      <c r="CO20" s="247" t="str">
        <f t="shared" si="14"/>
        <v/>
      </c>
      <c r="CP20" s="247" t="str">
        <f t="shared" si="14"/>
        <v/>
      </c>
      <c r="CQ20" s="247" t="str">
        <f t="shared" si="14"/>
        <v/>
      </c>
      <c r="CR20" s="247" t="str">
        <f t="shared" si="14"/>
        <v/>
      </c>
      <c r="CS20" s="247" t="str">
        <f t="shared" si="14"/>
        <v/>
      </c>
      <c r="CT20" s="247" t="str">
        <f t="shared" si="14"/>
        <v/>
      </c>
      <c r="CU20" s="247" t="str">
        <f t="shared" si="14"/>
        <v/>
      </c>
      <c r="CV20" s="247" t="str">
        <f t="shared" si="14"/>
        <v/>
      </c>
      <c r="CW20" s="247" t="str">
        <f t="shared" si="14"/>
        <v/>
      </c>
      <c r="CX20" s="247" t="str">
        <f t="shared" si="14"/>
        <v/>
      </c>
      <c r="CY20" s="247" t="str">
        <f t="shared" si="14"/>
        <v/>
      </c>
      <c r="CZ20" s="247" t="str">
        <f t="shared" si="14"/>
        <v/>
      </c>
      <c r="DA20" s="247" t="str">
        <f t="shared" si="14"/>
        <v/>
      </c>
      <c r="DB20" s="247" t="str">
        <f t="shared" si="14"/>
        <v/>
      </c>
      <c r="DC20" s="247" t="str">
        <f t="shared" si="14"/>
        <v/>
      </c>
      <c r="DD20" s="247" t="str">
        <f t="shared" si="10"/>
        <v/>
      </c>
      <c r="DG20" s="250">
        <v>13</v>
      </c>
      <c r="DH20" s="417" t="str">
        <f>IF($BM$19="","",$BM$19)</f>
        <v/>
      </c>
      <c r="DI20" s="417"/>
      <c r="DJ20" s="417"/>
      <c r="DK20" s="417"/>
      <c r="DL20" s="250">
        <v>14</v>
      </c>
      <c r="DM20" s="417" t="str">
        <f>IF($BM$20="","",$BM$20)</f>
        <v/>
      </c>
      <c r="DN20" s="417"/>
      <c r="DO20" s="417"/>
      <c r="DP20" s="417"/>
    </row>
    <row r="21" spans="1:120" ht="35.25" customHeight="1" x14ac:dyDescent="0.25">
      <c r="A21" s="139" t="str">
        <f>IF(ROTAS!$C$19="","",ROTAS!$C$19)</f>
        <v/>
      </c>
      <c r="B21" s="438"/>
      <c r="C21" s="439"/>
      <c r="D21" s="440" t="str">
        <f t="shared" si="11"/>
        <v/>
      </c>
      <c r="E21" s="441"/>
      <c r="F21" s="441"/>
      <c r="G21" s="442"/>
      <c r="H21" s="440" t="str">
        <f t="shared" si="12"/>
        <v/>
      </c>
      <c r="I21" s="441"/>
      <c r="J21" s="441"/>
      <c r="K21" s="442"/>
      <c r="L21" s="436" t="str">
        <f t="shared" si="13"/>
        <v/>
      </c>
      <c r="M21" s="437"/>
      <c r="N21" s="469"/>
      <c r="O21" s="470"/>
      <c r="P21" s="146"/>
      <c r="Q21" s="147"/>
      <c r="R21" s="450"/>
      <c r="S21" s="451"/>
      <c r="T21" s="452"/>
      <c r="U21" s="453"/>
      <c r="V21" s="454"/>
      <c r="W21" s="455"/>
      <c r="X21" s="453"/>
      <c r="Y21" s="454"/>
      <c r="Z21" s="454"/>
      <c r="AA21" s="455"/>
      <c r="AB21" s="453"/>
      <c r="AC21" s="455"/>
      <c r="AD21" s="453"/>
      <c r="AE21" s="455"/>
      <c r="AF21" s="453"/>
      <c r="AG21" s="454"/>
      <c r="AH21" s="455"/>
      <c r="AI21" s="148"/>
      <c r="AJ21" s="199"/>
      <c r="AK21" s="134"/>
      <c r="AL21" s="434" t="s">
        <v>589</v>
      </c>
      <c r="AM21" s="434"/>
      <c r="AN21" s="434"/>
      <c r="AO21" s="96"/>
      <c r="AP21" s="434" t="s">
        <v>591</v>
      </c>
      <c r="AQ21" s="434"/>
      <c r="AR21" s="434"/>
      <c r="AS21" s="96"/>
      <c r="AT21" s="434" t="s">
        <v>592</v>
      </c>
      <c r="AU21" s="434"/>
      <c r="AV21" s="434"/>
      <c r="AW21" s="96"/>
      <c r="AX21" s="434" t="s">
        <v>593</v>
      </c>
      <c r="AY21" s="434"/>
      <c r="AZ21" s="435"/>
      <c r="BB21" s="142" t="str">
        <f t="shared" si="7"/>
        <v/>
      </c>
      <c r="BC21" s="142" t="str">
        <f t="shared" si="5"/>
        <v/>
      </c>
      <c r="BD21" s="142" t="str">
        <f t="shared" si="5"/>
        <v/>
      </c>
      <c r="BE21" s="142" t="str">
        <f t="shared" si="5"/>
        <v/>
      </c>
      <c r="BF21" s="142" t="str">
        <f t="shared" si="5"/>
        <v/>
      </c>
      <c r="BG21" s="142" t="str">
        <f t="shared" si="5"/>
        <v/>
      </c>
      <c r="BH21" s="142" t="str">
        <f t="shared" si="5"/>
        <v/>
      </c>
      <c r="BM21" s="167" t="str">
        <f>IF(ROTAS!$C$19="","",ROTAS!$C$19)</f>
        <v/>
      </c>
      <c r="BN21" s="167" t="str">
        <f>IF(BM21="","",ROTAS!AI19)</f>
        <v/>
      </c>
      <c r="BO21" s="167" t="str">
        <f t="shared" si="8"/>
        <v/>
      </c>
      <c r="BP21" s="167" t="str">
        <f>IF(BO21="","",VLOOKUP(BO21,APURADO!$CM$8:$CN$38,2,0))</f>
        <v/>
      </c>
      <c r="BQ21" s="139"/>
      <c r="BR21" s="139"/>
      <c r="BS21" s="139"/>
      <c r="BT21" s="206" t="str">
        <f>IF(ROTAS!$C$19="","",ROTAS!$C$19)</f>
        <v/>
      </c>
      <c r="BU21" s="206" t="str">
        <f>IF(ROTAS!$F$19="","",ROTAS!$F$19)</f>
        <v/>
      </c>
      <c r="BV21" s="206" t="str">
        <f>IF(ROTAS!$J$19="","",ROTAS!$J$19)</f>
        <v/>
      </c>
      <c r="BW21" s="206" t="str">
        <f>IF(ROTAS!$N$19="","",ROTAS!$N$19)</f>
        <v/>
      </c>
      <c r="BX21" s="219">
        <f t="shared" si="9"/>
        <v>0</v>
      </c>
      <c r="CO21" s="247" t="str">
        <f t="shared" si="14"/>
        <v/>
      </c>
      <c r="CP21" s="247" t="str">
        <f t="shared" si="14"/>
        <v/>
      </c>
      <c r="CQ21" s="247" t="str">
        <f t="shared" si="14"/>
        <v/>
      </c>
      <c r="CR21" s="247" t="str">
        <f t="shared" si="14"/>
        <v/>
      </c>
      <c r="CS21" s="247" t="str">
        <f t="shared" si="14"/>
        <v/>
      </c>
      <c r="CT21" s="247" t="str">
        <f t="shared" si="14"/>
        <v/>
      </c>
      <c r="CU21" s="247" t="str">
        <f t="shared" si="14"/>
        <v/>
      </c>
      <c r="CV21" s="247" t="str">
        <f t="shared" si="14"/>
        <v/>
      </c>
      <c r="CW21" s="247" t="str">
        <f t="shared" si="14"/>
        <v/>
      </c>
      <c r="CX21" s="247" t="str">
        <f t="shared" si="14"/>
        <v/>
      </c>
      <c r="CY21" s="247" t="str">
        <f t="shared" si="14"/>
        <v/>
      </c>
      <c r="CZ21" s="247" t="str">
        <f t="shared" si="14"/>
        <v/>
      </c>
      <c r="DA21" s="247" t="str">
        <f t="shared" si="14"/>
        <v/>
      </c>
      <c r="DB21" s="247" t="str">
        <f t="shared" si="14"/>
        <v/>
      </c>
      <c r="DC21" s="247" t="str">
        <f t="shared" si="14"/>
        <v/>
      </c>
      <c r="DD21" s="247" t="str">
        <f t="shared" si="10"/>
        <v/>
      </c>
      <c r="DG21" s="250">
        <v>15</v>
      </c>
      <c r="DH21" s="417" t="str">
        <f>IF($BM$21="","",$BM$21)</f>
        <v/>
      </c>
      <c r="DI21" s="417"/>
      <c r="DJ21" s="417"/>
      <c r="DK21" s="417"/>
      <c r="DL21" s="250">
        <v>16</v>
      </c>
      <c r="DM21" s="417" t="str">
        <f>IF($BM$22="","",$BM$22)</f>
        <v/>
      </c>
      <c r="DN21" s="417"/>
      <c r="DO21" s="417"/>
      <c r="DP21" s="417"/>
    </row>
    <row r="22" spans="1:120" ht="35.25" customHeight="1" x14ac:dyDescent="0.25">
      <c r="A22" s="139" t="str">
        <f>IF(ROTAS!$C$20="","",ROTAS!$C$20)</f>
        <v/>
      </c>
      <c r="B22" s="438"/>
      <c r="C22" s="439"/>
      <c r="D22" s="440" t="str">
        <f t="shared" si="11"/>
        <v/>
      </c>
      <c r="E22" s="441"/>
      <c r="F22" s="441"/>
      <c r="G22" s="442"/>
      <c r="H22" s="440" t="str">
        <f t="shared" si="12"/>
        <v/>
      </c>
      <c r="I22" s="441"/>
      <c r="J22" s="441"/>
      <c r="K22" s="442"/>
      <c r="L22" s="436" t="str">
        <f t="shared" si="13"/>
        <v/>
      </c>
      <c r="M22" s="437"/>
      <c r="N22" s="469"/>
      <c r="O22" s="470"/>
      <c r="P22" s="146"/>
      <c r="Q22" s="147"/>
      <c r="R22" s="450"/>
      <c r="S22" s="451"/>
      <c r="T22" s="452"/>
      <c r="U22" s="453"/>
      <c r="V22" s="454"/>
      <c r="W22" s="455"/>
      <c r="X22" s="453"/>
      <c r="Y22" s="454"/>
      <c r="Z22" s="454"/>
      <c r="AA22" s="455"/>
      <c r="AB22" s="453"/>
      <c r="AC22" s="455"/>
      <c r="AD22" s="453"/>
      <c r="AE22" s="455"/>
      <c r="AF22" s="453"/>
      <c r="AG22" s="454"/>
      <c r="AH22" s="455"/>
      <c r="AI22" s="148"/>
      <c r="AJ22" s="199"/>
      <c r="AK22" s="134"/>
      <c r="AL22" s="434" t="s">
        <v>589</v>
      </c>
      <c r="AM22" s="434"/>
      <c r="AN22" s="434"/>
      <c r="AO22" s="96"/>
      <c r="AP22" s="434" t="s">
        <v>591</v>
      </c>
      <c r="AQ22" s="434"/>
      <c r="AR22" s="434"/>
      <c r="AS22" s="96"/>
      <c r="AT22" s="434" t="s">
        <v>592</v>
      </c>
      <c r="AU22" s="434"/>
      <c r="AV22" s="434"/>
      <c r="AW22" s="96"/>
      <c r="AX22" s="434" t="s">
        <v>593</v>
      </c>
      <c r="AY22" s="434"/>
      <c r="AZ22" s="435"/>
      <c r="BB22" s="142" t="str">
        <f t="shared" si="7"/>
        <v/>
      </c>
      <c r="BC22" s="142" t="str">
        <f t="shared" si="5"/>
        <v/>
      </c>
      <c r="BD22" s="142" t="str">
        <f t="shared" si="5"/>
        <v/>
      </c>
      <c r="BE22" s="142" t="str">
        <f t="shared" si="5"/>
        <v/>
      </c>
      <c r="BF22" s="142" t="str">
        <f t="shared" si="5"/>
        <v/>
      </c>
      <c r="BG22" s="142" t="str">
        <f t="shared" si="5"/>
        <v/>
      </c>
      <c r="BH22" s="142" t="str">
        <f t="shared" si="5"/>
        <v/>
      </c>
      <c r="BM22" s="167" t="str">
        <f>IF(ROTAS!$C$20="","",ROTAS!$C$20)</f>
        <v/>
      </c>
      <c r="BN22" s="167" t="str">
        <f>IF(BM22="","",ROTAS!AI20)</f>
        <v/>
      </c>
      <c r="BO22" s="167" t="str">
        <f t="shared" si="8"/>
        <v/>
      </c>
      <c r="BP22" s="167" t="str">
        <f>IF(BO22="","",VLOOKUP(BO22,APURADO!$CM$8:$CN$38,2,0))</f>
        <v/>
      </c>
      <c r="BQ22" s="139"/>
      <c r="BR22" s="139"/>
      <c r="BS22" s="139"/>
      <c r="BT22" s="206" t="str">
        <f>IF(ROTAS!$C$20="","",ROTAS!$C$20)</f>
        <v/>
      </c>
      <c r="BU22" s="206" t="str">
        <f>IF(ROTAS!$F$20="","",ROTAS!$F$20)</f>
        <v/>
      </c>
      <c r="BV22" s="206" t="str">
        <f>IF(ROTAS!$J$20="","",ROTAS!$J$20)</f>
        <v/>
      </c>
      <c r="BW22" s="206" t="str">
        <f>IF(ROTAS!$N$20="","",ROTAS!$N$20)</f>
        <v/>
      </c>
      <c r="BX22" s="219">
        <f t="shared" si="9"/>
        <v>0</v>
      </c>
      <c r="CP22" s="247" t="str">
        <f t="shared" si="14"/>
        <v/>
      </c>
      <c r="CQ22" s="247" t="str">
        <f t="shared" si="14"/>
        <v/>
      </c>
      <c r="CR22" s="247" t="str">
        <f t="shared" si="14"/>
        <v/>
      </c>
      <c r="CS22" s="247" t="str">
        <f t="shared" si="14"/>
        <v/>
      </c>
      <c r="CT22" s="247" t="str">
        <f t="shared" si="14"/>
        <v/>
      </c>
      <c r="CU22" s="247" t="str">
        <f t="shared" si="14"/>
        <v/>
      </c>
      <c r="CV22" s="247" t="str">
        <f t="shared" si="14"/>
        <v/>
      </c>
      <c r="CW22" s="247" t="str">
        <f t="shared" si="14"/>
        <v/>
      </c>
      <c r="CX22" s="247" t="str">
        <f t="shared" si="14"/>
        <v/>
      </c>
      <c r="CY22" s="247" t="str">
        <f t="shared" si="14"/>
        <v/>
      </c>
      <c r="CZ22" s="247" t="str">
        <f t="shared" si="14"/>
        <v/>
      </c>
      <c r="DA22" s="247" t="str">
        <f t="shared" si="14"/>
        <v/>
      </c>
      <c r="DB22" s="247" t="str">
        <f t="shared" si="14"/>
        <v/>
      </c>
      <c r="DC22" s="247" t="str">
        <f t="shared" si="14"/>
        <v/>
      </c>
      <c r="DD22" s="247" t="str">
        <f t="shared" si="10"/>
        <v/>
      </c>
      <c r="DG22" s="250">
        <v>17</v>
      </c>
      <c r="DH22" s="417" t="str">
        <f>IF($BM$23="","",$BM$23)</f>
        <v/>
      </c>
      <c r="DI22" s="417"/>
      <c r="DJ22" s="417"/>
      <c r="DK22" s="417"/>
      <c r="DL22" s="250">
        <v>18</v>
      </c>
      <c r="DM22" s="417" t="str">
        <f>IF($BM$24="","",$BM$24)</f>
        <v/>
      </c>
      <c r="DN22" s="417"/>
      <c r="DO22" s="417"/>
      <c r="DP22" s="417"/>
    </row>
    <row r="23" spans="1:120" ht="35.25" customHeight="1" x14ac:dyDescent="0.25">
      <c r="A23" s="139" t="str">
        <f>IF(ROTAS!$C$21="","",ROTAS!$C$21)</f>
        <v/>
      </c>
      <c r="B23" s="438"/>
      <c r="C23" s="439"/>
      <c r="D23" s="440" t="str">
        <f t="shared" si="11"/>
        <v/>
      </c>
      <c r="E23" s="441"/>
      <c r="F23" s="441"/>
      <c r="G23" s="442"/>
      <c r="H23" s="440" t="str">
        <f t="shared" si="12"/>
        <v/>
      </c>
      <c r="I23" s="441"/>
      <c r="J23" s="441"/>
      <c r="K23" s="442"/>
      <c r="L23" s="436" t="str">
        <f t="shared" si="13"/>
        <v/>
      </c>
      <c r="M23" s="437"/>
      <c r="N23" s="469"/>
      <c r="O23" s="470"/>
      <c r="P23" s="146"/>
      <c r="Q23" s="147"/>
      <c r="R23" s="450"/>
      <c r="S23" s="451"/>
      <c r="T23" s="452"/>
      <c r="U23" s="453"/>
      <c r="V23" s="454"/>
      <c r="W23" s="455"/>
      <c r="X23" s="453"/>
      <c r="Y23" s="454"/>
      <c r="Z23" s="454"/>
      <c r="AA23" s="455"/>
      <c r="AB23" s="453"/>
      <c r="AC23" s="455"/>
      <c r="AD23" s="453"/>
      <c r="AE23" s="455"/>
      <c r="AF23" s="453"/>
      <c r="AG23" s="454"/>
      <c r="AH23" s="455"/>
      <c r="AI23" s="148"/>
      <c r="AJ23" s="199"/>
      <c r="AK23" s="134"/>
      <c r="AL23" s="434" t="s">
        <v>589</v>
      </c>
      <c r="AM23" s="434"/>
      <c r="AN23" s="434"/>
      <c r="AO23" s="96"/>
      <c r="AP23" s="434" t="s">
        <v>591</v>
      </c>
      <c r="AQ23" s="434"/>
      <c r="AR23" s="434"/>
      <c r="AS23" s="96"/>
      <c r="AT23" s="434" t="s">
        <v>592</v>
      </c>
      <c r="AU23" s="434"/>
      <c r="AV23" s="434"/>
      <c r="AW23" s="96"/>
      <c r="AX23" s="434" t="s">
        <v>593</v>
      </c>
      <c r="AY23" s="434"/>
      <c r="AZ23" s="435"/>
      <c r="BB23" s="142" t="str">
        <f t="shared" si="7"/>
        <v/>
      </c>
      <c r="BC23" s="142" t="str">
        <f t="shared" ref="BC23:BH65" si="15">IF($BF$1="","",IF($AB23=BC$6,(SUM($L23*$BF$1)+10)*2,""))</f>
        <v/>
      </c>
      <c r="BD23" s="142" t="str">
        <f t="shared" si="15"/>
        <v/>
      </c>
      <c r="BE23" s="142" t="str">
        <f t="shared" si="15"/>
        <v/>
      </c>
      <c r="BF23" s="142" t="str">
        <f t="shared" si="15"/>
        <v/>
      </c>
      <c r="BG23" s="142" t="str">
        <f t="shared" si="15"/>
        <v/>
      </c>
      <c r="BH23" s="142" t="str">
        <f t="shared" si="15"/>
        <v/>
      </c>
      <c r="BM23" s="167" t="str">
        <f>IF(ROTAS!$C$21="","",ROTAS!$C$21)</f>
        <v/>
      </c>
      <c r="BN23" s="167" t="str">
        <f>IF(BM23="","",ROTAS!AI21)</f>
        <v/>
      </c>
      <c r="BO23" s="167" t="str">
        <f t="shared" si="8"/>
        <v/>
      </c>
      <c r="BP23" s="167" t="str">
        <f>IF(BO23="","",VLOOKUP(BO23,APURADO!$CM$8:$CN$38,2,0))</f>
        <v/>
      </c>
      <c r="BQ23" s="139"/>
      <c r="BR23" s="139"/>
      <c r="BS23" s="139"/>
      <c r="BT23" s="206" t="str">
        <f>IF(ROTAS!$C$21="","",ROTAS!$C$21)</f>
        <v/>
      </c>
      <c r="BU23" s="206" t="str">
        <f>IF(ROTAS!$F$21="","",ROTAS!$F$21)</f>
        <v/>
      </c>
      <c r="BV23" s="206" t="str">
        <f>IF(ROTAS!$J$21="","",ROTAS!$J$21)</f>
        <v/>
      </c>
      <c r="BW23" s="206" t="str">
        <f>IF(ROTAS!$N$21="","",ROTAS!$N$21)</f>
        <v/>
      </c>
      <c r="BX23" s="219">
        <f t="shared" si="9"/>
        <v>0</v>
      </c>
      <c r="CQ23" s="247" t="str">
        <f t="shared" si="14"/>
        <v/>
      </c>
      <c r="CR23" s="247" t="str">
        <f t="shared" si="14"/>
        <v/>
      </c>
      <c r="CS23" s="247" t="str">
        <f t="shared" si="14"/>
        <v/>
      </c>
      <c r="CT23" s="247" t="str">
        <f t="shared" si="14"/>
        <v/>
      </c>
      <c r="CU23" s="247" t="str">
        <f t="shared" si="14"/>
        <v/>
      </c>
      <c r="CV23" s="247" t="str">
        <f t="shared" si="14"/>
        <v/>
      </c>
      <c r="CW23" s="247" t="str">
        <f t="shared" si="14"/>
        <v/>
      </c>
      <c r="CX23" s="247" t="str">
        <f t="shared" si="14"/>
        <v/>
      </c>
      <c r="CY23" s="247" t="str">
        <f t="shared" si="14"/>
        <v/>
      </c>
      <c r="CZ23" s="247" t="str">
        <f t="shared" si="14"/>
        <v/>
      </c>
      <c r="DA23" s="247" t="str">
        <f t="shared" si="14"/>
        <v/>
      </c>
      <c r="DB23" s="247" t="str">
        <f t="shared" si="14"/>
        <v/>
      </c>
      <c r="DC23" s="247" t="str">
        <f t="shared" si="14"/>
        <v/>
      </c>
      <c r="DD23" s="247" t="str">
        <f t="shared" si="10"/>
        <v/>
      </c>
      <c r="DG23" s="250">
        <v>19</v>
      </c>
      <c r="DH23" s="417" t="str">
        <f>IF($BM$25="","",$BM$25)</f>
        <v/>
      </c>
      <c r="DI23" s="417"/>
      <c r="DJ23" s="417"/>
      <c r="DK23" s="417"/>
      <c r="DL23" s="250">
        <v>20</v>
      </c>
      <c r="DM23" s="417" t="str">
        <f>IF($BM$26="","",$BM$26)</f>
        <v/>
      </c>
      <c r="DN23" s="417"/>
      <c r="DO23" s="417"/>
      <c r="DP23" s="417"/>
    </row>
    <row r="24" spans="1:120" ht="35.25" customHeight="1" x14ac:dyDescent="0.25">
      <c r="A24" s="139" t="str">
        <f>IF(ROTAS!$C$22="","",ROTAS!$C$22)</f>
        <v/>
      </c>
      <c r="B24" s="438"/>
      <c r="C24" s="439"/>
      <c r="D24" s="440" t="str">
        <f t="shared" si="11"/>
        <v/>
      </c>
      <c r="E24" s="441"/>
      <c r="F24" s="441"/>
      <c r="G24" s="442"/>
      <c r="H24" s="440" t="str">
        <f t="shared" si="12"/>
        <v/>
      </c>
      <c r="I24" s="441"/>
      <c r="J24" s="441"/>
      <c r="K24" s="442"/>
      <c r="L24" s="436" t="str">
        <f t="shared" si="13"/>
        <v/>
      </c>
      <c r="M24" s="437"/>
      <c r="N24" s="469"/>
      <c r="O24" s="470"/>
      <c r="P24" s="146"/>
      <c r="Q24" s="147"/>
      <c r="R24" s="450"/>
      <c r="S24" s="451"/>
      <c r="T24" s="452"/>
      <c r="U24" s="453"/>
      <c r="V24" s="454"/>
      <c r="W24" s="455"/>
      <c r="X24" s="453"/>
      <c r="Y24" s="454"/>
      <c r="Z24" s="454"/>
      <c r="AA24" s="455"/>
      <c r="AB24" s="453"/>
      <c r="AC24" s="455"/>
      <c r="AD24" s="453"/>
      <c r="AE24" s="455"/>
      <c r="AF24" s="453"/>
      <c r="AG24" s="454"/>
      <c r="AH24" s="455"/>
      <c r="AI24" s="148"/>
      <c r="AJ24" s="199"/>
      <c r="AK24" s="134"/>
      <c r="AL24" s="434" t="s">
        <v>589</v>
      </c>
      <c r="AM24" s="434"/>
      <c r="AN24" s="434"/>
      <c r="AO24" s="96"/>
      <c r="AP24" s="434" t="s">
        <v>591</v>
      </c>
      <c r="AQ24" s="434"/>
      <c r="AR24" s="434"/>
      <c r="AS24" s="96"/>
      <c r="AT24" s="434" t="s">
        <v>592</v>
      </c>
      <c r="AU24" s="434"/>
      <c r="AV24" s="434"/>
      <c r="AW24" s="96"/>
      <c r="AX24" s="434" t="s">
        <v>593</v>
      </c>
      <c r="AY24" s="434"/>
      <c r="AZ24" s="435"/>
      <c r="BB24" s="142" t="str">
        <f t="shared" si="7"/>
        <v/>
      </c>
      <c r="BC24" s="142" t="str">
        <f t="shared" si="15"/>
        <v/>
      </c>
      <c r="BD24" s="142" t="str">
        <f t="shared" si="15"/>
        <v/>
      </c>
      <c r="BE24" s="142" t="str">
        <f t="shared" si="15"/>
        <v/>
      </c>
      <c r="BF24" s="142" t="str">
        <f t="shared" si="15"/>
        <v/>
      </c>
      <c r="BG24" s="142" t="str">
        <f t="shared" si="15"/>
        <v/>
      </c>
      <c r="BH24" s="142" t="str">
        <f t="shared" si="15"/>
        <v/>
      </c>
      <c r="BM24" s="167" t="str">
        <f>IF(ROTAS!$C$22="","",ROTAS!$C$22)</f>
        <v/>
      </c>
      <c r="BN24" s="167" t="str">
        <f>IF(BM24="","",ROTAS!AI22)</f>
        <v/>
      </c>
      <c r="BO24" s="167" t="str">
        <f t="shared" si="8"/>
        <v/>
      </c>
      <c r="BP24" s="167" t="str">
        <f>IF(BO24="","",VLOOKUP(BO24,APURADO!$CM$8:$CN$38,2,0))</f>
        <v/>
      </c>
      <c r="BQ24" s="139"/>
      <c r="BR24" s="139"/>
      <c r="BS24" s="139"/>
      <c r="BT24" s="206" t="str">
        <f>IF(ROTAS!$C$22="","",ROTAS!$C$22)</f>
        <v/>
      </c>
      <c r="BU24" s="206" t="str">
        <f>IF(ROTAS!$F$22="","",ROTAS!$F$22)</f>
        <v/>
      </c>
      <c r="BV24" s="206" t="str">
        <f>IF(ROTAS!$J$22="","",ROTAS!$J$22)</f>
        <v/>
      </c>
      <c r="BW24" s="206" t="str">
        <f>IF(ROTAS!$N$22="","",ROTAS!$N$22)</f>
        <v/>
      </c>
      <c r="BX24" s="219">
        <f t="shared" si="9"/>
        <v>0</v>
      </c>
      <c r="CR24" s="247" t="str">
        <f t="shared" ref="CR24:DC32" si="16">$BM24</f>
        <v/>
      </c>
      <c r="CS24" s="247" t="str">
        <f t="shared" si="16"/>
        <v/>
      </c>
      <c r="CT24" s="247" t="str">
        <f t="shared" si="16"/>
        <v/>
      </c>
      <c r="CU24" s="247" t="str">
        <f t="shared" si="16"/>
        <v/>
      </c>
      <c r="CV24" s="247" t="str">
        <f t="shared" si="16"/>
        <v/>
      </c>
      <c r="CW24" s="247" t="str">
        <f t="shared" si="16"/>
        <v/>
      </c>
      <c r="CX24" s="247" t="str">
        <f t="shared" si="16"/>
        <v/>
      </c>
      <c r="CY24" s="247" t="str">
        <f t="shared" si="16"/>
        <v/>
      </c>
      <c r="CZ24" s="247" t="str">
        <f t="shared" si="16"/>
        <v/>
      </c>
      <c r="DA24" s="247" t="str">
        <f t="shared" si="16"/>
        <v/>
      </c>
      <c r="DB24" s="247" t="str">
        <f t="shared" si="16"/>
        <v/>
      </c>
      <c r="DC24" s="247" t="str">
        <f t="shared" si="16"/>
        <v/>
      </c>
      <c r="DD24" s="247" t="str">
        <f t="shared" si="10"/>
        <v/>
      </c>
      <c r="DG24" s="250">
        <v>21</v>
      </c>
      <c r="DH24" s="417" t="str">
        <f>IF($BM$27="","",$BM$27)</f>
        <v/>
      </c>
      <c r="DI24" s="417"/>
      <c r="DJ24" s="417"/>
      <c r="DK24" s="417"/>
      <c r="DL24" s="250">
        <v>22</v>
      </c>
      <c r="DM24" s="417" t="str">
        <f>IF($BM$28="","",$BM$28)</f>
        <v/>
      </c>
      <c r="DN24" s="417"/>
      <c r="DO24" s="417"/>
      <c r="DP24" s="417"/>
    </row>
    <row r="25" spans="1:120" ht="35.25" customHeight="1" x14ac:dyDescent="0.25">
      <c r="A25" s="139" t="str">
        <f>IF(ROTAS!$C$23="","",ROTAS!$C$23)</f>
        <v/>
      </c>
      <c r="B25" s="438"/>
      <c r="C25" s="439"/>
      <c r="D25" s="440" t="str">
        <f t="shared" si="11"/>
        <v/>
      </c>
      <c r="E25" s="441"/>
      <c r="F25" s="441"/>
      <c r="G25" s="442"/>
      <c r="H25" s="440" t="str">
        <f t="shared" si="12"/>
        <v/>
      </c>
      <c r="I25" s="441"/>
      <c r="J25" s="441"/>
      <c r="K25" s="442"/>
      <c r="L25" s="436" t="str">
        <f t="shared" si="13"/>
        <v/>
      </c>
      <c r="M25" s="437"/>
      <c r="N25" s="469"/>
      <c r="O25" s="470"/>
      <c r="P25" s="146"/>
      <c r="Q25" s="147"/>
      <c r="R25" s="450"/>
      <c r="S25" s="451"/>
      <c r="T25" s="452"/>
      <c r="U25" s="453"/>
      <c r="V25" s="454"/>
      <c r="W25" s="455"/>
      <c r="X25" s="453"/>
      <c r="Y25" s="454"/>
      <c r="Z25" s="454"/>
      <c r="AA25" s="455"/>
      <c r="AB25" s="453"/>
      <c r="AC25" s="455"/>
      <c r="AD25" s="453"/>
      <c r="AE25" s="455"/>
      <c r="AF25" s="453"/>
      <c r="AG25" s="454"/>
      <c r="AH25" s="455"/>
      <c r="AI25" s="148"/>
      <c r="AJ25" s="199"/>
      <c r="AK25" s="134"/>
      <c r="AL25" s="434" t="s">
        <v>589</v>
      </c>
      <c r="AM25" s="434"/>
      <c r="AN25" s="434"/>
      <c r="AO25" s="96"/>
      <c r="AP25" s="434" t="s">
        <v>591</v>
      </c>
      <c r="AQ25" s="434"/>
      <c r="AR25" s="434"/>
      <c r="AS25" s="96"/>
      <c r="AT25" s="434" t="s">
        <v>592</v>
      </c>
      <c r="AU25" s="434"/>
      <c r="AV25" s="434"/>
      <c r="AW25" s="96"/>
      <c r="AX25" s="434" t="s">
        <v>593</v>
      </c>
      <c r="AY25" s="434"/>
      <c r="AZ25" s="435"/>
      <c r="BB25" s="142" t="str">
        <f t="shared" si="7"/>
        <v/>
      </c>
      <c r="BC25" s="142" t="str">
        <f t="shared" si="15"/>
        <v/>
      </c>
      <c r="BD25" s="142" t="str">
        <f t="shared" si="15"/>
        <v/>
      </c>
      <c r="BE25" s="142" t="str">
        <f t="shared" si="15"/>
        <v/>
      </c>
      <c r="BF25" s="142" t="str">
        <f t="shared" si="15"/>
        <v/>
      </c>
      <c r="BG25" s="142" t="str">
        <f t="shared" si="15"/>
        <v/>
      </c>
      <c r="BH25" s="142" t="str">
        <f t="shared" si="15"/>
        <v/>
      </c>
      <c r="BM25" s="167" t="str">
        <f>IF(ROTAS!$C$23="","",ROTAS!$C$23)</f>
        <v/>
      </c>
      <c r="BN25" s="167" t="str">
        <f>IF(BM25="","",ROTAS!AI23)</f>
        <v/>
      </c>
      <c r="BO25" s="167" t="str">
        <f t="shared" si="8"/>
        <v/>
      </c>
      <c r="BP25" s="167" t="str">
        <f>IF(BO25="","",VLOOKUP(BO25,APURADO!$CM$8:$CN$38,2,0))</f>
        <v/>
      </c>
      <c r="BQ25" s="139"/>
      <c r="BR25" s="139"/>
      <c r="BS25" s="139"/>
      <c r="BT25" s="206" t="str">
        <f>IF(ROTAS!$C$23="","",ROTAS!$C$23)</f>
        <v/>
      </c>
      <c r="BU25" s="206" t="str">
        <f>IF(ROTAS!$F$23="","",ROTAS!$F$23)</f>
        <v/>
      </c>
      <c r="BV25" s="206" t="str">
        <f>IF(ROTAS!$J$23="","",ROTAS!$J$23)</f>
        <v/>
      </c>
      <c r="BW25" s="206" t="str">
        <f>IF(ROTAS!$N$23="","",ROTAS!$N$23)</f>
        <v/>
      </c>
      <c r="BX25" s="219">
        <f t="shared" si="9"/>
        <v>0</v>
      </c>
      <c r="CS25" s="247" t="str">
        <f t="shared" si="16"/>
        <v/>
      </c>
      <c r="CT25" s="247" t="str">
        <f t="shared" si="16"/>
        <v/>
      </c>
      <c r="CU25" s="247" t="str">
        <f t="shared" si="16"/>
        <v/>
      </c>
      <c r="CV25" s="247" t="str">
        <f t="shared" si="16"/>
        <v/>
      </c>
      <c r="CW25" s="247" t="str">
        <f t="shared" si="16"/>
        <v/>
      </c>
      <c r="CX25" s="247" t="str">
        <f t="shared" si="16"/>
        <v/>
      </c>
      <c r="CY25" s="247" t="str">
        <f t="shared" si="16"/>
        <v/>
      </c>
      <c r="CZ25" s="247" t="str">
        <f t="shared" si="16"/>
        <v/>
      </c>
      <c r="DA25" s="247" t="str">
        <f t="shared" si="16"/>
        <v/>
      </c>
      <c r="DB25" s="247" t="str">
        <f t="shared" si="16"/>
        <v/>
      </c>
      <c r="DC25" s="247" t="str">
        <f t="shared" si="16"/>
        <v/>
      </c>
      <c r="DD25" s="247" t="str">
        <f t="shared" si="10"/>
        <v/>
      </c>
      <c r="DG25" s="250">
        <v>23</v>
      </c>
      <c r="DH25" s="417" t="str">
        <f>IF($BM$29="","",$BM$29)</f>
        <v/>
      </c>
      <c r="DI25" s="417"/>
      <c r="DJ25" s="417"/>
      <c r="DK25" s="417"/>
      <c r="DL25" s="250">
        <v>24</v>
      </c>
      <c r="DM25" s="417" t="str">
        <f>IF($BM$30="","",$BM$30)</f>
        <v/>
      </c>
      <c r="DN25" s="417"/>
      <c r="DO25" s="417"/>
      <c r="DP25" s="417"/>
    </row>
    <row r="26" spans="1:120" ht="35.25" customHeight="1" x14ac:dyDescent="0.25">
      <c r="A26" s="139" t="str">
        <f>IF(ROTAS!$C$24="","",ROTAS!$C$24)</f>
        <v/>
      </c>
      <c r="B26" s="438"/>
      <c r="C26" s="439"/>
      <c r="D26" s="440" t="str">
        <f t="shared" si="11"/>
        <v/>
      </c>
      <c r="E26" s="441"/>
      <c r="F26" s="441"/>
      <c r="G26" s="442"/>
      <c r="H26" s="440" t="str">
        <f t="shared" si="12"/>
        <v/>
      </c>
      <c r="I26" s="441"/>
      <c r="J26" s="441"/>
      <c r="K26" s="442"/>
      <c r="L26" s="436" t="str">
        <f t="shared" si="13"/>
        <v/>
      </c>
      <c r="M26" s="437"/>
      <c r="N26" s="469"/>
      <c r="O26" s="470"/>
      <c r="P26" s="146"/>
      <c r="Q26" s="147"/>
      <c r="R26" s="450"/>
      <c r="S26" s="451"/>
      <c r="T26" s="452"/>
      <c r="U26" s="453"/>
      <c r="V26" s="454"/>
      <c r="W26" s="455"/>
      <c r="X26" s="453"/>
      <c r="Y26" s="454"/>
      <c r="Z26" s="454"/>
      <c r="AA26" s="455"/>
      <c r="AB26" s="453"/>
      <c r="AC26" s="455"/>
      <c r="AD26" s="453"/>
      <c r="AE26" s="455"/>
      <c r="AF26" s="453"/>
      <c r="AG26" s="454"/>
      <c r="AH26" s="455"/>
      <c r="AI26" s="148"/>
      <c r="AJ26" s="199"/>
      <c r="AK26" s="134"/>
      <c r="AL26" s="434" t="s">
        <v>589</v>
      </c>
      <c r="AM26" s="434"/>
      <c r="AN26" s="434"/>
      <c r="AO26" s="96"/>
      <c r="AP26" s="434" t="s">
        <v>591</v>
      </c>
      <c r="AQ26" s="434"/>
      <c r="AR26" s="434"/>
      <c r="AS26" s="96"/>
      <c r="AT26" s="434" t="s">
        <v>592</v>
      </c>
      <c r="AU26" s="434"/>
      <c r="AV26" s="434"/>
      <c r="AW26" s="96"/>
      <c r="AX26" s="434" t="s">
        <v>593</v>
      </c>
      <c r="AY26" s="434"/>
      <c r="AZ26" s="435"/>
      <c r="BB26" s="142" t="str">
        <f t="shared" si="7"/>
        <v/>
      </c>
      <c r="BC26" s="142" t="str">
        <f t="shared" si="15"/>
        <v/>
      </c>
      <c r="BD26" s="142" t="str">
        <f t="shared" si="15"/>
        <v/>
      </c>
      <c r="BE26" s="142" t="str">
        <f t="shared" si="15"/>
        <v/>
      </c>
      <c r="BF26" s="142" t="str">
        <f t="shared" si="15"/>
        <v/>
      </c>
      <c r="BG26" s="142" t="str">
        <f t="shared" si="15"/>
        <v/>
      </c>
      <c r="BH26" s="142" t="str">
        <f t="shared" si="15"/>
        <v/>
      </c>
      <c r="BM26" s="167" t="str">
        <f>IF(ROTAS!$C$24="","",ROTAS!$C$24)</f>
        <v/>
      </c>
      <c r="BN26" s="167" t="str">
        <f>IF(BM26="","",ROTAS!AI24)</f>
        <v/>
      </c>
      <c r="BO26" s="167" t="str">
        <f t="shared" si="8"/>
        <v/>
      </c>
      <c r="BP26" s="167" t="str">
        <f>IF(BO26="","",VLOOKUP(BO26,APURADO!$CM$8:$CN$38,2,0))</f>
        <v/>
      </c>
      <c r="BQ26" s="139"/>
      <c r="BR26" s="139"/>
      <c r="BS26" s="139"/>
      <c r="BT26" s="206" t="str">
        <f>IF(ROTAS!$C$24="","",ROTAS!$C$24)</f>
        <v/>
      </c>
      <c r="BU26" s="206" t="str">
        <f>IF(ROTAS!$F$24="","",ROTAS!$F$24)</f>
        <v/>
      </c>
      <c r="BV26" s="206" t="str">
        <f>IF(ROTAS!$J$24="","",ROTAS!$J$24)</f>
        <v/>
      </c>
      <c r="BW26" s="206" t="str">
        <f>IF(ROTAS!$N$24="","",ROTAS!$N$24)</f>
        <v/>
      </c>
      <c r="BX26" s="219">
        <f t="shared" si="9"/>
        <v>0</v>
      </c>
      <c r="CT26" s="247" t="str">
        <f t="shared" si="16"/>
        <v/>
      </c>
      <c r="CU26" s="247" t="str">
        <f t="shared" si="16"/>
        <v/>
      </c>
      <c r="CV26" s="247" t="str">
        <f t="shared" si="16"/>
        <v/>
      </c>
      <c r="CW26" s="247" t="str">
        <f t="shared" si="16"/>
        <v/>
      </c>
      <c r="CX26" s="247" t="str">
        <f t="shared" si="16"/>
        <v/>
      </c>
      <c r="CY26" s="247" t="str">
        <f t="shared" si="16"/>
        <v/>
      </c>
      <c r="CZ26" s="247" t="str">
        <f t="shared" si="16"/>
        <v/>
      </c>
      <c r="DA26" s="247" t="str">
        <f t="shared" si="16"/>
        <v/>
      </c>
      <c r="DB26" s="247" t="str">
        <f t="shared" si="16"/>
        <v/>
      </c>
      <c r="DC26" s="247" t="str">
        <f t="shared" si="16"/>
        <v/>
      </c>
      <c r="DD26" s="247" t="str">
        <f t="shared" si="10"/>
        <v/>
      </c>
      <c r="DG26" s="250">
        <v>25</v>
      </c>
      <c r="DH26" s="417" t="str">
        <f>IF($BM$31="","",$BM$31)</f>
        <v/>
      </c>
      <c r="DI26" s="417"/>
      <c r="DJ26" s="417"/>
      <c r="DK26" s="417"/>
      <c r="DL26" s="250">
        <v>26</v>
      </c>
      <c r="DM26" s="417" t="str">
        <f>IF($BM$32="","",$BM$32)</f>
        <v/>
      </c>
      <c r="DN26" s="417"/>
      <c r="DO26" s="417"/>
      <c r="DP26" s="417"/>
    </row>
    <row r="27" spans="1:120" ht="35.25" customHeight="1" x14ac:dyDescent="0.25">
      <c r="A27" s="139" t="str">
        <f>IF(ROTAS!$C$25="","",ROTAS!$C$25)</f>
        <v/>
      </c>
      <c r="B27" s="438"/>
      <c r="C27" s="439"/>
      <c r="D27" s="440" t="str">
        <f t="shared" si="11"/>
        <v/>
      </c>
      <c r="E27" s="441"/>
      <c r="F27" s="441"/>
      <c r="G27" s="442"/>
      <c r="H27" s="440" t="str">
        <f t="shared" si="12"/>
        <v/>
      </c>
      <c r="I27" s="441"/>
      <c r="J27" s="441"/>
      <c r="K27" s="442"/>
      <c r="L27" s="436" t="str">
        <f t="shared" si="13"/>
        <v/>
      </c>
      <c r="M27" s="437"/>
      <c r="N27" s="469"/>
      <c r="O27" s="470"/>
      <c r="P27" s="146"/>
      <c r="Q27" s="147"/>
      <c r="R27" s="450"/>
      <c r="S27" s="451"/>
      <c r="T27" s="452"/>
      <c r="U27" s="453"/>
      <c r="V27" s="454"/>
      <c r="W27" s="455"/>
      <c r="X27" s="453"/>
      <c r="Y27" s="454"/>
      <c r="Z27" s="454"/>
      <c r="AA27" s="455"/>
      <c r="AB27" s="453"/>
      <c r="AC27" s="455"/>
      <c r="AD27" s="453"/>
      <c r="AE27" s="455"/>
      <c r="AF27" s="453"/>
      <c r="AG27" s="454"/>
      <c r="AH27" s="455"/>
      <c r="AI27" s="148"/>
      <c r="AJ27" s="199"/>
      <c r="AK27" s="134"/>
      <c r="AL27" s="434" t="s">
        <v>589</v>
      </c>
      <c r="AM27" s="434"/>
      <c r="AN27" s="434"/>
      <c r="AO27" s="96"/>
      <c r="AP27" s="434" t="s">
        <v>591</v>
      </c>
      <c r="AQ27" s="434"/>
      <c r="AR27" s="434"/>
      <c r="AS27" s="96"/>
      <c r="AT27" s="434" t="s">
        <v>592</v>
      </c>
      <c r="AU27" s="434"/>
      <c r="AV27" s="434"/>
      <c r="AW27" s="96"/>
      <c r="AX27" s="434" t="s">
        <v>593</v>
      </c>
      <c r="AY27" s="434"/>
      <c r="AZ27" s="435"/>
      <c r="BB27" s="142" t="str">
        <f t="shared" si="7"/>
        <v/>
      </c>
      <c r="BC27" s="142" t="str">
        <f t="shared" si="15"/>
        <v/>
      </c>
      <c r="BD27" s="142" t="str">
        <f t="shared" si="15"/>
        <v/>
      </c>
      <c r="BE27" s="142" t="str">
        <f t="shared" si="15"/>
        <v/>
      </c>
      <c r="BF27" s="142" t="str">
        <f t="shared" si="15"/>
        <v/>
      </c>
      <c r="BG27" s="142" t="str">
        <f t="shared" si="15"/>
        <v/>
      </c>
      <c r="BH27" s="142" t="str">
        <f t="shared" si="15"/>
        <v/>
      </c>
      <c r="BM27" s="167" t="str">
        <f>IF(ROTAS!$C$25="","",ROTAS!$C$25)</f>
        <v/>
      </c>
      <c r="BN27" s="167" t="str">
        <f>IF(BM27="","",ROTAS!AI25)</f>
        <v/>
      </c>
      <c r="BO27" s="167" t="str">
        <f t="shared" si="8"/>
        <v/>
      </c>
      <c r="BP27" s="167" t="str">
        <f>IF(BO27="","",VLOOKUP(BO27,APURADO!$CM$8:$CN$38,2,0))</f>
        <v/>
      </c>
      <c r="BQ27" s="139"/>
      <c r="BR27" s="139"/>
      <c r="BS27" s="139"/>
      <c r="BT27" s="206" t="str">
        <f>IF(ROTAS!$C$25="","",ROTAS!$C$25)</f>
        <v/>
      </c>
      <c r="BU27" s="206" t="str">
        <f>IF(ROTAS!$F$25="","",ROTAS!$F$25)</f>
        <v/>
      </c>
      <c r="BV27" s="206" t="str">
        <f>IF(ROTAS!$J$25="","",ROTAS!$J$25)</f>
        <v/>
      </c>
      <c r="BW27" s="206" t="str">
        <f>IF(ROTAS!$N$25="","",ROTAS!$N$25)</f>
        <v/>
      </c>
      <c r="BX27" s="219">
        <f t="shared" si="9"/>
        <v>0</v>
      </c>
      <c r="CU27" s="247" t="str">
        <f t="shared" si="16"/>
        <v/>
      </c>
      <c r="CV27" s="247" t="str">
        <f t="shared" si="16"/>
        <v/>
      </c>
      <c r="CW27" s="247" t="str">
        <f t="shared" si="16"/>
        <v/>
      </c>
      <c r="CX27" s="247" t="str">
        <f t="shared" si="16"/>
        <v/>
      </c>
      <c r="CY27" s="247" t="str">
        <f t="shared" si="16"/>
        <v/>
      </c>
      <c r="CZ27" s="247" t="str">
        <f t="shared" si="16"/>
        <v/>
      </c>
      <c r="DA27" s="247" t="str">
        <f t="shared" si="16"/>
        <v/>
      </c>
      <c r="DB27" s="247" t="str">
        <f t="shared" si="16"/>
        <v/>
      </c>
      <c r="DC27" s="247" t="str">
        <f t="shared" si="16"/>
        <v/>
      </c>
      <c r="DD27" s="247" t="str">
        <f t="shared" si="10"/>
        <v/>
      </c>
      <c r="DG27" s="250">
        <v>27</v>
      </c>
      <c r="DH27" s="417" t="str">
        <f>IF($BM$33="","",$BM$33)</f>
        <v/>
      </c>
      <c r="DI27" s="417"/>
      <c r="DJ27" s="417"/>
      <c r="DK27" s="417"/>
      <c r="DL27" s="250">
        <v>28</v>
      </c>
      <c r="DM27" s="417" t="str">
        <f>IF($BM$34="","",$BM$34)</f>
        <v/>
      </c>
      <c r="DN27" s="417"/>
      <c r="DO27" s="417"/>
      <c r="DP27" s="417"/>
    </row>
    <row r="28" spans="1:120" ht="35.25" customHeight="1" x14ac:dyDescent="0.25">
      <c r="A28" s="139" t="str">
        <f>IF(ROTAS!$C$26="","",ROTAS!$C$26)</f>
        <v/>
      </c>
      <c r="B28" s="438"/>
      <c r="C28" s="439"/>
      <c r="D28" s="440" t="str">
        <f t="shared" si="11"/>
        <v/>
      </c>
      <c r="E28" s="441"/>
      <c r="F28" s="441"/>
      <c r="G28" s="442"/>
      <c r="H28" s="440" t="str">
        <f t="shared" si="12"/>
        <v/>
      </c>
      <c r="I28" s="441"/>
      <c r="J28" s="441"/>
      <c r="K28" s="442"/>
      <c r="L28" s="436" t="str">
        <f t="shared" si="13"/>
        <v/>
      </c>
      <c r="M28" s="437"/>
      <c r="N28" s="469"/>
      <c r="O28" s="470"/>
      <c r="P28" s="146"/>
      <c r="Q28" s="147"/>
      <c r="R28" s="450"/>
      <c r="S28" s="451"/>
      <c r="T28" s="452"/>
      <c r="U28" s="453"/>
      <c r="V28" s="454"/>
      <c r="W28" s="455"/>
      <c r="X28" s="453"/>
      <c r="Y28" s="454"/>
      <c r="Z28" s="454"/>
      <c r="AA28" s="455"/>
      <c r="AB28" s="453"/>
      <c r="AC28" s="455"/>
      <c r="AD28" s="453"/>
      <c r="AE28" s="455"/>
      <c r="AF28" s="453"/>
      <c r="AG28" s="454"/>
      <c r="AH28" s="455"/>
      <c r="AI28" s="148"/>
      <c r="AJ28" s="199"/>
      <c r="AK28" s="134"/>
      <c r="AL28" s="434" t="s">
        <v>589</v>
      </c>
      <c r="AM28" s="434"/>
      <c r="AN28" s="434"/>
      <c r="AO28" s="96"/>
      <c r="AP28" s="434" t="s">
        <v>591</v>
      </c>
      <c r="AQ28" s="434"/>
      <c r="AR28" s="434"/>
      <c r="AS28" s="96"/>
      <c r="AT28" s="434" t="s">
        <v>592</v>
      </c>
      <c r="AU28" s="434"/>
      <c r="AV28" s="434"/>
      <c r="AW28" s="96"/>
      <c r="AX28" s="434" t="s">
        <v>593</v>
      </c>
      <c r="AY28" s="434"/>
      <c r="AZ28" s="435"/>
      <c r="BB28" s="142" t="str">
        <f t="shared" si="7"/>
        <v/>
      </c>
      <c r="BC28" s="142" t="str">
        <f t="shared" si="15"/>
        <v/>
      </c>
      <c r="BD28" s="142" t="str">
        <f t="shared" si="15"/>
        <v/>
      </c>
      <c r="BE28" s="142" t="str">
        <f t="shared" si="15"/>
        <v/>
      </c>
      <c r="BF28" s="142" t="str">
        <f t="shared" si="15"/>
        <v/>
      </c>
      <c r="BG28" s="142" t="str">
        <f t="shared" si="15"/>
        <v/>
      </c>
      <c r="BH28" s="142" t="str">
        <f t="shared" si="15"/>
        <v/>
      </c>
      <c r="BM28" s="167" t="str">
        <f>IF(ROTAS!$C$26="","",ROTAS!$C$26)</f>
        <v/>
      </c>
      <c r="BN28" s="167" t="str">
        <f>IF(BM28="","",ROTAS!AI26)</f>
        <v/>
      </c>
      <c r="BO28" s="167" t="str">
        <f t="shared" si="8"/>
        <v/>
      </c>
      <c r="BP28" s="167" t="str">
        <f>IF(BO28="","",VLOOKUP(BO28,APURADO!$CM$8:$CN$38,2,0))</f>
        <v/>
      </c>
      <c r="BQ28" s="139"/>
      <c r="BR28" s="139"/>
      <c r="BS28" s="139"/>
      <c r="BT28" s="206" t="str">
        <f>IF(ROTAS!$C$26="","",ROTAS!$C$26)</f>
        <v/>
      </c>
      <c r="BU28" s="206" t="str">
        <f>IF(ROTAS!$F$26="","",ROTAS!$F$26)</f>
        <v/>
      </c>
      <c r="BV28" s="206" t="str">
        <f>IF(ROTAS!$J$26="","",ROTAS!$J$26)</f>
        <v/>
      </c>
      <c r="BW28" s="206" t="str">
        <f>IF(ROTAS!$N$26="","",ROTAS!$N$26)</f>
        <v/>
      </c>
      <c r="BX28" s="219">
        <f t="shared" si="9"/>
        <v>0</v>
      </c>
      <c r="CV28" s="247" t="str">
        <f t="shared" si="16"/>
        <v/>
      </c>
      <c r="CW28" s="247" t="str">
        <f t="shared" si="16"/>
        <v/>
      </c>
      <c r="CX28" s="247" t="str">
        <f t="shared" si="16"/>
        <v/>
      </c>
      <c r="CY28" s="247" t="str">
        <f t="shared" si="16"/>
        <v/>
      </c>
      <c r="CZ28" s="247" t="str">
        <f t="shared" si="16"/>
        <v/>
      </c>
      <c r="DA28" s="247" t="str">
        <f t="shared" si="16"/>
        <v/>
      </c>
      <c r="DB28" s="247" t="str">
        <f t="shared" si="16"/>
        <v/>
      </c>
      <c r="DC28" s="247" t="str">
        <f t="shared" si="16"/>
        <v/>
      </c>
      <c r="DD28" s="247" t="str">
        <f t="shared" si="10"/>
        <v/>
      </c>
      <c r="DG28" s="250">
        <v>29</v>
      </c>
      <c r="DH28" s="417" t="str">
        <f>IF($BM$35="","",$BM$35)</f>
        <v/>
      </c>
      <c r="DI28" s="417"/>
      <c r="DJ28" s="417"/>
      <c r="DK28" s="417"/>
      <c r="DL28" s="250">
        <v>30</v>
      </c>
      <c r="DM28" s="417" t="str">
        <f>IF($BM$36="","",$BM$36)</f>
        <v/>
      </c>
      <c r="DN28" s="417"/>
      <c r="DO28" s="417"/>
      <c r="DP28" s="417"/>
    </row>
    <row r="29" spans="1:120" ht="35.25" customHeight="1" x14ac:dyDescent="0.25">
      <c r="A29" s="139" t="str">
        <f>IF(ROTAS!$C$27="","",ROTAS!$C$27)</f>
        <v/>
      </c>
      <c r="B29" s="438"/>
      <c r="C29" s="439"/>
      <c r="D29" s="440" t="str">
        <f t="shared" si="11"/>
        <v/>
      </c>
      <c r="E29" s="441"/>
      <c r="F29" s="441"/>
      <c r="G29" s="442"/>
      <c r="H29" s="440" t="str">
        <f t="shared" si="12"/>
        <v/>
      </c>
      <c r="I29" s="441"/>
      <c r="J29" s="441"/>
      <c r="K29" s="442"/>
      <c r="L29" s="436" t="str">
        <f t="shared" si="13"/>
        <v/>
      </c>
      <c r="M29" s="437"/>
      <c r="N29" s="469"/>
      <c r="O29" s="470"/>
      <c r="P29" s="146"/>
      <c r="Q29" s="147"/>
      <c r="R29" s="450"/>
      <c r="S29" s="451"/>
      <c r="T29" s="452"/>
      <c r="U29" s="453"/>
      <c r="V29" s="454"/>
      <c r="W29" s="455"/>
      <c r="X29" s="453"/>
      <c r="Y29" s="454"/>
      <c r="Z29" s="454"/>
      <c r="AA29" s="455"/>
      <c r="AB29" s="453"/>
      <c r="AC29" s="455"/>
      <c r="AD29" s="453"/>
      <c r="AE29" s="455"/>
      <c r="AF29" s="453"/>
      <c r="AG29" s="454"/>
      <c r="AH29" s="455"/>
      <c r="AI29" s="148"/>
      <c r="AJ29" s="199"/>
      <c r="AK29" s="134"/>
      <c r="AL29" s="434" t="s">
        <v>589</v>
      </c>
      <c r="AM29" s="434"/>
      <c r="AN29" s="434"/>
      <c r="AO29" s="96"/>
      <c r="AP29" s="434" t="s">
        <v>591</v>
      </c>
      <c r="AQ29" s="434"/>
      <c r="AR29" s="434"/>
      <c r="AS29" s="96"/>
      <c r="AT29" s="434" t="s">
        <v>592</v>
      </c>
      <c r="AU29" s="434"/>
      <c r="AV29" s="434"/>
      <c r="AW29" s="96"/>
      <c r="AX29" s="434" t="s">
        <v>593</v>
      </c>
      <c r="AY29" s="434"/>
      <c r="AZ29" s="435"/>
      <c r="BB29" s="142" t="str">
        <f t="shared" si="7"/>
        <v/>
      </c>
      <c r="BC29" s="142" t="str">
        <f t="shared" si="15"/>
        <v/>
      </c>
      <c r="BD29" s="142" t="str">
        <f t="shared" si="15"/>
        <v/>
      </c>
      <c r="BE29" s="142" t="str">
        <f t="shared" si="15"/>
        <v/>
      </c>
      <c r="BF29" s="142" t="str">
        <f t="shared" si="15"/>
        <v/>
      </c>
      <c r="BG29" s="142" t="str">
        <f t="shared" si="15"/>
        <v/>
      </c>
      <c r="BH29" s="142" t="str">
        <f t="shared" si="15"/>
        <v/>
      </c>
      <c r="BM29" s="167" t="str">
        <f>IF(ROTAS!$C$27="","",ROTAS!$C$27)</f>
        <v/>
      </c>
      <c r="BN29" s="167" t="str">
        <f>IF(BM29="","",ROTAS!AI27)</f>
        <v/>
      </c>
      <c r="BO29" s="167" t="str">
        <f t="shared" si="8"/>
        <v/>
      </c>
      <c r="BP29" s="167" t="str">
        <f>IF(BO29="","",VLOOKUP(BO29,APURADO!$CM$8:$CN$38,2,0))</f>
        <v/>
      </c>
      <c r="BQ29" s="139"/>
      <c r="BR29" s="139"/>
      <c r="BS29" s="139"/>
      <c r="BT29" s="206" t="str">
        <f>IF(ROTAS!$C$27="","",ROTAS!$C$27)</f>
        <v/>
      </c>
      <c r="BU29" s="206" t="str">
        <f>IF(ROTAS!$F$27="","",ROTAS!$F$27)</f>
        <v/>
      </c>
      <c r="BV29" s="206" t="str">
        <f>IF(ROTAS!$J$27="","",ROTAS!$J$27)</f>
        <v/>
      </c>
      <c r="BW29" s="206" t="str">
        <f>IF(ROTAS!$N$27="","",ROTAS!$N$27)</f>
        <v/>
      </c>
      <c r="BX29" s="219">
        <f t="shared" si="9"/>
        <v>0</v>
      </c>
      <c r="CW29" s="247" t="str">
        <f t="shared" si="16"/>
        <v/>
      </c>
      <c r="CX29" s="247" t="str">
        <f t="shared" si="16"/>
        <v/>
      </c>
      <c r="CY29" s="247" t="str">
        <f t="shared" si="16"/>
        <v/>
      </c>
      <c r="CZ29" s="247" t="str">
        <f t="shared" si="16"/>
        <v/>
      </c>
      <c r="DA29" s="247" t="str">
        <f t="shared" si="16"/>
        <v/>
      </c>
      <c r="DB29" s="247" t="str">
        <f t="shared" si="16"/>
        <v/>
      </c>
      <c r="DC29" s="247" t="str">
        <f t="shared" si="16"/>
        <v/>
      </c>
      <c r="DD29" s="247" t="str">
        <f t="shared" si="10"/>
        <v/>
      </c>
    </row>
    <row r="30" spans="1:120" ht="35.25" customHeight="1" x14ac:dyDescent="0.25">
      <c r="A30" s="139" t="str">
        <f>IF(ROTAS!$C$28="","",ROTAS!$C$28)</f>
        <v/>
      </c>
      <c r="B30" s="438"/>
      <c r="C30" s="439"/>
      <c r="D30" s="440" t="str">
        <f t="shared" si="11"/>
        <v/>
      </c>
      <c r="E30" s="441"/>
      <c r="F30" s="441"/>
      <c r="G30" s="442"/>
      <c r="H30" s="440" t="str">
        <f t="shared" si="12"/>
        <v/>
      </c>
      <c r="I30" s="441"/>
      <c r="J30" s="441"/>
      <c r="K30" s="442"/>
      <c r="L30" s="436" t="str">
        <f t="shared" si="13"/>
        <v/>
      </c>
      <c r="M30" s="437"/>
      <c r="N30" s="469"/>
      <c r="O30" s="470"/>
      <c r="P30" s="146"/>
      <c r="Q30" s="147"/>
      <c r="R30" s="450"/>
      <c r="S30" s="451"/>
      <c r="T30" s="452"/>
      <c r="U30" s="453"/>
      <c r="V30" s="454"/>
      <c r="W30" s="455"/>
      <c r="X30" s="453"/>
      <c r="Y30" s="454"/>
      <c r="Z30" s="454"/>
      <c r="AA30" s="455"/>
      <c r="AB30" s="453"/>
      <c r="AC30" s="455"/>
      <c r="AD30" s="453"/>
      <c r="AE30" s="455"/>
      <c r="AF30" s="453"/>
      <c r="AG30" s="454"/>
      <c r="AH30" s="455"/>
      <c r="AI30" s="148"/>
      <c r="AJ30" s="199"/>
      <c r="AK30" s="134"/>
      <c r="AL30" s="434" t="s">
        <v>589</v>
      </c>
      <c r="AM30" s="434"/>
      <c r="AN30" s="434"/>
      <c r="AO30" s="96"/>
      <c r="AP30" s="434" t="s">
        <v>591</v>
      </c>
      <c r="AQ30" s="434"/>
      <c r="AR30" s="434"/>
      <c r="AS30" s="96"/>
      <c r="AT30" s="434" t="s">
        <v>592</v>
      </c>
      <c r="AU30" s="434"/>
      <c r="AV30" s="434"/>
      <c r="AW30" s="96"/>
      <c r="AX30" s="434" t="s">
        <v>593</v>
      </c>
      <c r="AY30" s="434"/>
      <c r="AZ30" s="435"/>
      <c r="BB30" s="142" t="str">
        <f t="shared" si="7"/>
        <v/>
      </c>
      <c r="BC30" s="142" t="str">
        <f t="shared" si="15"/>
        <v/>
      </c>
      <c r="BD30" s="142" t="str">
        <f t="shared" si="15"/>
        <v/>
      </c>
      <c r="BE30" s="142" t="str">
        <f t="shared" si="15"/>
        <v/>
      </c>
      <c r="BF30" s="142" t="str">
        <f t="shared" si="15"/>
        <v/>
      </c>
      <c r="BG30" s="142" t="str">
        <f t="shared" si="15"/>
        <v/>
      </c>
      <c r="BH30" s="142" t="str">
        <f t="shared" si="15"/>
        <v/>
      </c>
      <c r="BM30" s="167" t="str">
        <f>IF(ROTAS!$C$28="","",ROTAS!$C$28)</f>
        <v/>
      </c>
      <c r="BN30" s="167" t="str">
        <f>IF(BM30="","",ROTAS!AI28)</f>
        <v/>
      </c>
      <c r="BO30" s="167" t="str">
        <f t="shared" si="8"/>
        <v/>
      </c>
      <c r="BP30" s="167" t="str">
        <f>IF(BO30="","",VLOOKUP(BO30,APURADO!$CM$8:$CN$38,2,0))</f>
        <v/>
      </c>
      <c r="BQ30" s="139"/>
      <c r="BR30" s="139"/>
      <c r="BS30" s="139"/>
      <c r="BT30" s="206" t="str">
        <f>IF(ROTAS!$C$28="","",ROTAS!$C$28)</f>
        <v/>
      </c>
      <c r="BU30" s="206" t="str">
        <f>IF(ROTAS!$F$28="","",ROTAS!$F$28)</f>
        <v/>
      </c>
      <c r="BV30" s="206" t="str">
        <f>IF(ROTAS!$J$28="","",ROTAS!$J$28)</f>
        <v/>
      </c>
      <c r="BW30" s="206" t="str">
        <f>IF(ROTAS!$N$28="","",ROTAS!$N$28)</f>
        <v/>
      </c>
      <c r="BX30" s="219">
        <f t="shared" si="9"/>
        <v>0</v>
      </c>
      <c r="CX30" s="247" t="str">
        <f t="shared" si="16"/>
        <v/>
      </c>
      <c r="CY30" s="247" t="str">
        <f t="shared" si="16"/>
        <v/>
      </c>
      <c r="CZ30" s="247" t="str">
        <f t="shared" si="16"/>
        <v/>
      </c>
      <c r="DA30" s="247" t="str">
        <f t="shared" si="16"/>
        <v/>
      </c>
      <c r="DB30" s="247" t="str">
        <f t="shared" si="16"/>
        <v/>
      </c>
      <c r="DC30" s="247" t="str">
        <f t="shared" si="16"/>
        <v/>
      </c>
      <c r="DD30" s="247" t="str">
        <f t="shared" si="10"/>
        <v/>
      </c>
    </row>
    <row r="31" spans="1:120" ht="35.25" customHeight="1" x14ac:dyDescent="0.25">
      <c r="A31" s="139" t="str">
        <f>IF(ROTAS!$C$29="","",ROTAS!$C$29)</f>
        <v/>
      </c>
      <c r="B31" s="438"/>
      <c r="C31" s="439"/>
      <c r="D31" s="440" t="str">
        <f t="shared" si="11"/>
        <v/>
      </c>
      <c r="E31" s="441"/>
      <c r="F31" s="441"/>
      <c r="G31" s="442"/>
      <c r="H31" s="440" t="str">
        <f t="shared" si="12"/>
        <v/>
      </c>
      <c r="I31" s="441"/>
      <c r="J31" s="441"/>
      <c r="K31" s="442"/>
      <c r="L31" s="436" t="str">
        <f t="shared" si="13"/>
        <v/>
      </c>
      <c r="M31" s="437"/>
      <c r="N31" s="469"/>
      <c r="O31" s="470"/>
      <c r="P31" s="146"/>
      <c r="Q31" s="147"/>
      <c r="R31" s="450"/>
      <c r="S31" s="451"/>
      <c r="T31" s="452"/>
      <c r="U31" s="453"/>
      <c r="V31" s="454"/>
      <c r="W31" s="455"/>
      <c r="X31" s="453"/>
      <c r="Y31" s="454"/>
      <c r="Z31" s="454"/>
      <c r="AA31" s="455"/>
      <c r="AB31" s="453"/>
      <c r="AC31" s="455"/>
      <c r="AD31" s="453"/>
      <c r="AE31" s="455"/>
      <c r="AF31" s="453"/>
      <c r="AG31" s="454"/>
      <c r="AH31" s="455"/>
      <c r="AI31" s="148"/>
      <c r="AJ31" s="199"/>
      <c r="AK31" s="134"/>
      <c r="AL31" s="434" t="s">
        <v>589</v>
      </c>
      <c r="AM31" s="434"/>
      <c r="AN31" s="434"/>
      <c r="AO31" s="96"/>
      <c r="AP31" s="434" t="s">
        <v>591</v>
      </c>
      <c r="AQ31" s="434"/>
      <c r="AR31" s="434"/>
      <c r="AS31" s="96"/>
      <c r="AT31" s="434" t="s">
        <v>592</v>
      </c>
      <c r="AU31" s="434"/>
      <c r="AV31" s="434"/>
      <c r="AW31" s="96"/>
      <c r="AX31" s="434" t="s">
        <v>593</v>
      </c>
      <c r="AY31" s="434"/>
      <c r="AZ31" s="435"/>
      <c r="BB31" s="142" t="str">
        <f t="shared" si="7"/>
        <v/>
      </c>
      <c r="BC31" s="142" t="str">
        <f t="shared" si="15"/>
        <v/>
      </c>
      <c r="BD31" s="142" t="str">
        <f t="shared" si="15"/>
        <v/>
      </c>
      <c r="BE31" s="142" t="str">
        <f t="shared" si="15"/>
        <v/>
      </c>
      <c r="BF31" s="142" t="str">
        <f t="shared" si="15"/>
        <v/>
      </c>
      <c r="BG31" s="142" t="str">
        <f t="shared" si="15"/>
        <v/>
      </c>
      <c r="BH31" s="142" t="str">
        <f t="shared" si="15"/>
        <v/>
      </c>
      <c r="BM31" s="167" t="str">
        <f>IF(ROTAS!$C$29="","",ROTAS!$C$29)</f>
        <v/>
      </c>
      <c r="BN31" s="167" t="str">
        <f>IF(BM31="","",ROTAS!AI29)</f>
        <v/>
      </c>
      <c r="BO31" s="167" t="str">
        <f>IF(BN31="","",IF(BN31&lt;1,"",ROUNDDOWN(AVERAGEIFS($AJ$7:$AJ$306,$B$7:$B$306,BM31),0)))</f>
        <v/>
      </c>
      <c r="BP31" s="167" t="str">
        <f>IF(BO31="","",VLOOKUP(BO31,APURADO!$CM$8:$CN$38,2,0))</f>
        <v/>
      </c>
      <c r="BQ31" s="139"/>
      <c r="BR31" s="139"/>
      <c r="BS31" s="139"/>
      <c r="BT31" s="206" t="str">
        <f>IF(ROTAS!$C$29="","",ROTAS!$C$29)</f>
        <v/>
      </c>
      <c r="BU31" s="206" t="str">
        <f>IF(ROTAS!$F$29="","",ROTAS!$F$29)</f>
        <v/>
      </c>
      <c r="BV31" s="206" t="str">
        <f>IF(ROTAS!$J$29="","",ROTAS!$J$29)</f>
        <v/>
      </c>
      <c r="BW31" s="206" t="str">
        <f>IF(ROTAS!$N$29="","",ROTAS!$N$29)</f>
        <v/>
      </c>
      <c r="BX31" s="219">
        <f t="shared" si="9"/>
        <v>0</v>
      </c>
      <c r="CY31" s="247" t="str">
        <f t="shared" si="16"/>
        <v/>
      </c>
      <c r="CZ31" s="247" t="str">
        <f t="shared" si="16"/>
        <v/>
      </c>
      <c r="DA31" s="247" t="str">
        <f t="shared" si="16"/>
        <v/>
      </c>
      <c r="DB31" s="247" t="str">
        <f t="shared" si="16"/>
        <v/>
      </c>
      <c r="DC31" s="247" t="str">
        <f t="shared" si="16"/>
        <v/>
      </c>
      <c r="DD31" s="247" t="str">
        <f t="shared" si="10"/>
        <v/>
      </c>
    </row>
    <row r="32" spans="1:120" ht="35.25" customHeight="1" x14ac:dyDescent="0.25">
      <c r="A32" s="139" t="str">
        <f>IF(ROTAS!$C$30="","",ROTAS!$C$30)</f>
        <v/>
      </c>
      <c r="B32" s="438"/>
      <c r="C32" s="439"/>
      <c r="D32" s="440" t="str">
        <f t="shared" si="11"/>
        <v/>
      </c>
      <c r="E32" s="441"/>
      <c r="F32" s="441"/>
      <c r="G32" s="442"/>
      <c r="H32" s="440" t="str">
        <f t="shared" si="12"/>
        <v/>
      </c>
      <c r="I32" s="441"/>
      <c r="J32" s="441"/>
      <c r="K32" s="442"/>
      <c r="L32" s="436" t="str">
        <f t="shared" si="13"/>
        <v/>
      </c>
      <c r="M32" s="437"/>
      <c r="N32" s="469"/>
      <c r="O32" s="470"/>
      <c r="P32" s="146"/>
      <c r="Q32" s="147"/>
      <c r="R32" s="450"/>
      <c r="S32" s="451"/>
      <c r="T32" s="452"/>
      <c r="U32" s="453"/>
      <c r="V32" s="454"/>
      <c r="W32" s="455"/>
      <c r="X32" s="453"/>
      <c r="Y32" s="454"/>
      <c r="Z32" s="454"/>
      <c r="AA32" s="455"/>
      <c r="AB32" s="453"/>
      <c r="AC32" s="455"/>
      <c r="AD32" s="453"/>
      <c r="AE32" s="455"/>
      <c r="AF32" s="453"/>
      <c r="AG32" s="454"/>
      <c r="AH32" s="455"/>
      <c r="AI32" s="148"/>
      <c r="AJ32" s="199"/>
      <c r="AK32" s="134"/>
      <c r="AL32" s="434" t="s">
        <v>589</v>
      </c>
      <c r="AM32" s="434"/>
      <c r="AN32" s="434"/>
      <c r="AO32" s="96"/>
      <c r="AP32" s="434" t="s">
        <v>591</v>
      </c>
      <c r="AQ32" s="434"/>
      <c r="AR32" s="434"/>
      <c r="AS32" s="96"/>
      <c r="AT32" s="434" t="s">
        <v>592</v>
      </c>
      <c r="AU32" s="434"/>
      <c r="AV32" s="434"/>
      <c r="AW32" s="96"/>
      <c r="AX32" s="434" t="s">
        <v>593</v>
      </c>
      <c r="AY32" s="434"/>
      <c r="AZ32" s="435"/>
      <c r="BB32" s="142" t="str">
        <f t="shared" si="7"/>
        <v/>
      </c>
      <c r="BC32" s="142" t="str">
        <f t="shared" si="15"/>
        <v/>
      </c>
      <c r="BD32" s="142" t="str">
        <f t="shared" si="15"/>
        <v/>
      </c>
      <c r="BE32" s="142" t="str">
        <f t="shared" si="15"/>
        <v/>
      </c>
      <c r="BF32" s="142" t="str">
        <f t="shared" si="15"/>
        <v/>
      </c>
      <c r="BG32" s="142" t="str">
        <f t="shared" si="15"/>
        <v/>
      </c>
      <c r="BH32" s="142" t="str">
        <f t="shared" si="15"/>
        <v/>
      </c>
      <c r="BM32" s="167" t="str">
        <f>IF(ROTAS!$C$30="","",ROTAS!$C$30)</f>
        <v/>
      </c>
      <c r="BN32" s="167" t="str">
        <f>IF(BM32="","",ROTAS!AI30)</f>
        <v/>
      </c>
      <c r="BO32" s="167" t="str">
        <f t="shared" si="8"/>
        <v/>
      </c>
      <c r="BP32" s="167" t="str">
        <f>IF(BO32="","",VLOOKUP(BO32,APURADO!$CM$8:$CN$38,2,0))</f>
        <v/>
      </c>
      <c r="BQ32" s="139"/>
      <c r="BR32" s="139"/>
      <c r="BS32" s="139"/>
      <c r="BT32" s="206" t="str">
        <f>IF(ROTAS!$C$30="","",ROTAS!$C$30)</f>
        <v/>
      </c>
      <c r="BU32" s="206" t="str">
        <f>IF(ROTAS!$F$30="","",ROTAS!$F$30)</f>
        <v/>
      </c>
      <c r="BV32" s="206" t="str">
        <f>IF(ROTAS!$J$30="","",ROTAS!$J$30)</f>
        <v/>
      </c>
      <c r="BW32" s="206" t="str">
        <f>IF(ROTAS!$N$30="","",ROTAS!$N$30)</f>
        <v/>
      </c>
      <c r="BX32" s="219">
        <f t="shared" si="9"/>
        <v>0</v>
      </c>
      <c r="CZ32" s="247" t="str">
        <f t="shared" si="16"/>
        <v/>
      </c>
      <c r="DA32" s="247" t="str">
        <f t="shared" si="16"/>
        <v/>
      </c>
      <c r="DB32" s="247" t="str">
        <f t="shared" si="16"/>
        <v/>
      </c>
      <c r="DC32" s="247" t="str">
        <f t="shared" si="16"/>
        <v/>
      </c>
      <c r="DD32" s="247" t="str">
        <f t="shared" si="10"/>
        <v/>
      </c>
    </row>
    <row r="33" spans="1:108" ht="35.25" customHeight="1" x14ac:dyDescent="0.25">
      <c r="A33" s="139" t="str">
        <f>IF(ROTAS!$C$31="","",ROTAS!$C$31)</f>
        <v/>
      </c>
      <c r="B33" s="438"/>
      <c r="C33" s="439"/>
      <c r="D33" s="440" t="str">
        <f t="shared" si="11"/>
        <v/>
      </c>
      <c r="E33" s="441"/>
      <c r="F33" s="441"/>
      <c r="G33" s="442"/>
      <c r="H33" s="440" t="str">
        <f t="shared" si="12"/>
        <v/>
      </c>
      <c r="I33" s="441"/>
      <c r="J33" s="441"/>
      <c r="K33" s="442"/>
      <c r="L33" s="436" t="str">
        <f t="shared" si="13"/>
        <v/>
      </c>
      <c r="M33" s="437"/>
      <c r="N33" s="469"/>
      <c r="O33" s="470"/>
      <c r="P33" s="146"/>
      <c r="Q33" s="147"/>
      <c r="R33" s="450"/>
      <c r="S33" s="451"/>
      <c r="T33" s="452"/>
      <c r="U33" s="453"/>
      <c r="V33" s="454"/>
      <c r="W33" s="455"/>
      <c r="X33" s="453"/>
      <c r="Y33" s="454"/>
      <c r="Z33" s="454"/>
      <c r="AA33" s="455"/>
      <c r="AB33" s="453"/>
      <c r="AC33" s="455"/>
      <c r="AD33" s="453"/>
      <c r="AE33" s="455"/>
      <c r="AF33" s="453"/>
      <c r="AG33" s="454"/>
      <c r="AH33" s="455"/>
      <c r="AI33" s="148"/>
      <c r="AJ33" s="199"/>
      <c r="AK33" s="134"/>
      <c r="AL33" s="434" t="s">
        <v>589</v>
      </c>
      <c r="AM33" s="434"/>
      <c r="AN33" s="434"/>
      <c r="AO33" s="96"/>
      <c r="AP33" s="434" t="s">
        <v>591</v>
      </c>
      <c r="AQ33" s="434"/>
      <c r="AR33" s="434"/>
      <c r="AS33" s="96"/>
      <c r="AT33" s="434" t="s">
        <v>592</v>
      </c>
      <c r="AU33" s="434"/>
      <c r="AV33" s="434"/>
      <c r="AW33" s="96"/>
      <c r="AX33" s="434" t="s">
        <v>593</v>
      </c>
      <c r="AY33" s="434"/>
      <c r="AZ33" s="435"/>
      <c r="BB33" s="142" t="str">
        <f t="shared" si="7"/>
        <v/>
      </c>
      <c r="BC33" s="142" t="str">
        <f t="shared" si="15"/>
        <v/>
      </c>
      <c r="BD33" s="142" t="str">
        <f t="shared" si="15"/>
        <v/>
      </c>
      <c r="BE33" s="142" t="str">
        <f t="shared" si="15"/>
        <v/>
      </c>
      <c r="BF33" s="142" t="str">
        <f t="shared" si="15"/>
        <v/>
      </c>
      <c r="BG33" s="142" t="str">
        <f t="shared" si="15"/>
        <v/>
      </c>
      <c r="BH33" s="142" t="str">
        <f t="shared" si="15"/>
        <v/>
      </c>
      <c r="BM33" s="167" t="str">
        <f>IF(ROTAS!$C$31="","",ROTAS!$C$31)</f>
        <v/>
      </c>
      <c r="BN33" s="167" t="str">
        <f>IF(BM33="","",ROTAS!AI31)</f>
        <v/>
      </c>
      <c r="BO33" s="167" t="str">
        <f t="shared" si="8"/>
        <v/>
      </c>
      <c r="BP33" s="167" t="str">
        <f>IF(BO33="","",VLOOKUP(BO33,APURADO!$CM$8:$CN$38,2,0))</f>
        <v/>
      </c>
      <c r="BQ33" s="139"/>
      <c r="BR33" s="139"/>
      <c r="BS33" s="139"/>
      <c r="BT33" s="206" t="str">
        <f>IF(ROTAS!$C$31="","",ROTAS!$C$31)</f>
        <v/>
      </c>
      <c r="BU33" s="206" t="str">
        <f>IF(ROTAS!$F$31="","",ROTAS!$F$31)</f>
        <v/>
      </c>
      <c r="BV33" s="206" t="str">
        <f>IF(ROTAS!$J$31="","",ROTAS!$J$31)</f>
        <v/>
      </c>
      <c r="BW33" s="206" t="str">
        <f>IF(ROTAS!$N$31="","",ROTAS!$N$31)</f>
        <v/>
      </c>
      <c r="BX33" s="219">
        <f t="shared" si="9"/>
        <v>0</v>
      </c>
      <c r="DA33" s="247" t="str">
        <f t="shared" ref="DA33:DC35" si="17">$BM33</f>
        <v/>
      </c>
      <c r="DB33" s="247" t="str">
        <f t="shared" si="17"/>
        <v/>
      </c>
      <c r="DC33" s="247" t="str">
        <f t="shared" si="17"/>
        <v/>
      </c>
      <c r="DD33" s="247" t="str">
        <f t="shared" si="10"/>
        <v/>
      </c>
    </row>
    <row r="34" spans="1:108" ht="35.25" customHeight="1" x14ac:dyDescent="0.25">
      <c r="A34" s="139" t="str">
        <f>IF(ROTAS!$C$32="","",ROTAS!$C$32)</f>
        <v/>
      </c>
      <c r="B34" s="438"/>
      <c r="C34" s="439"/>
      <c r="D34" s="440" t="str">
        <f t="shared" si="11"/>
        <v/>
      </c>
      <c r="E34" s="441"/>
      <c r="F34" s="441"/>
      <c r="G34" s="442"/>
      <c r="H34" s="440" t="str">
        <f t="shared" si="12"/>
        <v/>
      </c>
      <c r="I34" s="441"/>
      <c r="J34" s="441"/>
      <c r="K34" s="442"/>
      <c r="L34" s="436" t="str">
        <f t="shared" si="13"/>
        <v/>
      </c>
      <c r="M34" s="437"/>
      <c r="N34" s="469"/>
      <c r="O34" s="470"/>
      <c r="P34" s="146"/>
      <c r="Q34" s="147"/>
      <c r="R34" s="450"/>
      <c r="S34" s="451"/>
      <c r="T34" s="452"/>
      <c r="U34" s="453"/>
      <c r="V34" s="454"/>
      <c r="W34" s="455"/>
      <c r="X34" s="453"/>
      <c r="Y34" s="454"/>
      <c r="Z34" s="454"/>
      <c r="AA34" s="455"/>
      <c r="AB34" s="453"/>
      <c r="AC34" s="455"/>
      <c r="AD34" s="453"/>
      <c r="AE34" s="455"/>
      <c r="AF34" s="453"/>
      <c r="AG34" s="454"/>
      <c r="AH34" s="455"/>
      <c r="AI34" s="148"/>
      <c r="AJ34" s="199"/>
      <c r="AK34" s="134"/>
      <c r="AL34" s="434" t="s">
        <v>589</v>
      </c>
      <c r="AM34" s="434"/>
      <c r="AN34" s="434"/>
      <c r="AO34" s="96"/>
      <c r="AP34" s="434" t="s">
        <v>591</v>
      </c>
      <c r="AQ34" s="434"/>
      <c r="AR34" s="434"/>
      <c r="AS34" s="96"/>
      <c r="AT34" s="434" t="s">
        <v>592</v>
      </c>
      <c r="AU34" s="434"/>
      <c r="AV34" s="434"/>
      <c r="AW34" s="96"/>
      <c r="AX34" s="434" t="s">
        <v>593</v>
      </c>
      <c r="AY34" s="434"/>
      <c r="AZ34" s="435"/>
      <c r="BB34" s="142" t="str">
        <f t="shared" si="7"/>
        <v/>
      </c>
      <c r="BC34" s="142" t="str">
        <f t="shared" si="15"/>
        <v/>
      </c>
      <c r="BD34" s="142" t="str">
        <f t="shared" si="15"/>
        <v/>
      </c>
      <c r="BE34" s="142" t="str">
        <f t="shared" si="15"/>
        <v/>
      </c>
      <c r="BF34" s="142" t="str">
        <f t="shared" si="15"/>
        <v/>
      </c>
      <c r="BG34" s="142" t="str">
        <f t="shared" si="15"/>
        <v/>
      </c>
      <c r="BH34" s="142" t="str">
        <f t="shared" si="15"/>
        <v/>
      </c>
      <c r="BM34" s="167" t="str">
        <f>IF(ROTAS!$C$32="","",ROTAS!$C$32)</f>
        <v/>
      </c>
      <c r="BN34" s="167" t="str">
        <f>IF(BM34="","",ROTAS!AI32)</f>
        <v/>
      </c>
      <c r="BO34" s="167" t="str">
        <f t="shared" si="8"/>
        <v/>
      </c>
      <c r="BP34" s="167" t="str">
        <f>IF(BO34="","",VLOOKUP(BO34,APURADO!$CM$8:$CN$38,2,0))</f>
        <v/>
      </c>
      <c r="BQ34" s="139"/>
      <c r="BR34" s="139"/>
      <c r="BS34" s="139"/>
      <c r="BT34" s="206" t="str">
        <f>IF(ROTAS!$C$32="","",ROTAS!$C$32)</f>
        <v/>
      </c>
      <c r="BU34" s="206" t="str">
        <f>IF(ROTAS!$F$32="","",ROTAS!$F$32)</f>
        <v/>
      </c>
      <c r="BV34" s="206" t="str">
        <f>IF(ROTAS!$J$32="","",ROTAS!$J$32)</f>
        <v/>
      </c>
      <c r="BW34" s="206" t="str">
        <f>IF(ROTAS!$N$32="","",ROTAS!$N$32)</f>
        <v/>
      </c>
      <c r="BX34" s="219">
        <f t="shared" si="9"/>
        <v>0</v>
      </c>
      <c r="DB34" s="247" t="str">
        <f t="shared" si="17"/>
        <v/>
      </c>
      <c r="DC34" s="247" t="str">
        <f t="shared" si="17"/>
        <v/>
      </c>
      <c r="DD34" s="247" t="str">
        <f t="shared" si="10"/>
        <v/>
      </c>
    </row>
    <row r="35" spans="1:108" ht="35.25" customHeight="1" x14ac:dyDescent="0.25">
      <c r="A35" s="139" t="str">
        <f>IF(ROTAS!$C$33="","",ROTAS!$C$33)</f>
        <v/>
      </c>
      <c r="B35" s="438"/>
      <c r="C35" s="439"/>
      <c r="D35" s="440" t="str">
        <f t="shared" si="11"/>
        <v/>
      </c>
      <c r="E35" s="441"/>
      <c r="F35" s="441"/>
      <c r="G35" s="442"/>
      <c r="H35" s="440" t="str">
        <f t="shared" si="12"/>
        <v/>
      </c>
      <c r="I35" s="441"/>
      <c r="J35" s="441"/>
      <c r="K35" s="442"/>
      <c r="L35" s="436" t="str">
        <f t="shared" si="13"/>
        <v/>
      </c>
      <c r="M35" s="437"/>
      <c r="N35" s="469"/>
      <c r="O35" s="470"/>
      <c r="P35" s="146"/>
      <c r="Q35" s="147"/>
      <c r="R35" s="450"/>
      <c r="S35" s="451"/>
      <c r="T35" s="452"/>
      <c r="U35" s="453"/>
      <c r="V35" s="454"/>
      <c r="W35" s="455"/>
      <c r="X35" s="453"/>
      <c r="Y35" s="454"/>
      <c r="Z35" s="454"/>
      <c r="AA35" s="455"/>
      <c r="AB35" s="453"/>
      <c r="AC35" s="455"/>
      <c r="AD35" s="453"/>
      <c r="AE35" s="455"/>
      <c r="AF35" s="453"/>
      <c r="AG35" s="454"/>
      <c r="AH35" s="455"/>
      <c r="AI35" s="148"/>
      <c r="AJ35" s="199"/>
      <c r="AK35" s="134"/>
      <c r="AL35" s="434" t="s">
        <v>589</v>
      </c>
      <c r="AM35" s="434"/>
      <c r="AN35" s="434"/>
      <c r="AO35" s="96"/>
      <c r="AP35" s="434" t="s">
        <v>591</v>
      </c>
      <c r="AQ35" s="434"/>
      <c r="AR35" s="434"/>
      <c r="AS35" s="96"/>
      <c r="AT35" s="434" t="s">
        <v>592</v>
      </c>
      <c r="AU35" s="434"/>
      <c r="AV35" s="434"/>
      <c r="AW35" s="96"/>
      <c r="AX35" s="434" t="s">
        <v>593</v>
      </c>
      <c r="AY35" s="434"/>
      <c r="AZ35" s="435"/>
      <c r="BB35" s="142" t="str">
        <f t="shared" si="7"/>
        <v/>
      </c>
      <c r="BC35" s="142" t="str">
        <f t="shared" si="15"/>
        <v/>
      </c>
      <c r="BD35" s="142" t="str">
        <f t="shared" si="15"/>
        <v/>
      </c>
      <c r="BE35" s="142" t="str">
        <f t="shared" si="15"/>
        <v/>
      </c>
      <c r="BF35" s="142" t="str">
        <f t="shared" si="15"/>
        <v/>
      </c>
      <c r="BG35" s="142" t="str">
        <f t="shared" si="15"/>
        <v/>
      </c>
      <c r="BH35" s="142" t="str">
        <f t="shared" si="15"/>
        <v/>
      </c>
      <c r="BM35" s="167" t="str">
        <f>IF(ROTAS!$C$33="","",ROTAS!$C$33)</f>
        <v/>
      </c>
      <c r="BN35" s="167" t="str">
        <f>IF(BM35="","",ROTAS!AI33)</f>
        <v/>
      </c>
      <c r="BO35" s="167" t="str">
        <f t="shared" si="8"/>
        <v/>
      </c>
      <c r="BP35" s="167" t="str">
        <f>IF(BO35="","",VLOOKUP(BO35,APURADO!$CM$8:$CN$38,2,0))</f>
        <v/>
      </c>
      <c r="BQ35" s="139"/>
      <c r="BR35" s="139"/>
      <c r="BS35" s="139"/>
      <c r="BT35" s="206" t="str">
        <f>IF(ROTAS!$C$33="","",ROTAS!$C$33)</f>
        <v/>
      </c>
      <c r="BU35" s="206" t="str">
        <f>IF(ROTAS!$F$33="","",ROTAS!$F$33)</f>
        <v/>
      </c>
      <c r="BV35" s="206" t="str">
        <f>IF(ROTAS!$J$33="","",ROTAS!$J$33)</f>
        <v/>
      </c>
      <c r="BW35" s="206" t="str">
        <f>IF(ROTAS!$N$33="","",ROTAS!$N$33)</f>
        <v/>
      </c>
      <c r="BX35" s="219">
        <f t="shared" si="9"/>
        <v>0</v>
      </c>
      <c r="DC35" s="247" t="str">
        <f t="shared" si="17"/>
        <v/>
      </c>
      <c r="DD35" s="247" t="str">
        <f t="shared" si="10"/>
        <v/>
      </c>
    </row>
    <row r="36" spans="1:108" ht="35.25" customHeight="1" x14ac:dyDescent="0.25">
      <c r="A36" s="139" t="str">
        <f>IF(ROTAS!$C$34="","",ROTAS!$C$34)</f>
        <v/>
      </c>
      <c r="B36" s="438"/>
      <c r="C36" s="439"/>
      <c r="D36" s="440" t="str">
        <f t="shared" si="11"/>
        <v/>
      </c>
      <c r="E36" s="441"/>
      <c r="F36" s="441"/>
      <c r="G36" s="442"/>
      <c r="H36" s="440" t="str">
        <f t="shared" si="12"/>
        <v/>
      </c>
      <c r="I36" s="441"/>
      <c r="J36" s="441"/>
      <c r="K36" s="442"/>
      <c r="L36" s="436" t="str">
        <f t="shared" si="13"/>
        <v/>
      </c>
      <c r="M36" s="437"/>
      <c r="N36" s="469"/>
      <c r="O36" s="470"/>
      <c r="P36" s="146"/>
      <c r="Q36" s="147"/>
      <c r="R36" s="450"/>
      <c r="S36" s="451"/>
      <c r="T36" s="452"/>
      <c r="U36" s="453"/>
      <c r="V36" s="454"/>
      <c r="W36" s="455"/>
      <c r="X36" s="453"/>
      <c r="Y36" s="454"/>
      <c r="Z36" s="454"/>
      <c r="AA36" s="455"/>
      <c r="AB36" s="453"/>
      <c r="AC36" s="455"/>
      <c r="AD36" s="453"/>
      <c r="AE36" s="455"/>
      <c r="AF36" s="453"/>
      <c r="AG36" s="454"/>
      <c r="AH36" s="455"/>
      <c r="AI36" s="148"/>
      <c r="AJ36" s="199"/>
      <c r="AK36" s="134"/>
      <c r="AL36" s="434" t="s">
        <v>589</v>
      </c>
      <c r="AM36" s="434"/>
      <c r="AN36" s="434"/>
      <c r="AO36" s="96"/>
      <c r="AP36" s="434" t="s">
        <v>591</v>
      </c>
      <c r="AQ36" s="434"/>
      <c r="AR36" s="434"/>
      <c r="AS36" s="96"/>
      <c r="AT36" s="434" t="s">
        <v>592</v>
      </c>
      <c r="AU36" s="434"/>
      <c r="AV36" s="434"/>
      <c r="AW36" s="96"/>
      <c r="AX36" s="434" t="s">
        <v>593</v>
      </c>
      <c r="AY36" s="434"/>
      <c r="AZ36" s="435"/>
      <c r="BB36" s="142" t="str">
        <f t="shared" si="7"/>
        <v/>
      </c>
      <c r="BC36" s="142" t="str">
        <f t="shared" si="15"/>
        <v/>
      </c>
      <c r="BD36" s="142" t="str">
        <f t="shared" si="15"/>
        <v/>
      </c>
      <c r="BE36" s="142" t="str">
        <f t="shared" si="15"/>
        <v/>
      </c>
      <c r="BF36" s="142" t="str">
        <f t="shared" si="15"/>
        <v/>
      </c>
      <c r="BG36" s="142" t="str">
        <f t="shared" si="15"/>
        <v/>
      </c>
      <c r="BH36" s="142" t="str">
        <f t="shared" si="15"/>
        <v/>
      </c>
      <c r="BM36" s="167" t="str">
        <f>IF(ROTAS!$C$34="","",ROTAS!$C$34)</f>
        <v/>
      </c>
      <c r="BN36" s="167" t="str">
        <f>IF(BM36="","",ROTAS!AI34)</f>
        <v/>
      </c>
      <c r="BO36" s="167" t="str">
        <f t="shared" si="8"/>
        <v/>
      </c>
      <c r="BP36" s="167" t="str">
        <f>IF(BO36="","",VLOOKUP(BO36,APURADO!$CM$8:$CN$38,2,0))</f>
        <v/>
      </c>
      <c r="BQ36" s="139"/>
      <c r="BR36" s="139"/>
      <c r="BS36" s="139"/>
      <c r="BT36" s="206" t="str">
        <f>IF(ROTAS!$C$34="","",ROTAS!$C$34)</f>
        <v/>
      </c>
      <c r="BU36" s="206" t="str">
        <f>IF(ROTAS!$F$34="","",ROTAS!$F$34)</f>
        <v/>
      </c>
      <c r="BV36" s="206" t="str">
        <f>IF(ROTAS!$J$34="","",ROTAS!$J$34)</f>
        <v/>
      </c>
      <c r="BW36" s="206" t="str">
        <f>IF(ROTAS!$N$34="","",ROTAS!$N$34)</f>
        <v/>
      </c>
      <c r="BX36" s="219">
        <f t="shared" si="9"/>
        <v>0</v>
      </c>
      <c r="DD36" s="247" t="str">
        <f t="shared" si="10"/>
        <v/>
      </c>
    </row>
    <row r="37" spans="1:108" ht="35.25" customHeight="1" x14ac:dyDescent="0.25">
      <c r="B37" s="438"/>
      <c r="C37" s="439"/>
      <c r="D37" s="440" t="str">
        <f t="shared" si="11"/>
        <v/>
      </c>
      <c r="E37" s="441"/>
      <c r="F37" s="441"/>
      <c r="G37" s="442"/>
      <c r="H37" s="440" t="str">
        <f t="shared" si="12"/>
        <v/>
      </c>
      <c r="I37" s="441"/>
      <c r="J37" s="441"/>
      <c r="K37" s="442"/>
      <c r="L37" s="436" t="str">
        <f t="shared" si="13"/>
        <v/>
      </c>
      <c r="M37" s="437"/>
      <c r="N37" s="469"/>
      <c r="O37" s="470"/>
      <c r="P37" s="146"/>
      <c r="Q37" s="147"/>
      <c r="R37" s="450"/>
      <c r="S37" s="451"/>
      <c r="T37" s="452"/>
      <c r="U37" s="453"/>
      <c r="V37" s="454"/>
      <c r="W37" s="455"/>
      <c r="X37" s="453"/>
      <c r="Y37" s="454"/>
      <c r="Z37" s="454"/>
      <c r="AA37" s="455"/>
      <c r="AB37" s="453"/>
      <c r="AC37" s="455"/>
      <c r="AD37" s="453"/>
      <c r="AE37" s="455"/>
      <c r="AF37" s="453"/>
      <c r="AG37" s="454"/>
      <c r="AH37" s="455"/>
      <c r="AI37" s="148"/>
      <c r="AJ37" s="199"/>
      <c r="AK37" s="134"/>
      <c r="AL37" s="434" t="s">
        <v>589</v>
      </c>
      <c r="AM37" s="434"/>
      <c r="AN37" s="434"/>
      <c r="AO37" s="96"/>
      <c r="AP37" s="434" t="s">
        <v>591</v>
      </c>
      <c r="AQ37" s="434"/>
      <c r="AR37" s="434"/>
      <c r="AS37" s="96"/>
      <c r="AT37" s="434" t="s">
        <v>592</v>
      </c>
      <c r="AU37" s="434"/>
      <c r="AV37" s="434"/>
      <c r="AW37" s="96"/>
      <c r="AX37" s="434" t="s">
        <v>593</v>
      </c>
      <c r="AY37" s="434"/>
      <c r="AZ37" s="435"/>
      <c r="BB37" s="142" t="str">
        <f t="shared" si="7"/>
        <v/>
      </c>
      <c r="BC37" s="142" t="str">
        <f t="shared" si="15"/>
        <v/>
      </c>
      <c r="BD37" s="142" t="str">
        <f t="shared" si="15"/>
        <v/>
      </c>
      <c r="BE37" s="142" t="str">
        <f t="shared" si="15"/>
        <v/>
      </c>
      <c r="BF37" s="142" t="str">
        <f t="shared" si="15"/>
        <v/>
      </c>
      <c r="BG37" s="142" t="str">
        <f t="shared" si="15"/>
        <v/>
      </c>
      <c r="BH37" s="142" t="str">
        <f t="shared" si="15"/>
        <v/>
      </c>
      <c r="BX37" s="219">
        <f t="shared" si="9"/>
        <v>0</v>
      </c>
      <c r="CA37" s="247" t="s">
        <v>857</v>
      </c>
      <c r="CB37" s="247" t="s">
        <v>857</v>
      </c>
      <c r="CC37" s="247" t="s">
        <v>857</v>
      </c>
      <c r="CD37" s="247" t="s">
        <v>857</v>
      </c>
      <c r="CE37" s="247" t="s">
        <v>857</v>
      </c>
      <c r="CF37" s="247" t="s">
        <v>857</v>
      </c>
      <c r="CG37" s="247" t="s">
        <v>857</v>
      </c>
      <c r="CH37" s="247" t="s">
        <v>857</v>
      </c>
      <c r="CI37" s="247" t="s">
        <v>857</v>
      </c>
      <c r="CJ37" s="247" t="s">
        <v>857</v>
      </c>
      <c r="CK37" s="247" t="s">
        <v>857</v>
      </c>
      <c r="CL37" s="247" t="s">
        <v>857</v>
      </c>
      <c r="CM37" s="247" t="s">
        <v>857</v>
      </c>
      <c r="CN37" s="247" t="s">
        <v>857</v>
      </c>
      <c r="CO37" s="247" t="s">
        <v>857</v>
      </c>
      <c r="CP37" s="247" t="s">
        <v>857</v>
      </c>
      <c r="CQ37" s="247" t="s">
        <v>857</v>
      </c>
      <c r="CR37" s="247" t="s">
        <v>857</v>
      </c>
      <c r="CS37" s="247" t="s">
        <v>857</v>
      </c>
      <c r="CT37" s="247" t="s">
        <v>857</v>
      </c>
      <c r="CU37" s="247" t="s">
        <v>857</v>
      </c>
      <c r="CV37" s="247" t="s">
        <v>857</v>
      </c>
      <c r="CW37" s="247" t="s">
        <v>857</v>
      </c>
      <c r="CX37" s="247" t="s">
        <v>857</v>
      </c>
      <c r="CY37" s="247" t="s">
        <v>857</v>
      </c>
      <c r="CZ37" s="247" t="s">
        <v>857</v>
      </c>
      <c r="DA37" s="247" t="s">
        <v>857</v>
      </c>
      <c r="DB37" s="247" t="s">
        <v>857</v>
      </c>
      <c r="DC37" s="247" t="s">
        <v>857</v>
      </c>
      <c r="DD37" s="247" t="s">
        <v>857</v>
      </c>
    </row>
    <row r="38" spans="1:108" ht="35.25" customHeight="1" x14ac:dyDescent="0.25">
      <c r="B38" s="438"/>
      <c r="C38" s="439"/>
      <c r="D38" s="440" t="str">
        <f t="shared" si="11"/>
        <v/>
      </c>
      <c r="E38" s="441"/>
      <c r="F38" s="441"/>
      <c r="G38" s="442"/>
      <c r="H38" s="440" t="str">
        <f t="shared" si="12"/>
        <v/>
      </c>
      <c r="I38" s="441"/>
      <c r="J38" s="441"/>
      <c r="K38" s="442"/>
      <c r="L38" s="436" t="str">
        <f t="shared" si="13"/>
        <v/>
      </c>
      <c r="M38" s="437"/>
      <c r="N38" s="469"/>
      <c r="O38" s="470"/>
      <c r="P38" s="146"/>
      <c r="Q38" s="147"/>
      <c r="R38" s="450"/>
      <c r="S38" s="451"/>
      <c r="T38" s="452"/>
      <c r="U38" s="453"/>
      <c r="V38" s="454"/>
      <c r="W38" s="455"/>
      <c r="X38" s="453"/>
      <c r="Y38" s="454"/>
      <c r="Z38" s="454"/>
      <c r="AA38" s="455"/>
      <c r="AB38" s="453"/>
      <c r="AC38" s="455"/>
      <c r="AD38" s="453"/>
      <c r="AE38" s="455"/>
      <c r="AF38" s="453"/>
      <c r="AG38" s="454"/>
      <c r="AH38" s="455"/>
      <c r="AI38" s="148"/>
      <c r="AJ38" s="199"/>
      <c r="AK38" s="134"/>
      <c r="AL38" s="434" t="s">
        <v>589</v>
      </c>
      <c r="AM38" s="434"/>
      <c r="AN38" s="434"/>
      <c r="AO38" s="96"/>
      <c r="AP38" s="434" t="s">
        <v>591</v>
      </c>
      <c r="AQ38" s="434"/>
      <c r="AR38" s="434"/>
      <c r="AS38" s="96"/>
      <c r="AT38" s="434" t="s">
        <v>592</v>
      </c>
      <c r="AU38" s="434"/>
      <c r="AV38" s="434"/>
      <c r="AW38" s="96"/>
      <c r="AX38" s="434" t="s">
        <v>593</v>
      </c>
      <c r="AY38" s="434"/>
      <c r="AZ38" s="435"/>
      <c r="BB38" s="142" t="str">
        <f t="shared" si="7"/>
        <v/>
      </c>
      <c r="BC38" s="142" t="str">
        <f t="shared" si="15"/>
        <v/>
      </c>
      <c r="BD38" s="142" t="str">
        <f t="shared" si="15"/>
        <v/>
      </c>
      <c r="BE38" s="142" t="str">
        <f t="shared" si="15"/>
        <v/>
      </c>
      <c r="BF38" s="142" t="str">
        <f t="shared" si="15"/>
        <v/>
      </c>
      <c r="BG38" s="142" t="str">
        <f t="shared" si="15"/>
        <v/>
      </c>
      <c r="BH38" s="142" t="str">
        <f t="shared" si="15"/>
        <v/>
      </c>
      <c r="BX38" s="219">
        <f t="shared" si="9"/>
        <v>0</v>
      </c>
    </row>
    <row r="39" spans="1:108" ht="35.25" customHeight="1" x14ac:dyDescent="0.25">
      <c r="B39" s="438"/>
      <c r="C39" s="439"/>
      <c r="D39" s="440" t="str">
        <f t="shared" si="11"/>
        <v/>
      </c>
      <c r="E39" s="441"/>
      <c r="F39" s="441"/>
      <c r="G39" s="442"/>
      <c r="H39" s="440" t="str">
        <f t="shared" si="12"/>
        <v/>
      </c>
      <c r="I39" s="441"/>
      <c r="J39" s="441"/>
      <c r="K39" s="442"/>
      <c r="L39" s="436" t="str">
        <f t="shared" si="13"/>
        <v/>
      </c>
      <c r="M39" s="437"/>
      <c r="N39" s="469"/>
      <c r="O39" s="470"/>
      <c r="P39" s="146"/>
      <c r="Q39" s="147"/>
      <c r="R39" s="450"/>
      <c r="S39" s="451"/>
      <c r="T39" s="452"/>
      <c r="U39" s="453"/>
      <c r="V39" s="454"/>
      <c r="W39" s="455"/>
      <c r="X39" s="453"/>
      <c r="Y39" s="454"/>
      <c r="Z39" s="454"/>
      <c r="AA39" s="455"/>
      <c r="AB39" s="453"/>
      <c r="AC39" s="455"/>
      <c r="AD39" s="453"/>
      <c r="AE39" s="455"/>
      <c r="AF39" s="453"/>
      <c r="AG39" s="454"/>
      <c r="AH39" s="455"/>
      <c r="AI39" s="148"/>
      <c r="AJ39" s="199"/>
      <c r="AK39" s="134"/>
      <c r="AL39" s="434" t="s">
        <v>589</v>
      </c>
      <c r="AM39" s="434"/>
      <c r="AN39" s="434"/>
      <c r="AO39" s="96"/>
      <c r="AP39" s="434" t="s">
        <v>591</v>
      </c>
      <c r="AQ39" s="434"/>
      <c r="AR39" s="434"/>
      <c r="AS39" s="96"/>
      <c r="AT39" s="434" t="s">
        <v>592</v>
      </c>
      <c r="AU39" s="434"/>
      <c r="AV39" s="434"/>
      <c r="AW39" s="96"/>
      <c r="AX39" s="434" t="s">
        <v>593</v>
      </c>
      <c r="AY39" s="434"/>
      <c r="AZ39" s="435"/>
      <c r="BB39" s="142" t="str">
        <f t="shared" si="7"/>
        <v/>
      </c>
      <c r="BC39" s="142" t="str">
        <f t="shared" si="15"/>
        <v/>
      </c>
      <c r="BD39" s="142" t="str">
        <f t="shared" si="15"/>
        <v/>
      </c>
      <c r="BE39" s="142" t="str">
        <f t="shared" si="15"/>
        <v/>
      </c>
      <c r="BF39" s="142" t="str">
        <f t="shared" si="15"/>
        <v/>
      </c>
      <c r="BG39" s="142" t="str">
        <f t="shared" si="15"/>
        <v/>
      </c>
      <c r="BH39" s="142" t="str">
        <f t="shared" si="15"/>
        <v/>
      </c>
      <c r="BX39" s="219">
        <f t="shared" si="9"/>
        <v>0</v>
      </c>
    </row>
    <row r="40" spans="1:108" ht="35.25" customHeight="1" x14ac:dyDescent="0.25">
      <c r="B40" s="438"/>
      <c r="C40" s="439"/>
      <c r="D40" s="440" t="str">
        <f t="shared" si="11"/>
        <v/>
      </c>
      <c r="E40" s="441"/>
      <c r="F40" s="441"/>
      <c r="G40" s="442"/>
      <c r="H40" s="440" t="str">
        <f t="shared" si="12"/>
        <v/>
      </c>
      <c r="I40" s="441"/>
      <c r="J40" s="441"/>
      <c r="K40" s="442"/>
      <c r="L40" s="436" t="str">
        <f t="shared" si="13"/>
        <v/>
      </c>
      <c r="M40" s="437"/>
      <c r="N40" s="469"/>
      <c r="O40" s="470"/>
      <c r="P40" s="146"/>
      <c r="Q40" s="147"/>
      <c r="R40" s="450"/>
      <c r="S40" s="451"/>
      <c r="T40" s="452"/>
      <c r="U40" s="453"/>
      <c r="V40" s="454"/>
      <c r="W40" s="455"/>
      <c r="X40" s="453"/>
      <c r="Y40" s="454"/>
      <c r="Z40" s="454"/>
      <c r="AA40" s="455"/>
      <c r="AB40" s="453"/>
      <c r="AC40" s="455"/>
      <c r="AD40" s="453"/>
      <c r="AE40" s="455"/>
      <c r="AF40" s="453"/>
      <c r="AG40" s="454"/>
      <c r="AH40" s="455"/>
      <c r="AI40" s="148"/>
      <c r="AJ40" s="199"/>
      <c r="AK40" s="134"/>
      <c r="AL40" s="434" t="s">
        <v>589</v>
      </c>
      <c r="AM40" s="434"/>
      <c r="AN40" s="434"/>
      <c r="AO40" s="96"/>
      <c r="AP40" s="434" t="s">
        <v>591</v>
      </c>
      <c r="AQ40" s="434"/>
      <c r="AR40" s="434"/>
      <c r="AS40" s="96"/>
      <c r="AT40" s="434" t="s">
        <v>592</v>
      </c>
      <c r="AU40" s="434"/>
      <c r="AV40" s="434"/>
      <c r="AW40" s="96"/>
      <c r="AX40" s="434" t="s">
        <v>593</v>
      </c>
      <c r="AY40" s="434"/>
      <c r="AZ40" s="435"/>
      <c r="BB40" s="142" t="str">
        <f t="shared" si="7"/>
        <v/>
      </c>
      <c r="BC40" s="142" t="str">
        <f t="shared" si="15"/>
        <v/>
      </c>
      <c r="BD40" s="142" t="str">
        <f t="shared" si="15"/>
        <v/>
      </c>
      <c r="BE40" s="142" t="str">
        <f t="shared" si="15"/>
        <v/>
      </c>
      <c r="BF40" s="142" t="str">
        <f t="shared" si="15"/>
        <v/>
      </c>
      <c r="BG40" s="142" t="str">
        <f t="shared" si="15"/>
        <v/>
      </c>
      <c r="BH40" s="142" t="str">
        <f t="shared" si="15"/>
        <v/>
      </c>
      <c r="BX40" s="219">
        <f t="shared" si="9"/>
        <v>0</v>
      </c>
    </row>
    <row r="41" spans="1:108" ht="35.25" customHeight="1" x14ac:dyDescent="0.25">
      <c r="B41" s="438"/>
      <c r="C41" s="439"/>
      <c r="D41" s="440" t="str">
        <f t="shared" si="11"/>
        <v/>
      </c>
      <c r="E41" s="441"/>
      <c r="F41" s="441"/>
      <c r="G41" s="442"/>
      <c r="H41" s="440" t="str">
        <f t="shared" si="12"/>
        <v/>
      </c>
      <c r="I41" s="441"/>
      <c r="J41" s="441"/>
      <c r="K41" s="442"/>
      <c r="L41" s="436" t="str">
        <f t="shared" si="13"/>
        <v/>
      </c>
      <c r="M41" s="437"/>
      <c r="N41" s="469"/>
      <c r="O41" s="470"/>
      <c r="P41" s="146"/>
      <c r="Q41" s="147"/>
      <c r="R41" s="450"/>
      <c r="S41" s="451"/>
      <c r="T41" s="452"/>
      <c r="U41" s="453"/>
      <c r="V41" s="454"/>
      <c r="W41" s="455"/>
      <c r="X41" s="453"/>
      <c r="Y41" s="454"/>
      <c r="Z41" s="454"/>
      <c r="AA41" s="455"/>
      <c r="AB41" s="453"/>
      <c r="AC41" s="455"/>
      <c r="AD41" s="453"/>
      <c r="AE41" s="455"/>
      <c r="AF41" s="453"/>
      <c r="AG41" s="454"/>
      <c r="AH41" s="455"/>
      <c r="AI41" s="148"/>
      <c r="AJ41" s="199"/>
      <c r="AK41" s="134"/>
      <c r="AL41" s="434" t="s">
        <v>589</v>
      </c>
      <c r="AM41" s="434"/>
      <c r="AN41" s="434"/>
      <c r="AO41" s="96"/>
      <c r="AP41" s="434" t="s">
        <v>591</v>
      </c>
      <c r="AQ41" s="434"/>
      <c r="AR41" s="434"/>
      <c r="AS41" s="96"/>
      <c r="AT41" s="434" t="s">
        <v>592</v>
      </c>
      <c r="AU41" s="434"/>
      <c r="AV41" s="434"/>
      <c r="AW41" s="96"/>
      <c r="AX41" s="434" t="s">
        <v>593</v>
      </c>
      <c r="AY41" s="434"/>
      <c r="AZ41" s="435"/>
      <c r="BB41" s="142" t="str">
        <f t="shared" si="7"/>
        <v/>
      </c>
      <c r="BC41" s="142" t="str">
        <f t="shared" si="15"/>
        <v/>
      </c>
      <c r="BD41" s="142" t="str">
        <f t="shared" si="15"/>
        <v/>
      </c>
      <c r="BE41" s="142" t="str">
        <f t="shared" si="15"/>
        <v/>
      </c>
      <c r="BF41" s="142" t="str">
        <f t="shared" si="15"/>
        <v/>
      </c>
      <c r="BG41" s="142" t="str">
        <f t="shared" si="15"/>
        <v/>
      </c>
      <c r="BH41" s="142" t="str">
        <f t="shared" si="15"/>
        <v/>
      </c>
      <c r="BX41" s="219">
        <f t="shared" si="9"/>
        <v>0</v>
      </c>
    </row>
    <row r="42" spans="1:108" ht="35.25" customHeight="1" x14ac:dyDescent="0.25">
      <c r="B42" s="438"/>
      <c r="C42" s="439"/>
      <c r="D42" s="440" t="str">
        <f t="shared" si="11"/>
        <v/>
      </c>
      <c r="E42" s="441"/>
      <c r="F42" s="441"/>
      <c r="G42" s="442"/>
      <c r="H42" s="440" t="str">
        <f t="shared" si="12"/>
        <v/>
      </c>
      <c r="I42" s="441"/>
      <c r="J42" s="441"/>
      <c r="K42" s="442"/>
      <c r="L42" s="436" t="str">
        <f t="shared" si="13"/>
        <v/>
      </c>
      <c r="M42" s="437"/>
      <c r="N42" s="469"/>
      <c r="O42" s="470"/>
      <c r="P42" s="146"/>
      <c r="Q42" s="147"/>
      <c r="R42" s="450"/>
      <c r="S42" s="451"/>
      <c r="T42" s="452"/>
      <c r="U42" s="453"/>
      <c r="V42" s="454"/>
      <c r="W42" s="455"/>
      <c r="X42" s="453"/>
      <c r="Y42" s="454"/>
      <c r="Z42" s="454"/>
      <c r="AA42" s="455"/>
      <c r="AB42" s="453"/>
      <c r="AC42" s="455"/>
      <c r="AD42" s="453"/>
      <c r="AE42" s="455"/>
      <c r="AF42" s="453"/>
      <c r="AG42" s="454"/>
      <c r="AH42" s="455"/>
      <c r="AI42" s="148"/>
      <c r="AJ42" s="199"/>
      <c r="AK42" s="134"/>
      <c r="AL42" s="434" t="s">
        <v>589</v>
      </c>
      <c r="AM42" s="434"/>
      <c r="AN42" s="434"/>
      <c r="AO42" s="96"/>
      <c r="AP42" s="434" t="s">
        <v>591</v>
      </c>
      <c r="AQ42" s="434"/>
      <c r="AR42" s="434"/>
      <c r="AS42" s="96"/>
      <c r="AT42" s="434" t="s">
        <v>592</v>
      </c>
      <c r="AU42" s="434"/>
      <c r="AV42" s="434"/>
      <c r="AW42" s="96"/>
      <c r="AX42" s="434" t="s">
        <v>593</v>
      </c>
      <c r="AY42" s="434"/>
      <c r="AZ42" s="435"/>
      <c r="BB42" s="142" t="str">
        <f t="shared" si="7"/>
        <v/>
      </c>
      <c r="BC42" s="142" t="str">
        <f t="shared" si="15"/>
        <v/>
      </c>
      <c r="BD42" s="142" t="str">
        <f t="shared" si="15"/>
        <v/>
      </c>
      <c r="BE42" s="142" t="str">
        <f t="shared" si="15"/>
        <v/>
      </c>
      <c r="BF42" s="142" t="str">
        <f t="shared" si="15"/>
        <v/>
      </c>
      <c r="BG42" s="142" t="str">
        <f t="shared" si="15"/>
        <v/>
      </c>
      <c r="BH42" s="142" t="str">
        <f t="shared" si="15"/>
        <v/>
      </c>
      <c r="BX42" s="219">
        <f t="shared" si="9"/>
        <v>0</v>
      </c>
    </row>
    <row r="43" spans="1:108" ht="35.25" customHeight="1" x14ac:dyDescent="0.25">
      <c r="B43" s="438"/>
      <c r="C43" s="439"/>
      <c r="D43" s="440" t="str">
        <f t="shared" si="11"/>
        <v/>
      </c>
      <c r="E43" s="441"/>
      <c r="F43" s="441"/>
      <c r="G43" s="442"/>
      <c r="H43" s="440" t="str">
        <f t="shared" si="12"/>
        <v/>
      </c>
      <c r="I43" s="441"/>
      <c r="J43" s="441"/>
      <c r="K43" s="442"/>
      <c r="L43" s="436" t="str">
        <f t="shared" si="13"/>
        <v/>
      </c>
      <c r="M43" s="437"/>
      <c r="N43" s="469"/>
      <c r="O43" s="470"/>
      <c r="P43" s="146"/>
      <c r="Q43" s="147"/>
      <c r="R43" s="450"/>
      <c r="S43" s="451"/>
      <c r="T43" s="452"/>
      <c r="U43" s="453"/>
      <c r="V43" s="454"/>
      <c r="W43" s="455"/>
      <c r="X43" s="453"/>
      <c r="Y43" s="454"/>
      <c r="Z43" s="454"/>
      <c r="AA43" s="455"/>
      <c r="AB43" s="453"/>
      <c r="AC43" s="455"/>
      <c r="AD43" s="453"/>
      <c r="AE43" s="455"/>
      <c r="AF43" s="453"/>
      <c r="AG43" s="454"/>
      <c r="AH43" s="455"/>
      <c r="AI43" s="148"/>
      <c r="AJ43" s="199"/>
      <c r="AK43" s="134"/>
      <c r="AL43" s="434" t="s">
        <v>589</v>
      </c>
      <c r="AM43" s="434"/>
      <c r="AN43" s="434"/>
      <c r="AO43" s="96"/>
      <c r="AP43" s="434" t="s">
        <v>591</v>
      </c>
      <c r="AQ43" s="434"/>
      <c r="AR43" s="434"/>
      <c r="AS43" s="96"/>
      <c r="AT43" s="434" t="s">
        <v>592</v>
      </c>
      <c r="AU43" s="434"/>
      <c r="AV43" s="434"/>
      <c r="AW43" s="96"/>
      <c r="AX43" s="434" t="s">
        <v>593</v>
      </c>
      <c r="AY43" s="434"/>
      <c r="AZ43" s="435"/>
      <c r="BB43" s="142" t="str">
        <f t="shared" si="7"/>
        <v/>
      </c>
      <c r="BC43" s="142" t="str">
        <f t="shared" si="15"/>
        <v/>
      </c>
      <c r="BD43" s="142" t="str">
        <f t="shared" si="15"/>
        <v/>
      </c>
      <c r="BE43" s="142" t="str">
        <f t="shared" si="15"/>
        <v/>
      </c>
      <c r="BF43" s="142" t="str">
        <f t="shared" si="15"/>
        <v/>
      </c>
      <c r="BG43" s="142" t="str">
        <f t="shared" si="15"/>
        <v/>
      </c>
      <c r="BH43" s="142" t="str">
        <f t="shared" si="15"/>
        <v/>
      </c>
      <c r="BX43" s="219">
        <f t="shared" si="9"/>
        <v>0</v>
      </c>
    </row>
    <row r="44" spans="1:108" ht="35.25" customHeight="1" x14ac:dyDescent="0.25">
      <c r="B44" s="438"/>
      <c r="C44" s="439"/>
      <c r="D44" s="440" t="str">
        <f t="shared" si="11"/>
        <v/>
      </c>
      <c r="E44" s="441"/>
      <c r="F44" s="441"/>
      <c r="G44" s="442"/>
      <c r="H44" s="440" t="str">
        <f t="shared" si="12"/>
        <v/>
      </c>
      <c r="I44" s="441"/>
      <c r="J44" s="441"/>
      <c r="K44" s="442"/>
      <c r="L44" s="436" t="str">
        <f t="shared" si="13"/>
        <v/>
      </c>
      <c r="M44" s="437"/>
      <c r="N44" s="469"/>
      <c r="O44" s="470"/>
      <c r="P44" s="146"/>
      <c r="Q44" s="147"/>
      <c r="R44" s="450"/>
      <c r="S44" s="451"/>
      <c r="T44" s="452"/>
      <c r="U44" s="453"/>
      <c r="V44" s="454"/>
      <c r="W44" s="455"/>
      <c r="X44" s="453"/>
      <c r="Y44" s="454"/>
      <c r="Z44" s="454"/>
      <c r="AA44" s="455"/>
      <c r="AB44" s="453"/>
      <c r="AC44" s="455"/>
      <c r="AD44" s="453"/>
      <c r="AE44" s="455"/>
      <c r="AF44" s="453"/>
      <c r="AG44" s="454"/>
      <c r="AH44" s="455"/>
      <c r="AI44" s="148"/>
      <c r="AJ44" s="199"/>
      <c r="AK44" s="134"/>
      <c r="AL44" s="434" t="s">
        <v>589</v>
      </c>
      <c r="AM44" s="434"/>
      <c r="AN44" s="434"/>
      <c r="AO44" s="96"/>
      <c r="AP44" s="434" t="s">
        <v>591</v>
      </c>
      <c r="AQ44" s="434"/>
      <c r="AR44" s="434"/>
      <c r="AS44" s="96"/>
      <c r="AT44" s="434" t="s">
        <v>592</v>
      </c>
      <c r="AU44" s="434"/>
      <c r="AV44" s="434"/>
      <c r="AW44" s="96"/>
      <c r="AX44" s="434" t="s">
        <v>593</v>
      </c>
      <c r="AY44" s="434"/>
      <c r="AZ44" s="435"/>
      <c r="BB44" s="142" t="str">
        <f t="shared" si="7"/>
        <v/>
      </c>
      <c r="BC44" s="142" t="str">
        <f t="shared" si="15"/>
        <v/>
      </c>
      <c r="BD44" s="142" t="str">
        <f t="shared" si="15"/>
        <v/>
      </c>
      <c r="BE44" s="142" t="str">
        <f t="shared" si="15"/>
        <v/>
      </c>
      <c r="BF44" s="142" t="str">
        <f t="shared" si="15"/>
        <v/>
      </c>
      <c r="BG44" s="142" t="str">
        <f t="shared" si="15"/>
        <v/>
      </c>
      <c r="BH44" s="142" t="str">
        <f t="shared" si="15"/>
        <v/>
      </c>
      <c r="BX44" s="219">
        <f t="shared" si="9"/>
        <v>0</v>
      </c>
    </row>
    <row r="45" spans="1:108" ht="35.25" customHeight="1" x14ac:dyDescent="0.25">
      <c r="B45" s="438"/>
      <c r="C45" s="439"/>
      <c r="D45" s="440" t="str">
        <f t="shared" si="11"/>
        <v/>
      </c>
      <c r="E45" s="441"/>
      <c r="F45" s="441"/>
      <c r="G45" s="442"/>
      <c r="H45" s="440" t="str">
        <f t="shared" si="12"/>
        <v/>
      </c>
      <c r="I45" s="441"/>
      <c r="J45" s="441"/>
      <c r="K45" s="442"/>
      <c r="L45" s="436" t="str">
        <f t="shared" si="13"/>
        <v/>
      </c>
      <c r="M45" s="437"/>
      <c r="N45" s="469"/>
      <c r="O45" s="470"/>
      <c r="P45" s="146"/>
      <c r="Q45" s="147"/>
      <c r="R45" s="450"/>
      <c r="S45" s="451"/>
      <c r="T45" s="452"/>
      <c r="U45" s="453"/>
      <c r="V45" s="454"/>
      <c r="W45" s="455"/>
      <c r="X45" s="453"/>
      <c r="Y45" s="454"/>
      <c r="Z45" s="454"/>
      <c r="AA45" s="455"/>
      <c r="AB45" s="453"/>
      <c r="AC45" s="455"/>
      <c r="AD45" s="453"/>
      <c r="AE45" s="455"/>
      <c r="AF45" s="453"/>
      <c r="AG45" s="454"/>
      <c r="AH45" s="455"/>
      <c r="AI45" s="148"/>
      <c r="AJ45" s="199"/>
      <c r="AK45" s="134"/>
      <c r="AL45" s="434" t="s">
        <v>589</v>
      </c>
      <c r="AM45" s="434"/>
      <c r="AN45" s="434"/>
      <c r="AO45" s="96"/>
      <c r="AP45" s="434" t="s">
        <v>591</v>
      </c>
      <c r="AQ45" s="434"/>
      <c r="AR45" s="434"/>
      <c r="AS45" s="96"/>
      <c r="AT45" s="434" t="s">
        <v>592</v>
      </c>
      <c r="AU45" s="434"/>
      <c r="AV45" s="434"/>
      <c r="AW45" s="96"/>
      <c r="AX45" s="434" t="s">
        <v>593</v>
      </c>
      <c r="AY45" s="434"/>
      <c r="AZ45" s="435"/>
      <c r="BB45" s="142" t="str">
        <f t="shared" si="7"/>
        <v/>
      </c>
      <c r="BC45" s="142" t="str">
        <f t="shared" si="15"/>
        <v/>
      </c>
      <c r="BD45" s="142" t="str">
        <f t="shared" si="15"/>
        <v/>
      </c>
      <c r="BE45" s="142" t="str">
        <f t="shared" si="15"/>
        <v/>
      </c>
      <c r="BF45" s="142" t="str">
        <f t="shared" si="15"/>
        <v/>
      </c>
      <c r="BG45" s="142" t="str">
        <f t="shared" si="15"/>
        <v/>
      </c>
      <c r="BH45" s="142" t="str">
        <f t="shared" si="15"/>
        <v/>
      </c>
      <c r="BX45" s="219">
        <f t="shared" si="9"/>
        <v>0</v>
      </c>
    </row>
    <row r="46" spans="1:108" ht="35.25" customHeight="1" x14ac:dyDescent="0.25">
      <c r="B46" s="438"/>
      <c r="C46" s="439"/>
      <c r="D46" s="440" t="str">
        <f t="shared" si="11"/>
        <v/>
      </c>
      <c r="E46" s="441"/>
      <c r="F46" s="441"/>
      <c r="G46" s="442"/>
      <c r="H46" s="440" t="str">
        <f t="shared" si="12"/>
        <v/>
      </c>
      <c r="I46" s="441"/>
      <c r="J46" s="441"/>
      <c r="K46" s="442"/>
      <c r="L46" s="436" t="str">
        <f t="shared" si="13"/>
        <v/>
      </c>
      <c r="M46" s="437"/>
      <c r="N46" s="469"/>
      <c r="O46" s="470"/>
      <c r="P46" s="146"/>
      <c r="Q46" s="147"/>
      <c r="R46" s="450"/>
      <c r="S46" s="451"/>
      <c r="T46" s="452"/>
      <c r="U46" s="453"/>
      <c r="V46" s="454"/>
      <c r="W46" s="455"/>
      <c r="X46" s="453"/>
      <c r="Y46" s="454"/>
      <c r="Z46" s="454"/>
      <c r="AA46" s="455"/>
      <c r="AB46" s="453"/>
      <c r="AC46" s="455"/>
      <c r="AD46" s="453"/>
      <c r="AE46" s="455"/>
      <c r="AF46" s="453"/>
      <c r="AG46" s="454"/>
      <c r="AH46" s="455"/>
      <c r="AI46" s="148"/>
      <c r="AJ46" s="199"/>
      <c r="AK46" s="134"/>
      <c r="AL46" s="434" t="s">
        <v>589</v>
      </c>
      <c r="AM46" s="434"/>
      <c r="AN46" s="434"/>
      <c r="AO46" s="96"/>
      <c r="AP46" s="434" t="s">
        <v>591</v>
      </c>
      <c r="AQ46" s="434"/>
      <c r="AR46" s="434"/>
      <c r="AS46" s="96"/>
      <c r="AT46" s="434" t="s">
        <v>592</v>
      </c>
      <c r="AU46" s="434"/>
      <c r="AV46" s="434"/>
      <c r="AW46" s="96"/>
      <c r="AX46" s="434" t="s">
        <v>593</v>
      </c>
      <c r="AY46" s="434"/>
      <c r="AZ46" s="435"/>
      <c r="BB46" s="142" t="str">
        <f t="shared" si="7"/>
        <v/>
      </c>
      <c r="BC46" s="142" t="str">
        <f t="shared" si="15"/>
        <v/>
      </c>
      <c r="BD46" s="142" t="str">
        <f t="shared" si="15"/>
        <v/>
      </c>
      <c r="BE46" s="142" t="str">
        <f t="shared" si="15"/>
        <v/>
      </c>
      <c r="BF46" s="142" t="str">
        <f t="shared" si="15"/>
        <v/>
      </c>
      <c r="BG46" s="142" t="str">
        <f t="shared" si="15"/>
        <v/>
      </c>
      <c r="BH46" s="142" t="str">
        <f t="shared" si="15"/>
        <v/>
      </c>
      <c r="BX46" s="219">
        <f t="shared" si="9"/>
        <v>0</v>
      </c>
    </row>
    <row r="47" spans="1:108" ht="35.25" customHeight="1" x14ac:dyDescent="0.25">
      <c r="B47" s="438"/>
      <c r="C47" s="439"/>
      <c r="D47" s="440" t="str">
        <f t="shared" si="11"/>
        <v/>
      </c>
      <c r="E47" s="441"/>
      <c r="F47" s="441"/>
      <c r="G47" s="442"/>
      <c r="H47" s="440" t="str">
        <f t="shared" si="12"/>
        <v/>
      </c>
      <c r="I47" s="441"/>
      <c r="J47" s="441"/>
      <c r="K47" s="442"/>
      <c r="L47" s="436" t="str">
        <f t="shared" si="13"/>
        <v/>
      </c>
      <c r="M47" s="437"/>
      <c r="N47" s="469"/>
      <c r="O47" s="470"/>
      <c r="P47" s="146"/>
      <c r="Q47" s="147"/>
      <c r="R47" s="450"/>
      <c r="S47" s="451"/>
      <c r="T47" s="452"/>
      <c r="U47" s="453"/>
      <c r="V47" s="454"/>
      <c r="W47" s="455"/>
      <c r="X47" s="453"/>
      <c r="Y47" s="454"/>
      <c r="Z47" s="454"/>
      <c r="AA47" s="455"/>
      <c r="AB47" s="453"/>
      <c r="AC47" s="455"/>
      <c r="AD47" s="453"/>
      <c r="AE47" s="455"/>
      <c r="AF47" s="453"/>
      <c r="AG47" s="454"/>
      <c r="AH47" s="455"/>
      <c r="AI47" s="148"/>
      <c r="AJ47" s="199"/>
      <c r="AK47" s="134"/>
      <c r="AL47" s="434" t="s">
        <v>589</v>
      </c>
      <c r="AM47" s="434"/>
      <c r="AN47" s="434"/>
      <c r="AO47" s="96"/>
      <c r="AP47" s="434" t="s">
        <v>591</v>
      </c>
      <c r="AQ47" s="434"/>
      <c r="AR47" s="434"/>
      <c r="AS47" s="96"/>
      <c r="AT47" s="434" t="s">
        <v>592</v>
      </c>
      <c r="AU47" s="434"/>
      <c r="AV47" s="434"/>
      <c r="AW47" s="96"/>
      <c r="AX47" s="434" t="s">
        <v>593</v>
      </c>
      <c r="AY47" s="434"/>
      <c r="AZ47" s="435"/>
      <c r="BB47" s="142" t="str">
        <f t="shared" si="7"/>
        <v/>
      </c>
      <c r="BC47" s="142" t="str">
        <f t="shared" si="15"/>
        <v/>
      </c>
      <c r="BD47" s="142" t="str">
        <f t="shared" si="15"/>
        <v/>
      </c>
      <c r="BE47" s="142" t="str">
        <f t="shared" si="15"/>
        <v/>
      </c>
      <c r="BF47" s="142" t="str">
        <f t="shared" si="15"/>
        <v/>
      </c>
      <c r="BG47" s="142" t="str">
        <f t="shared" si="15"/>
        <v/>
      </c>
      <c r="BH47" s="142" t="str">
        <f t="shared" si="15"/>
        <v/>
      </c>
      <c r="BX47" s="219">
        <f t="shared" si="9"/>
        <v>0</v>
      </c>
    </row>
    <row r="48" spans="1:108" ht="35.25" customHeight="1" x14ac:dyDescent="0.25">
      <c r="B48" s="438"/>
      <c r="C48" s="439"/>
      <c r="D48" s="440" t="str">
        <f t="shared" si="11"/>
        <v/>
      </c>
      <c r="E48" s="441"/>
      <c r="F48" s="441"/>
      <c r="G48" s="442"/>
      <c r="H48" s="440" t="str">
        <f t="shared" si="12"/>
        <v/>
      </c>
      <c r="I48" s="441"/>
      <c r="J48" s="441"/>
      <c r="K48" s="442"/>
      <c r="L48" s="436" t="str">
        <f t="shared" si="13"/>
        <v/>
      </c>
      <c r="M48" s="437"/>
      <c r="N48" s="469"/>
      <c r="O48" s="470"/>
      <c r="P48" s="146"/>
      <c r="Q48" s="147"/>
      <c r="R48" s="450"/>
      <c r="S48" s="451"/>
      <c r="T48" s="452"/>
      <c r="U48" s="453"/>
      <c r="V48" s="454"/>
      <c r="W48" s="455"/>
      <c r="X48" s="453"/>
      <c r="Y48" s="454"/>
      <c r="Z48" s="454"/>
      <c r="AA48" s="455"/>
      <c r="AB48" s="453"/>
      <c r="AC48" s="455"/>
      <c r="AD48" s="453"/>
      <c r="AE48" s="455"/>
      <c r="AF48" s="453"/>
      <c r="AG48" s="454"/>
      <c r="AH48" s="455"/>
      <c r="AI48" s="148"/>
      <c r="AJ48" s="199"/>
      <c r="AK48" s="134"/>
      <c r="AL48" s="434" t="s">
        <v>589</v>
      </c>
      <c r="AM48" s="434"/>
      <c r="AN48" s="434"/>
      <c r="AO48" s="96"/>
      <c r="AP48" s="434" t="s">
        <v>591</v>
      </c>
      <c r="AQ48" s="434"/>
      <c r="AR48" s="434"/>
      <c r="AS48" s="96"/>
      <c r="AT48" s="434" t="s">
        <v>592</v>
      </c>
      <c r="AU48" s="434"/>
      <c r="AV48" s="434"/>
      <c r="AW48" s="96"/>
      <c r="AX48" s="434" t="s">
        <v>593</v>
      </c>
      <c r="AY48" s="434"/>
      <c r="AZ48" s="435"/>
      <c r="BB48" s="142" t="str">
        <f t="shared" si="7"/>
        <v/>
      </c>
      <c r="BC48" s="142" t="str">
        <f t="shared" si="15"/>
        <v/>
      </c>
      <c r="BD48" s="142" t="str">
        <f t="shared" si="15"/>
        <v/>
      </c>
      <c r="BE48" s="142" t="str">
        <f t="shared" si="15"/>
        <v/>
      </c>
      <c r="BF48" s="142" t="str">
        <f t="shared" si="15"/>
        <v/>
      </c>
      <c r="BG48" s="142" t="str">
        <f t="shared" si="15"/>
        <v/>
      </c>
      <c r="BH48" s="142" t="str">
        <f t="shared" si="15"/>
        <v/>
      </c>
      <c r="BX48" s="219">
        <f t="shared" si="9"/>
        <v>0</v>
      </c>
    </row>
    <row r="49" spans="2:76" ht="35.25" customHeight="1" x14ac:dyDescent="0.25">
      <c r="B49" s="438"/>
      <c r="C49" s="439"/>
      <c r="D49" s="440" t="str">
        <f t="shared" si="11"/>
        <v/>
      </c>
      <c r="E49" s="441"/>
      <c r="F49" s="441"/>
      <c r="G49" s="442"/>
      <c r="H49" s="440" t="str">
        <f t="shared" si="12"/>
        <v/>
      </c>
      <c r="I49" s="441"/>
      <c r="J49" s="441"/>
      <c r="K49" s="442"/>
      <c r="L49" s="436" t="str">
        <f t="shared" si="13"/>
        <v/>
      </c>
      <c r="M49" s="437"/>
      <c r="N49" s="469"/>
      <c r="O49" s="470"/>
      <c r="P49" s="146"/>
      <c r="Q49" s="147"/>
      <c r="R49" s="450"/>
      <c r="S49" s="451"/>
      <c r="T49" s="452"/>
      <c r="U49" s="453"/>
      <c r="V49" s="454"/>
      <c r="W49" s="455"/>
      <c r="X49" s="453"/>
      <c r="Y49" s="454"/>
      <c r="Z49" s="454"/>
      <c r="AA49" s="455"/>
      <c r="AB49" s="453"/>
      <c r="AC49" s="455"/>
      <c r="AD49" s="453"/>
      <c r="AE49" s="455"/>
      <c r="AF49" s="453"/>
      <c r="AG49" s="454"/>
      <c r="AH49" s="455"/>
      <c r="AI49" s="148"/>
      <c r="AJ49" s="199"/>
      <c r="AK49" s="134"/>
      <c r="AL49" s="434" t="s">
        <v>589</v>
      </c>
      <c r="AM49" s="434"/>
      <c r="AN49" s="434"/>
      <c r="AO49" s="96"/>
      <c r="AP49" s="434" t="s">
        <v>591</v>
      </c>
      <c r="AQ49" s="434"/>
      <c r="AR49" s="434"/>
      <c r="AS49" s="96"/>
      <c r="AT49" s="434" t="s">
        <v>592</v>
      </c>
      <c r="AU49" s="434"/>
      <c r="AV49" s="434"/>
      <c r="AW49" s="96"/>
      <c r="AX49" s="434" t="s">
        <v>593</v>
      </c>
      <c r="AY49" s="434"/>
      <c r="AZ49" s="435"/>
      <c r="BB49" s="142" t="str">
        <f t="shared" si="7"/>
        <v/>
      </c>
      <c r="BC49" s="142" t="str">
        <f t="shared" si="15"/>
        <v/>
      </c>
      <c r="BD49" s="142" t="str">
        <f t="shared" si="15"/>
        <v/>
      </c>
      <c r="BE49" s="142" t="str">
        <f t="shared" si="15"/>
        <v/>
      </c>
      <c r="BF49" s="142" t="str">
        <f t="shared" si="15"/>
        <v/>
      </c>
      <c r="BG49" s="142" t="str">
        <f t="shared" si="15"/>
        <v/>
      </c>
      <c r="BH49" s="142" t="str">
        <f t="shared" si="15"/>
        <v/>
      </c>
      <c r="BX49" s="219">
        <f t="shared" si="9"/>
        <v>0</v>
      </c>
    </row>
    <row r="50" spans="2:76" ht="35.25" customHeight="1" x14ac:dyDescent="0.25">
      <c r="B50" s="438"/>
      <c r="C50" s="439"/>
      <c r="D50" s="440" t="str">
        <f t="shared" si="11"/>
        <v/>
      </c>
      <c r="E50" s="441"/>
      <c r="F50" s="441"/>
      <c r="G50" s="442"/>
      <c r="H50" s="440" t="str">
        <f t="shared" si="12"/>
        <v/>
      </c>
      <c r="I50" s="441"/>
      <c r="J50" s="441"/>
      <c r="K50" s="442"/>
      <c r="L50" s="436" t="str">
        <f t="shared" si="13"/>
        <v/>
      </c>
      <c r="M50" s="437"/>
      <c r="N50" s="469"/>
      <c r="O50" s="470"/>
      <c r="P50" s="146"/>
      <c r="Q50" s="147"/>
      <c r="R50" s="450"/>
      <c r="S50" s="451"/>
      <c r="T50" s="452"/>
      <c r="U50" s="453"/>
      <c r="V50" s="454"/>
      <c r="W50" s="455"/>
      <c r="X50" s="453"/>
      <c r="Y50" s="454"/>
      <c r="Z50" s="454"/>
      <c r="AA50" s="455"/>
      <c r="AB50" s="453"/>
      <c r="AC50" s="455"/>
      <c r="AD50" s="453"/>
      <c r="AE50" s="455"/>
      <c r="AF50" s="453"/>
      <c r="AG50" s="454"/>
      <c r="AH50" s="455"/>
      <c r="AI50" s="148"/>
      <c r="AJ50" s="199"/>
      <c r="AK50" s="134"/>
      <c r="AL50" s="434" t="s">
        <v>589</v>
      </c>
      <c r="AM50" s="434"/>
      <c r="AN50" s="434"/>
      <c r="AO50" s="96"/>
      <c r="AP50" s="434" t="s">
        <v>591</v>
      </c>
      <c r="AQ50" s="434"/>
      <c r="AR50" s="434"/>
      <c r="AS50" s="96"/>
      <c r="AT50" s="434" t="s">
        <v>592</v>
      </c>
      <c r="AU50" s="434"/>
      <c r="AV50" s="434"/>
      <c r="AW50" s="96"/>
      <c r="AX50" s="434" t="s">
        <v>593</v>
      </c>
      <c r="AY50" s="434"/>
      <c r="AZ50" s="435"/>
      <c r="BB50" s="142" t="str">
        <f t="shared" si="7"/>
        <v/>
      </c>
      <c r="BC50" s="142" t="str">
        <f t="shared" si="15"/>
        <v/>
      </c>
      <c r="BD50" s="142" t="str">
        <f t="shared" si="15"/>
        <v/>
      </c>
      <c r="BE50" s="142" t="str">
        <f t="shared" si="15"/>
        <v/>
      </c>
      <c r="BF50" s="142" t="str">
        <f t="shared" si="15"/>
        <v/>
      </c>
      <c r="BG50" s="142" t="str">
        <f t="shared" si="15"/>
        <v/>
      </c>
      <c r="BH50" s="142" t="str">
        <f t="shared" si="15"/>
        <v/>
      </c>
      <c r="BX50" s="219">
        <f t="shared" si="9"/>
        <v>0</v>
      </c>
    </row>
    <row r="51" spans="2:76" ht="35.25" customHeight="1" x14ac:dyDescent="0.25">
      <c r="B51" s="438"/>
      <c r="C51" s="439"/>
      <c r="D51" s="440" t="str">
        <f t="shared" si="11"/>
        <v/>
      </c>
      <c r="E51" s="441"/>
      <c r="F51" s="441"/>
      <c r="G51" s="442"/>
      <c r="H51" s="440" t="str">
        <f t="shared" si="12"/>
        <v/>
      </c>
      <c r="I51" s="441"/>
      <c r="J51" s="441"/>
      <c r="K51" s="442"/>
      <c r="L51" s="436" t="str">
        <f t="shared" si="13"/>
        <v/>
      </c>
      <c r="M51" s="437"/>
      <c r="N51" s="469"/>
      <c r="O51" s="470"/>
      <c r="P51" s="146"/>
      <c r="Q51" s="147"/>
      <c r="R51" s="450"/>
      <c r="S51" s="451"/>
      <c r="T51" s="452"/>
      <c r="U51" s="453"/>
      <c r="V51" s="454"/>
      <c r="W51" s="455"/>
      <c r="X51" s="453"/>
      <c r="Y51" s="454"/>
      <c r="Z51" s="454"/>
      <c r="AA51" s="455"/>
      <c r="AB51" s="453"/>
      <c r="AC51" s="455"/>
      <c r="AD51" s="453"/>
      <c r="AE51" s="455"/>
      <c r="AF51" s="453"/>
      <c r="AG51" s="454"/>
      <c r="AH51" s="455"/>
      <c r="AI51" s="148"/>
      <c r="AJ51" s="199"/>
      <c r="AK51" s="134"/>
      <c r="AL51" s="434" t="s">
        <v>589</v>
      </c>
      <c r="AM51" s="434"/>
      <c r="AN51" s="434"/>
      <c r="AO51" s="96"/>
      <c r="AP51" s="434" t="s">
        <v>591</v>
      </c>
      <c r="AQ51" s="434"/>
      <c r="AR51" s="434"/>
      <c r="AS51" s="96"/>
      <c r="AT51" s="434" t="s">
        <v>592</v>
      </c>
      <c r="AU51" s="434"/>
      <c r="AV51" s="434"/>
      <c r="AW51" s="96"/>
      <c r="AX51" s="434" t="s">
        <v>593</v>
      </c>
      <c r="AY51" s="434"/>
      <c r="AZ51" s="435"/>
      <c r="BB51" s="142" t="str">
        <f t="shared" si="7"/>
        <v/>
      </c>
      <c r="BC51" s="142" t="str">
        <f t="shared" si="15"/>
        <v/>
      </c>
      <c r="BD51" s="142" t="str">
        <f t="shared" si="15"/>
        <v/>
      </c>
      <c r="BE51" s="142" t="str">
        <f t="shared" si="15"/>
        <v/>
      </c>
      <c r="BF51" s="142" t="str">
        <f t="shared" si="15"/>
        <v/>
      </c>
      <c r="BG51" s="142" t="str">
        <f t="shared" si="15"/>
        <v/>
      </c>
      <c r="BH51" s="142" t="str">
        <f t="shared" si="15"/>
        <v/>
      </c>
      <c r="BX51" s="219">
        <f t="shared" si="9"/>
        <v>0</v>
      </c>
    </row>
    <row r="52" spans="2:76" ht="35.25" customHeight="1" x14ac:dyDescent="0.25">
      <c r="B52" s="438"/>
      <c r="C52" s="439"/>
      <c r="D52" s="440" t="str">
        <f t="shared" si="11"/>
        <v/>
      </c>
      <c r="E52" s="441"/>
      <c r="F52" s="441"/>
      <c r="G52" s="442"/>
      <c r="H52" s="440" t="str">
        <f t="shared" si="12"/>
        <v/>
      </c>
      <c r="I52" s="441"/>
      <c r="J52" s="441"/>
      <c r="K52" s="442"/>
      <c r="L52" s="436" t="str">
        <f t="shared" si="13"/>
        <v/>
      </c>
      <c r="M52" s="437"/>
      <c r="N52" s="469"/>
      <c r="O52" s="470"/>
      <c r="P52" s="146"/>
      <c r="Q52" s="147"/>
      <c r="R52" s="450"/>
      <c r="S52" s="451"/>
      <c r="T52" s="452"/>
      <c r="U52" s="453"/>
      <c r="V52" s="454"/>
      <c r="W52" s="455"/>
      <c r="X52" s="453"/>
      <c r="Y52" s="454"/>
      <c r="Z52" s="454"/>
      <c r="AA52" s="455"/>
      <c r="AB52" s="453"/>
      <c r="AC52" s="455"/>
      <c r="AD52" s="453"/>
      <c r="AE52" s="455"/>
      <c r="AF52" s="453"/>
      <c r="AG52" s="454"/>
      <c r="AH52" s="455"/>
      <c r="AI52" s="148"/>
      <c r="AJ52" s="199"/>
      <c r="AK52" s="134"/>
      <c r="AL52" s="434" t="s">
        <v>589</v>
      </c>
      <c r="AM52" s="434"/>
      <c r="AN52" s="434"/>
      <c r="AO52" s="96"/>
      <c r="AP52" s="434" t="s">
        <v>591</v>
      </c>
      <c r="AQ52" s="434"/>
      <c r="AR52" s="434"/>
      <c r="AS52" s="96"/>
      <c r="AT52" s="434" t="s">
        <v>592</v>
      </c>
      <c r="AU52" s="434"/>
      <c r="AV52" s="434"/>
      <c r="AW52" s="96"/>
      <c r="AX52" s="434" t="s">
        <v>593</v>
      </c>
      <c r="AY52" s="434"/>
      <c r="AZ52" s="435"/>
      <c r="BB52" s="142" t="str">
        <f t="shared" si="7"/>
        <v/>
      </c>
      <c r="BC52" s="142" t="str">
        <f t="shared" si="15"/>
        <v/>
      </c>
      <c r="BD52" s="142" t="str">
        <f t="shared" si="15"/>
        <v/>
      </c>
      <c r="BE52" s="142" t="str">
        <f t="shared" si="15"/>
        <v/>
      </c>
      <c r="BF52" s="142" t="str">
        <f t="shared" si="15"/>
        <v/>
      </c>
      <c r="BG52" s="142" t="str">
        <f t="shared" si="15"/>
        <v/>
      </c>
      <c r="BH52" s="142" t="str">
        <f t="shared" si="15"/>
        <v/>
      </c>
      <c r="BX52" s="219">
        <f t="shared" si="9"/>
        <v>0</v>
      </c>
    </row>
    <row r="53" spans="2:76" ht="35.25" customHeight="1" x14ac:dyDescent="0.25">
      <c r="B53" s="438"/>
      <c r="C53" s="439"/>
      <c r="D53" s="440" t="str">
        <f t="shared" si="11"/>
        <v/>
      </c>
      <c r="E53" s="441"/>
      <c r="F53" s="441"/>
      <c r="G53" s="442"/>
      <c r="H53" s="440" t="str">
        <f t="shared" si="12"/>
        <v/>
      </c>
      <c r="I53" s="441"/>
      <c r="J53" s="441"/>
      <c r="K53" s="442"/>
      <c r="L53" s="436" t="str">
        <f t="shared" si="13"/>
        <v/>
      </c>
      <c r="M53" s="437"/>
      <c r="N53" s="469"/>
      <c r="O53" s="470"/>
      <c r="P53" s="146"/>
      <c r="Q53" s="147"/>
      <c r="R53" s="450"/>
      <c r="S53" s="451"/>
      <c r="T53" s="452"/>
      <c r="U53" s="453"/>
      <c r="V53" s="454"/>
      <c r="W53" s="455"/>
      <c r="X53" s="453"/>
      <c r="Y53" s="454"/>
      <c r="Z53" s="454"/>
      <c r="AA53" s="455"/>
      <c r="AB53" s="453"/>
      <c r="AC53" s="455"/>
      <c r="AD53" s="453"/>
      <c r="AE53" s="455"/>
      <c r="AF53" s="453"/>
      <c r="AG53" s="454"/>
      <c r="AH53" s="455"/>
      <c r="AI53" s="148"/>
      <c r="AJ53" s="199"/>
      <c r="AK53" s="134"/>
      <c r="AL53" s="434" t="s">
        <v>589</v>
      </c>
      <c r="AM53" s="434"/>
      <c r="AN53" s="434"/>
      <c r="AO53" s="96"/>
      <c r="AP53" s="434" t="s">
        <v>591</v>
      </c>
      <c r="AQ53" s="434"/>
      <c r="AR53" s="434"/>
      <c r="AS53" s="96"/>
      <c r="AT53" s="434" t="s">
        <v>592</v>
      </c>
      <c r="AU53" s="434"/>
      <c r="AV53" s="434"/>
      <c r="AW53" s="96"/>
      <c r="AX53" s="434" t="s">
        <v>593</v>
      </c>
      <c r="AY53" s="434"/>
      <c r="AZ53" s="435"/>
      <c r="BB53" s="142" t="str">
        <f t="shared" si="7"/>
        <v/>
      </c>
      <c r="BC53" s="142" t="str">
        <f t="shared" si="15"/>
        <v/>
      </c>
      <c r="BD53" s="142" t="str">
        <f t="shared" si="15"/>
        <v/>
      </c>
      <c r="BE53" s="142" t="str">
        <f t="shared" si="15"/>
        <v/>
      </c>
      <c r="BF53" s="142" t="str">
        <f t="shared" si="15"/>
        <v/>
      </c>
      <c r="BG53" s="142" t="str">
        <f t="shared" si="15"/>
        <v/>
      </c>
      <c r="BH53" s="142" t="str">
        <f t="shared" si="15"/>
        <v/>
      </c>
      <c r="BX53" s="219">
        <f t="shared" si="9"/>
        <v>0</v>
      </c>
    </row>
    <row r="54" spans="2:76" ht="35.25" customHeight="1" x14ac:dyDescent="0.25">
      <c r="B54" s="438"/>
      <c r="C54" s="439"/>
      <c r="D54" s="440" t="str">
        <f t="shared" si="11"/>
        <v/>
      </c>
      <c r="E54" s="441"/>
      <c r="F54" s="441"/>
      <c r="G54" s="442"/>
      <c r="H54" s="440" t="str">
        <f t="shared" si="12"/>
        <v/>
      </c>
      <c r="I54" s="441"/>
      <c r="J54" s="441"/>
      <c r="K54" s="442"/>
      <c r="L54" s="436" t="str">
        <f t="shared" si="13"/>
        <v/>
      </c>
      <c r="M54" s="437"/>
      <c r="N54" s="469"/>
      <c r="O54" s="470"/>
      <c r="P54" s="146"/>
      <c r="Q54" s="147"/>
      <c r="R54" s="450"/>
      <c r="S54" s="451"/>
      <c r="T54" s="452"/>
      <c r="U54" s="453"/>
      <c r="V54" s="454"/>
      <c r="W54" s="455"/>
      <c r="X54" s="453"/>
      <c r="Y54" s="454"/>
      <c r="Z54" s="454"/>
      <c r="AA54" s="455"/>
      <c r="AB54" s="453"/>
      <c r="AC54" s="455"/>
      <c r="AD54" s="453"/>
      <c r="AE54" s="455"/>
      <c r="AF54" s="453"/>
      <c r="AG54" s="454"/>
      <c r="AH54" s="455"/>
      <c r="AI54" s="148"/>
      <c r="AJ54" s="199"/>
      <c r="AK54" s="134"/>
      <c r="AL54" s="434" t="s">
        <v>589</v>
      </c>
      <c r="AM54" s="434"/>
      <c r="AN54" s="434"/>
      <c r="AO54" s="96"/>
      <c r="AP54" s="434" t="s">
        <v>591</v>
      </c>
      <c r="AQ54" s="434"/>
      <c r="AR54" s="434"/>
      <c r="AS54" s="96"/>
      <c r="AT54" s="434" t="s">
        <v>592</v>
      </c>
      <c r="AU54" s="434"/>
      <c r="AV54" s="434"/>
      <c r="AW54" s="96"/>
      <c r="AX54" s="434" t="s">
        <v>593</v>
      </c>
      <c r="AY54" s="434"/>
      <c r="AZ54" s="435"/>
      <c r="BB54" s="142" t="str">
        <f t="shared" si="7"/>
        <v/>
      </c>
      <c r="BC54" s="142" t="str">
        <f t="shared" si="15"/>
        <v/>
      </c>
      <c r="BD54" s="142" t="str">
        <f t="shared" si="15"/>
        <v/>
      </c>
      <c r="BE54" s="142" t="str">
        <f t="shared" si="15"/>
        <v/>
      </c>
      <c r="BF54" s="142" t="str">
        <f t="shared" si="15"/>
        <v/>
      </c>
      <c r="BG54" s="142" t="str">
        <f t="shared" si="15"/>
        <v/>
      </c>
      <c r="BH54" s="142" t="str">
        <f t="shared" si="15"/>
        <v/>
      </c>
      <c r="BX54" s="219">
        <f t="shared" si="9"/>
        <v>0</v>
      </c>
    </row>
    <row r="55" spans="2:76" ht="35.25" customHeight="1" x14ac:dyDescent="0.25">
      <c r="B55" s="438"/>
      <c r="C55" s="439"/>
      <c r="D55" s="440" t="str">
        <f t="shared" si="11"/>
        <v/>
      </c>
      <c r="E55" s="441"/>
      <c r="F55" s="441"/>
      <c r="G55" s="442"/>
      <c r="H55" s="440" t="str">
        <f t="shared" si="12"/>
        <v/>
      </c>
      <c r="I55" s="441"/>
      <c r="J55" s="441"/>
      <c r="K55" s="442"/>
      <c r="L55" s="436" t="str">
        <f t="shared" si="13"/>
        <v/>
      </c>
      <c r="M55" s="437"/>
      <c r="N55" s="469"/>
      <c r="O55" s="470"/>
      <c r="P55" s="146"/>
      <c r="Q55" s="147"/>
      <c r="R55" s="450"/>
      <c r="S55" s="451"/>
      <c r="T55" s="452"/>
      <c r="U55" s="453"/>
      <c r="V55" s="454"/>
      <c r="W55" s="455"/>
      <c r="X55" s="453"/>
      <c r="Y55" s="454"/>
      <c r="Z55" s="454"/>
      <c r="AA55" s="455"/>
      <c r="AB55" s="453"/>
      <c r="AC55" s="455"/>
      <c r="AD55" s="453"/>
      <c r="AE55" s="455"/>
      <c r="AF55" s="453"/>
      <c r="AG55" s="454"/>
      <c r="AH55" s="455"/>
      <c r="AI55" s="148"/>
      <c r="AJ55" s="199"/>
      <c r="AK55" s="134"/>
      <c r="AL55" s="434" t="s">
        <v>589</v>
      </c>
      <c r="AM55" s="434"/>
      <c r="AN55" s="434"/>
      <c r="AO55" s="96"/>
      <c r="AP55" s="434" t="s">
        <v>591</v>
      </c>
      <c r="AQ55" s="434"/>
      <c r="AR55" s="434"/>
      <c r="AS55" s="96"/>
      <c r="AT55" s="434" t="s">
        <v>592</v>
      </c>
      <c r="AU55" s="434"/>
      <c r="AV55" s="434"/>
      <c r="AW55" s="96"/>
      <c r="AX55" s="434" t="s">
        <v>593</v>
      </c>
      <c r="AY55" s="434"/>
      <c r="AZ55" s="435"/>
      <c r="BB55" s="142" t="str">
        <f t="shared" si="7"/>
        <v/>
      </c>
      <c r="BC55" s="142" t="str">
        <f t="shared" si="15"/>
        <v/>
      </c>
      <c r="BD55" s="142" t="str">
        <f t="shared" si="15"/>
        <v/>
      </c>
      <c r="BE55" s="142" t="str">
        <f t="shared" si="15"/>
        <v/>
      </c>
      <c r="BF55" s="142" t="str">
        <f t="shared" si="15"/>
        <v/>
      </c>
      <c r="BG55" s="142" t="str">
        <f t="shared" si="15"/>
        <v/>
      </c>
      <c r="BH55" s="142" t="str">
        <f t="shared" si="15"/>
        <v/>
      </c>
      <c r="BX55" s="219">
        <f t="shared" si="9"/>
        <v>0</v>
      </c>
    </row>
    <row r="56" spans="2:76" ht="35.25" customHeight="1" x14ac:dyDescent="0.25">
      <c r="B56" s="438"/>
      <c r="C56" s="439"/>
      <c r="D56" s="440" t="str">
        <f t="shared" si="11"/>
        <v/>
      </c>
      <c r="E56" s="441"/>
      <c r="F56" s="441"/>
      <c r="G56" s="442"/>
      <c r="H56" s="440" t="str">
        <f t="shared" si="12"/>
        <v/>
      </c>
      <c r="I56" s="441"/>
      <c r="J56" s="441"/>
      <c r="K56" s="442"/>
      <c r="L56" s="436" t="str">
        <f t="shared" si="13"/>
        <v/>
      </c>
      <c r="M56" s="437"/>
      <c r="N56" s="469"/>
      <c r="O56" s="470"/>
      <c r="P56" s="146"/>
      <c r="Q56" s="147"/>
      <c r="R56" s="450"/>
      <c r="S56" s="451"/>
      <c r="T56" s="452"/>
      <c r="U56" s="453"/>
      <c r="V56" s="454"/>
      <c r="W56" s="455"/>
      <c r="X56" s="453"/>
      <c r="Y56" s="454"/>
      <c r="Z56" s="454"/>
      <c r="AA56" s="455"/>
      <c r="AB56" s="453"/>
      <c r="AC56" s="455"/>
      <c r="AD56" s="453"/>
      <c r="AE56" s="455"/>
      <c r="AF56" s="453"/>
      <c r="AG56" s="454"/>
      <c r="AH56" s="455"/>
      <c r="AI56" s="148"/>
      <c r="AJ56" s="199"/>
      <c r="AK56" s="134"/>
      <c r="AL56" s="434" t="s">
        <v>589</v>
      </c>
      <c r="AM56" s="434"/>
      <c r="AN56" s="434"/>
      <c r="AO56" s="96"/>
      <c r="AP56" s="434" t="s">
        <v>591</v>
      </c>
      <c r="AQ56" s="434"/>
      <c r="AR56" s="434"/>
      <c r="AS56" s="96"/>
      <c r="AT56" s="434" t="s">
        <v>592</v>
      </c>
      <c r="AU56" s="434"/>
      <c r="AV56" s="434"/>
      <c r="AW56" s="96"/>
      <c r="AX56" s="434" t="s">
        <v>593</v>
      </c>
      <c r="AY56" s="434"/>
      <c r="AZ56" s="435"/>
      <c r="BB56" s="142" t="str">
        <f t="shared" si="7"/>
        <v/>
      </c>
      <c r="BC56" s="142" t="str">
        <f t="shared" si="15"/>
        <v/>
      </c>
      <c r="BD56" s="142" t="str">
        <f t="shared" si="15"/>
        <v/>
      </c>
      <c r="BE56" s="142" t="str">
        <f t="shared" si="15"/>
        <v/>
      </c>
      <c r="BF56" s="142" t="str">
        <f t="shared" si="15"/>
        <v/>
      </c>
      <c r="BG56" s="142" t="str">
        <f t="shared" si="15"/>
        <v/>
      </c>
      <c r="BH56" s="142" t="str">
        <f t="shared" si="15"/>
        <v/>
      </c>
      <c r="BX56" s="219">
        <f t="shared" si="9"/>
        <v>0</v>
      </c>
    </row>
    <row r="57" spans="2:76" ht="35.25" customHeight="1" x14ac:dyDescent="0.25">
      <c r="B57" s="438"/>
      <c r="C57" s="439"/>
      <c r="D57" s="440" t="str">
        <f t="shared" si="11"/>
        <v/>
      </c>
      <c r="E57" s="441"/>
      <c r="F57" s="441"/>
      <c r="G57" s="442"/>
      <c r="H57" s="440" t="str">
        <f t="shared" si="12"/>
        <v/>
      </c>
      <c r="I57" s="441"/>
      <c r="J57" s="441"/>
      <c r="K57" s="442"/>
      <c r="L57" s="436" t="str">
        <f t="shared" si="13"/>
        <v/>
      </c>
      <c r="M57" s="437"/>
      <c r="N57" s="469"/>
      <c r="O57" s="470"/>
      <c r="P57" s="146"/>
      <c r="Q57" s="147"/>
      <c r="R57" s="450"/>
      <c r="S57" s="451"/>
      <c r="T57" s="452"/>
      <c r="U57" s="453"/>
      <c r="V57" s="454"/>
      <c r="W57" s="455"/>
      <c r="X57" s="453"/>
      <c r="Y57" s="454"/>
      <c r="Z57" s="454"/>
      <c r="AA57" s="455"/>
      <c r="AB57" s="453"/>
      <c r="AC57" s="455"/>
      <c r="AD57" s="453"/>
      <c r="AE57" s="455"/>
      <c r="AF57" s="453"/>
      <c r="AG57" s="454"/>
      <c r="AH57" s="455"/>
      <c r="AI57" s="148"/>
      <c r="AJ57" s="199"/>
      <c r="AK57" s="134"/>
      <c r="AL57" s="434" t="s">
        <v>589</v>
      </c>
      <c r="AM57" s="434"/>
      <c r="AN57" s="434"/>
      <c r="AO57" s="96"/>
      <c r="AP57" s="434" t="s">
        <v>591</v>
      </c>
      <c r="AQ57" s="434"/>
      <c r="AR57" s="434"/>
      <c r="AS57" s="96"/>
      <c r="AT57" s="434" t="s">
        <v>592</v>
      </c>
      <c r="AU57" s="434"/>
      <c r="AV57" s="434"/>
      <c r="AW57" s="96"/>
      <c r="AX57" s="434" t="s">
        <v>593</v>
      </c>
      <c r="AY57" s="434"/>
      <c r="AZ57" s="435"/>
      <c r="BB57" s="142" t="str">
        <f t="shared" si="7"/>
        <v/>
      </c>
      <c r="BC57" s="142" t="str">
        <f t="shared" si="15"/>
        <v/>
      </c>
      <c r="BD57" s="142" t="str">
        <f t="shared" si="15"/>
        <v/>
      </c>
      <c r="BE57" s="142" t="str">
        <f t="shared" si="15"/>
        <v/>
      </c>
      <c r="BF57" s="142" t="str">
        <f t="shared" si="15"/>
        <v/>
      </c>
      <c r="BG57" s="142" t="str">
        <f t="shared" si="15"/>
        <v/>
      </c>
      <c r="BH57" s="142" t="str">
        <f t="shared" si="15"/>
        <v/>
      </c>
      <c r="BX57" s="219">
        <f t="shared" si="9"/>
        <v>0</v>
      </c>
    </row>
    <row r="58" spans="2:76" ht="35.25" customHeight="1" x14ac:dyDescent="0.25">
      <c r="B58" s="438"/>
      <c r="C58" s="439"/>
      <c r="D58" s="440" t="str">
        <f t="shared" si="11"/>
        <v/>
      </c>
      <c r="E58" s="441"/>
      <c r="F58" s="441"/>
      <c r="G58" s="442"/>
      <c r="H58" s="440" t="str">
        <f t="shared" si="12"/>
        <v/>
      </c>
      <c r="I58" s="441"/>
      <c r="J58" s="441"/>
      <c r="K58" s="442"/>
      <c r="L58" s="436" t="str">
        <f t="shared" si="13"/>
        <v/>
      </c>
      <c r="M58" s="437"/>
      <c r="N58" s="469"/>
      <c r="O58" s="470"/>
      <c r="P58" s="146"/>
      <c r="Q58" s="147"/>
      <c r="R58" s="450"/>
      <c r="S58" s="451"/>
      <c r="T58" s="452"/>
      <c r="U58" s="453"/>
      <c r="V58" s="454"/>
      <c r="W58" s="455"/>
      <c r="X58" s="453"/>
      <c r="Y58" s="454"/>
      <c r="Z58" s="454"/>
      <c r="AA58" s="455"/>
      <c r="AB58" s="453"/>
      <c r="AC58" s="455"/>
      <c r="AD58" s="453"/>
      <c r="AE58" s="455"/>
      <c r="AF58" s="453"/>
      <c r="AG58" s="454"/>
      <c r="AH58" s="455"/>
      <c r="AI58" s="148"/>
      <c r="AJ58" s="199"/>
      <c r="AK58" s="134"/>
      <c r="AL58" s="434" t="s">
        <v>589</v>
      </c>
      <c r="AM58" s="434"/>
      <c r="AN58" s="434"/>
      <c r="AO58" s="96"/>
      <c r="AP58" s="434" t="s">
        <v>591</v>
      </c>
      <c r="AQ58" s="434"/>
      <c r="AR58" s="434"/>
      <c r="AS58" s="96"/>
      <c r="AT58" s="434" t="s">
        <v>592</v>
      </c>
      <c r="AU58" s="434"/>
      <c r="AV58" s="434"/>
      <c r="AW58" s="96"/>
      <c r="AX58" s="434" t="s">
        <v>593</v>
      </c>
      <c r="AY58" s="434"/>
      <c r="AZ58" s="435"/>
      <c r="BB58" s="142" t="str">
        <f t="shared" si="7"/>
        <v/>
      </c>
      <c r="BC58" s="142" t="str">
        <f t="shared" si="15"/>
        <v/>
      </c>
      <c r="BD58" s="142" t="str">
        <f t="shared" si="15"/>
        <v/>
      </c>
      <c r="BE58" s="142" t="str">
        <f t="shared" si="15"/>
        <v/>
      </c>
      <c r="BF58" s="142" t="str">
        <f t="shared" si="15"/>
        <v/>
      </c>
      <c r="BG58" s="142" t="str">
        <f t="shared" si="15"/>
        <v/>
      </c>
      <c r="BH58" s="142" t="str">
        <f t="shared" si="15"/>
        <v/>
      </c>
      <c r="BX58" s="219">
        <f t="shared" si="9"/>
        <v>0</v>
      </c>
    </row>
    <row r="59" spans="2:76" ht="35.25" customHeight="1" x14ac:dyDescent="0.25">
      <c r="B59" s="438"/>
      <c r="C59" s="439"/>
      <c r="D59" s="440" t="str">
        <f t="shared" si="11"/>
        <v/>
      </c>
      <c r="E59" s="441"/>
      <c r="F59" s="441"/>
      <c r="G59" s="442"/>
      <c r="H59" s="440" t="str">
        <f t="shared" si="12"/>
        <v/>
      </c>
      <c r="I59" s="441"/>
      <c r="J59" s="441"/>
      <c r="K59" s="442"/>
      <c r="L59" s="436" t="str">
        <f t="shared" si="13"/>
        <v/>
      </c>
      <c r="M59" s="437"/>
      <c r="N59" s="469"/>
      <c r="O59" s="470"/>
      <c r="P59" s="146"/>
      <c r="Q59" s="147"/>
      <c r="R59" s="450"/>
      <c r="S59" s="451"/>
      <c r="T59" s="452"/>
      <c r="U59" s="453"/>
      <c r="V59" s="454"/>
      <c r="W59" s="455"/>
      <c r="X59" s="453"/>
      <c r="Y59" s="454"/>
      <c r="Z59" s="454"/>
      <c r="AA59" s="455"/>
      <c r="AB59" s="453"/>
      <c r="AC59" s="455"/>
      <c r="AD59" s="453"/>
      <c r="AE59" s="455"/>
      <c r="AF59" s="453"/>
      <c r="AG59" s="454"/>
      <c r="AH59" s="455"/>
      <c r="AI59" s="148"/>
      <c r="AJ59" s="199"/>
      <c r="AK59" s="134"/>
      <c r="AL59" s="434" t="s">
        <v>589</v>
      </c>
      <c r="AM59" s="434"/>
      <c r="AN59" s="434"/>
      <c r="AO59" s="96"/>
      <c r="AP59" s="434" t="s">
        <v>591</v>
      </c>
      <c r="AQ59" s="434"/>
      <c r="AR59" s="434"/>
      <c r="AS59" s="96"/>
      <c r="AT59" s="434" t="s">
        <v>592</v>
      </c>
      <c r="AU59" s="434"/>
      <c r="AV59" s="434"/>
      <c r="AW59" s="96"/>
      <c r="AX59" s="434" t="s">
        <v>593</v>
      </c>
      <c r="AY59" s="434"/>
      <c r="AZ59" s="435"/>
      <c r="BB59" s="142" t="str">
        <f t="shared" si="7"/>
        <v/>
      </c>
      <c r="BC59" s="142" t="str">
        <f t="shared" si="15"/>
        <v/>
      </c>
      <c r="BD59" s="142" t="str">
        <f t="shared" si="15"/>
        <v/>
      </c>
      <c r="BE59" s="142" t="str">
        <f t="shared" si="15"/>
        <v/>
      </c>
      <c r="BF59" s="142" t="str">
        <f t="shared" si="15"/>
        <v/>
      </c>
      <c r="BG59" s="142" t="str">
        <f t="shared" si="15"/>
        <v/>
      </c>
      <c r="BH59" s="142" t="str">
        <f t="shared" si="15"/>
        <v/>
      </c>
      <c r="BX59" s="219">
        <f t="shared" si="9"/>
        <v>0</v>
      </c>
    </row>
    <row r="60" spans="2:76" ht="35.25" customHeight="1" x14ac:dyDescent="0.25">
      <c r="B60" s="438"/>
      <c r="C60" s="439"/>
      <c r="D60" s="440" t="str">
        <f t="shared" si="11"/>
        <v/>
      </c>
      <c r="E60" s="441"/>
      <c r="F60" s="441"/>
      <c r="G60" s="442"/>
      <c r="H60" s="440" t="str">
        <f t="shared" si="12"/>
        <v/>
      </c>
      <c r="I60" s="441"/>
      <c r="J60" s="441"/>
      <c r="K60" s="442"/>
      <c r="L60" s="436" t="str">
        <f t="shared" si="13"/>
        <v/>
      </c>
      <c r="M60" s="437"/>
      <c r="N60" s="469"/>
      <c r="O60" s="470"/>
      <c r="P60" s="146"/>
      <c r="Q60" s="147"/>
      <c r="R60" s="450"/>
      <c r="S60" s="451"/>
      <c r="T60" s="452"/>
      <c r="U60" s="453"/>
      <c r="V60" s="454"/>
      <c r="W60" s="455"/>
      <c r="X60" s="453"/>
      <c r="Y60" s="454"/>
      <c r="Z60" s="454"/>
      <c r="AA60" s="455"/>
      <c r="AB60" s="453"/>
      <c r="AC60" s="455"/>
      <c r="AD60" s="453"/>
      <c r="AE60" s="455"/>
      <c r="AF60" s="453"/>
      <c r="AG60" s="454"/>
      <c r="AH60" s="455"/>
      <c r="AI60" s="148"/>
      <c r="AJ60" s="199"/>
      <c r="AK60" s="134"/>
      <c r="AL60" s="434" t="s">
        <v>589</v>
      </c>
      <c r="AM60" s="434"/>
      <c r="AN60" s="434"/>
      <c r="AO60" s="96"/>
      <c r="AP60" s="434" t="s">
        <v>591</v>
      </c>
      <c r="AQ60" s="434"/>
      <c r="AR60" s="434"/>
      <c r="AS60" s="96"/>
      <c r="AT60" s="434" t="s">
        <v>592</v>
      </c>
      <c r="AU60" s="434"/>
      <c r="AV60" s="434"/>
      <c r="AW60" s="96"/>
      <c r="AX60" s="434" t="s">
        <v>593</v>
      </c>
      <c r="AY60" s="434"/>
      <c r="AZ60" s="435"/>
      <c r="BB60" s="142" t="str">
        <f t="shared" si="7"/>
        <v/>
      </c>
      <c r="BC60" s="142" t="str">
        <f t="shared" si="15"/>
        <v/>
      </c>
      <c r="BD60" s="142" t="str">
        <f t="shared" si="15"/>
        <v/>
      </c>
      <c r="BE60" s="142" t="str">
        <f t="shared" si="15"/>
        <v/>
      </c>
      <c r="BF60" s="142" t="str">
        <f t="shared" si="15"/>
        <v/>
      </c>
      <c r="BG60" s="142" t="str">
        <f t="shared" si="15"/>
        <v/>
      </c>
      <c r="BH60" s="142" t="str">
        <f t="shared" si="15"/>
        <v/>
      </c>
      <c r="BX60" s="219">
        <f t="shared" si="9"/>
        <v>0</v>
      </c>
    </row>
    <row r="61" spans="2:76" ht="35.25" customHeight="1" x14ac:dyDescent="0.25">
      <c r="B61" s="438"/>
      <c r="C61" s="439"/>
      <c r="D61" s="440" t="str">
        <f t="shared" si="11"/>
        <v/>
      </c>
      <c r="E61" s="441"/>
      <c r="F61" s="441"/>
      <c r="G61" s="442"/>
      <c r="H61" s="440" t="str">
        <f t="shared" si="12"/>
        <v/>
      </c>
      <c r="I61" s="441"/>
      <c r="J61" s="441"/>
      <c r="K61" s="442"/>
      <c r="L61" s="436" t="str">
        <f t="shared" si="13"/>
        <v/>
      </c>
      <c r="M61" s="437"/>
      <c r="N61" s="469"/>
      <c r="O61" s="470"/>
      <c r="P61" s="146"/>
      <c r="Q61" s="147"/>
      <c r="R61" s="450"/>
      <c r="S61" s="451"/>
      <c r="T61" s="452"/>
      <c r="U61" s="453"/>
      <c r="V61" s="454"/>
      <c r="W61" s="455"/>
      <c r="X61" s="453"/>
      <c r="Y61" s="454"/>
      <c r="Z61" s="454"/>
      <c r="AA61" s="455"/>
      <c r="AB61" s="453"/>
      <c r="AC61" s="455"/>
      <c r="AD61" s="453"/>
      <c r="AE61" s="455"/>
      <c r="AF61" s="453"/>
      <c r="AG61" s="454"/>
      <c r="AH61" s="455"/>
      <c r="AI61" s="148"/>
      <c r="AJ61" s="199"/>
      <c r="AK61" s="134"/>
      <c r="AL61" s="434" t="s">
        <v>589</v>
      </c>
      <c r="AM61" s="434"/>
      <c r="AN61" s="434"/>
      <c r="AO61" s="96"/>
      <c r="AP61" s="434" t="s">
        <v>591</v>
      </c>
      <c r="AQ61" s="434"/>
      <c r="AR61" s="434"/>
      <c r="AS61" s="96"/>
      <c r="AT61" s="434" t="s">
        <v>592</v>
      </c>
      <c r="AU61" s="434"/>
      <c r="AV61" s="434"/>
      <c r="AW61" s="96"/>
      <c r="AX61" s="434" t="s">
        <v>593</v>
      </c>
      <c r="AY61" s="434"/>
      <c r="AZ61" s="435"/>
      <c r="BB61" s="142" t="str">
        <f t="shared" si="7"/>
        <v/>
      </c>
      <c r="BC61" s="142" t="str">
        <f t="shared" si="15"/>
        <v/>
      </c>
      <c r="BD61" s="142" t="str">
        <f t="shared" si="15"/>
        <v/>
      </c>
      <c r="BE61" s="142" t="str">
        <f t="shared" si="15"/>
        <v/>
      </c>
      <c r="BF61" s="142" t="str">
        <f t="shared" si="15"/>
        <v/>
      </c>
      <c r="BG61" s="142" t="str">
        <f t="shared" si="15"/>
        <v/>
      </c>
      <c r="BH61" s="142" t="str">
        <f t="shared" si="15"/>
        <v/>
      </c>
      <c r="BX61" s="219">
        <f t="shared" si="9"/>
        <v>0</v>
      </c>
    </row>
    <row r="62" spans="2:76" ht="35.25" customHeight="1" x14ac:dyDescent="0.25">
      <c r="B62" s="438"/>
      <c r="C62" s="439"/>
      <c r="D62" s="440" t="str">
        <f t="shared" si="11"/>
        <v/>
      </c>
      <c r="E62" s="441"/>
      <c r="F62" s="441"/>
      <c r="G62" s="442"/>
      <c r="H62" s="440" t="str">
        <f t="shared" si="12"/>
        <v/>
      </c>
      <c r="I62" s="441"/>
      <c r="J62" s="441"/>
      <c r="K62" s="442"/>
      <c r="L62" s="436" t="str">
        <f t="shared" si="13"/>
        <v/>
      </c>
      <c r="M62" s="437"/>
      <c r="N62" s="469"/>
      <c r="O62" s="470"/>
      <c r="P62" s="146"/>
      <c r="Q62" s="147"/>
      <c r="R62" s="450"/>
      <c r="S62" s="451"/>
      <c r="T62" s="452"/>
      <c r="U62" s="453"/>
      <c r="V62" s="454"/>
      <c r="W62" s="455"/>
      <c r="X62" s="453"/>
      <c r="Y62" s="454"/>
      <c r="Z62" s="454"/>
      <c r="AA62" s="455"/>
      <c r="AB62" s="453"/>
      <c r="AC62" s="455"/>
      <c r="AD62" s="453"/>
      <c r="AE62" s="455"/>
      <c r="AF62" s="453"/>
      <c r="AG62" s="454"/>
      <c r="AH62" s="455"/>
      <c r="AI62" s="148"/>
      <c r="AJ62" s="199"/>
      <c r="AK62" s="134"/>
      <c r="AL62" s="434" t="s">
        <v>589</v>
      </c>
      <c r="AM62" s="434"/>
      <c r="AN62" s="434"/>
      <c r="AO62" s="96"/>
      <c r="AP62" s="434" t="s">
        <v>591</v>
      </c>
      <c r="AQ62" s="434"/>
      <c r="AR62" s="434"/>
      <c r="AS62" s="96"/>
      <c r="AT62" s="434" t="s">
        <v>592</v>
      </c>
      <c r="AU62" s="434"/>
      <c r="AV62" s="434"/>
      <c r="AW62" s="96"/>
      <c r="AX62" s="434" t="s">
        <v>593</v>
      </c>
      <c r="AY62" s="434"/>
      <c r="AZ62" s="435"/>
      <c r="BB62" s="142" t="str">
        <f t="shared" si="7"/>
        <v/>
      </c>
      <c r="BC62" s="142" t="str">
        <f t="shared" si="15"/>
        <v/>
      </c>
      <c r="BD62" s="142" t="str">
        <f t="shared" si="15"/>
        <v/>
      </c>
      <c r="BE62" s="142" t="str">
        <f t="shared" si="15"/>
        <v/>
      </c>
      <c r="BF62" s="142" t="str">
        <f t="shared" si="15"/>
        <v/>
      </c>
      <c r="BG62" s="142" t="str">
        <f t="shared" si="15"/>
        <v/>
      </c>
      <c r="BH62" s="142" t="str">
        <f t="shared" si="15"/>
        <v/>
      </c>
      <c r="BX62" s="219">
        <f t="shared" si="9"/>
        <v>0</v>
      </c>
    </row>
    <row r="63" spans="2:76" ht="35.25" customHeight="1" x14ac:dyDescent="0.25">
      <c r="B63" s="438"/>
      <c r="C63" s="439"/>
      <c r="D63" s="440" t="str">
        <f t="shared" si="11"/>
        <v/>
      </c>
      <c r="E63" s="441"/>
      <c r="F63" s="441"/>
      <c r="G63" s="442"/>
      <c r="H63" s="440" t="str">
        <f t="shared" si="12"/>
        <v/>
      </c>
      <c r="I63" s="441"/>
      <c r="J63" s="441"/>
      <c r="K63" s="442"/>
      <c r="L63" s="436" t="str">
        <f t="shared" si="13"/>
        <v/>
      </c>
      <c r="M63" s="437"/>
      <c r="N63" s="469"/>
      <c r="O63" s="470"/>
      <c r="P63" s="146"/>
      <c r="Q63" s="147"/>
      <c r="R63" s="450"/>
      <c r="S63" s="451"/>
      <c r="T63" s="452"/>
      <c r="U63" s="453"/>
      <c r="V63" s="454"/>
      <c r="W63" s="455"/>
      <c r="X63" s="453"/>
      <c r="Y63" s="454"/>
      <c r="Z63" s="454"/>
      <c r="AA63" s="455"/>
      <c r="AB63" s="453"/>
      <c r="AC63" s="455"/>
      <c r="AD63" s="453"/>
      <c r="AE63" s="455"/>
      <c r="AF63" s="453"/>
      <c r="AG63" s="454"/>
      <c r="AH63" s="455"/>
      <c r="AI63" s="148"/>
      <c r="AJ63" s="199"/>
      <c r="AK63" s="134"/>
      <c r="AL63" s="434" t="s">
        <v>589</v>
      </c>
      <c r="AM63" s="434"/>
      <c r="AN63" s="434"/>
      <c r="AO63" s="96"/>
      <c r="AP63" s="434" t="s">
        <v>591</v>
      </c>
      <c r="AQ63" s="434"/>
      <c r="AR63" s="434"/>
      <c r="AS63" s="96"/>
      <c r="AT63" s="434" t="s">
        <v>592</v>
      </c>
      <c r="AU63" s="434"/>
      <c r="AV63" s="434"/>
      <c r="AW63" s="96"/>
      <c r="AX63" s="434" t="s">
        <v>593</v>
      </c>
      <c r="AY63" s="434"/>
      <c r="AZ63" s="435"/>
      <c r="BB63" s="142" t="str">
        <f t="shared" si="7"/>
        <v/>
      </c>
      <c r="BC63" s="142" t="str">
        <f t="shared" si="15"/>
        <v/>
      </c>
      <c r="BD63" s="142" t="str">
        <f t="shared" si="15"/>
        <v/>
      </c>
      <c r="BE63" s="142" t="str">
        <f t="shared" si="15"/>
        <v/>
      </c>
      <c r="BF63" s="142" t="str">
        <f t="shared" si="15"/>
        <v/>
      </c>
      <c r="BG63" s="142" t="str">
        <f t="shared" si="15"/>
        <v/>
      </c>
      <c r="BH63" s="142" t="str">
        <f t="shared" si="15"/>
        <v/>
      </c>
      <c r="BX63" s="219">
        <f t="shared" si="9"/>
        <v>0</v>
      </c>
    </row>
    <row r="64" spans="2:76" ht="35.25" customHeight="1" x14ac:dyDescent="0.25">
      <c r="B64" s="438"/>
      <c r="C64" s="439"/>
      <c r="D64" s="440" t="str">
        <f t="shared" si="11"/>
        <v/>
      </c>
      <c r="E64" s="441"/>
      <c r="F64" s="441"/>
      <c r="G64" s="442"/>
      <c r="H64" s="440" t="str">
        <f t="shared" si="12"/>
        <v/>
      </c>
      <c r="I64" s="441"/>
      <c r="J64" s="441"/>
      <c r="K64" s="442"/>
      <c r="L64" s="436" t="str">
        <f t="shared" si="13"/>
        <v/>
      </c>
      <c r="M64" s="437"/>
      <c r="N64" s="469"/>
      <c r="O64" s="470"/>
      <c r="P64" s="146"/>
      <c r="Q64" s="147"/>
      <c r="R64" s="450"/>
      <c r="S64" s="451"/>
      <c r="T64" s="452"/>
      <c r="U64" s="453"/>
      <c r="V64" s="454"/>
      <c r="W64" s="455"/>
      <c r="X64" s="453"/>
      <c r="Y64" s="454"/>
      <c r="Z64" s="454"/>
      <c r="AA64" s="455"/>
      <c r="AB64" s="453"/>
      <c r="AC64" s="455"/>
      <c r="AD64" s="453"/>
      <c r="AE64" s="455"/>
      <c r="AF64" s="453"/>
      <c r="AG64" s="454"/>
      <c r="AH64" s="455"/>
      <c r="AI64" s="148"/>
      <c r="AJ64" s="199"/>
      <c r="AK64" s="134"/>
      <c r="AL64" s="434" t="s">
        <v>589</v>
      </c>
      <c r="AM64" s="434"/>
      <c r="AN64" s="434"/>
      <c r="AO64" s="96"/>
      <c r="AP64" s="434" t="s">
        <v>591</v>
      </c>
      <c r="AQ64" s="434"/>
      <c r="AR64" s="434"/>
      <c r="AS64" s="96"/>
      <c r="AT64" s="434" t="s">
        <v>592</v>
      </c>
      <c r="AU64" s="434"/>
      <c r="AV64" s="434"/>
      <c r="AW64" s="96"/>
      <c r="AX64" s="434" t="s">
        <v>593</v>
      </c>
      <c r="AY64" s="434"/>
      <c r="AZ64" s="435"/>
      <c r="BB64" s="142" t="str">
        <f t="shared" si="7"/>
        <v/>
      </c>
      <c r="BC64" s="142" t="str">
        <f t="shared" si="15"/>
        <v/>
      </c>
      <c r="BD64" s="142" t="str">
        <f t="shared" si="15"/>
        <v/>
      </c>
      <c r="BE64" s="142" t="str">
        <f t="shared" si="15"/>
        <v/>
      </c>
      <c r="BF64" s="142" t="str">
        <f t="shared" si="15"/>
        <v/>
      </c>
      <c r="BG64" s="142" t="str">
        <f t="shared" si="15"/>
        <v/>
      </c>
      <c r="BH64" s="142" t="str">
        <f t="shared" si="15"/>
        <v/>
      </c>
      <c r="BX64" s="219">
        <f t="shared" si="9"/>
        <v>0</v>
      </c>
    </row>
    <row r="65" spans="2:76" ht="35.25" customHeight="1" x14ac:dyDescent="0.25">
      <c r="B65" s="438"/>
      <c r="C65" s="439"/>
      <c r="D65" s="440" t="str">
        <f t="shared" si="11"/>
        <v/>
      </c>
      <c r="E65" s="441"/>
      <c r="F65" s="441"/>
      <c r="G65" s="442"/>
      <c r="H65" s="440" t="str">
        <f t="shared" si="12"/>
        <v/>
      </c>
      <c r="I65" s="441"/>
      <c r="J65" s="441"/>
      <c r="K65" s="442"/>
      <c r="L65" s="436" t="str">
        <f t="shared" si="13"/>
        <v/>
      </c>
      <c r="M65" s="437"/>
      <c r="N65" s="469"/>
      <c r="O65" s="470"/>
      <c r="P65" s="146"/>
      <c r="Q65" s="147"/>
      <c r="R65" s="450"/>
      <c r="S65" s="451"/>
      <c r="T65" s="452"/>
      <c r="U65" s="453"/>
      <c r="V65" s="454"/>
      <c r="W65" s="455"/>
      <c r="X65" s="453"/>
      <c r="Y65" s="454"/>
      <c r="Z65" s="454"/>
      <c r="AA65" s="455"/>
      <c r="AB65" s="453"/>
      <c r="AC65" s="455"/>
      <c r="AD65" s="453"/>
      <c r="AE65" s="455"/>
      <c r="AF65" s="453"/>
      <c r="AG65" s="454"/>
      <c r="AH65" s="455"/>
      <c r="AI65" s="148"/>
      <c r="AJ65" s="199"/>
      <c r="AK65" s="134"/>
      <c r="AL65" s="434" t="s">
        <v>589</v>
      </c>
      <c r="AM65" s="434"/>
      <c r="AN65" s="434"/>
      <c r="AO65" s="96"/>
      <c r="AP65" s="434" t="s">
        <v>591</v>
      </c>
      <c r="AQ65" s="434"/>
      <c r="AR65" s="434"/>
      <c r="AS65" s="96"/>
      <c r="AT65" s="434" t="s">
        <v>592</v>
      </c>
      <c r="AU65" s="434"/>
      <c r="AV65" s="434"/>
      <c r="AW65" s="96"/>
      <c r="AX65" s="434" t="s">
        <v>593</v>
      </c>
      <c r="AY65" s="434"/>
      <c r="AZ65" s="435"/>
      <c r="BB65" s="142" t="str">
        <f t="shared" si="7"/>
        <v/>
      </c>
      <c r="BC65" s="142" t="str">
        <f t="shared" si="15"/>
        <v/>
      </c>
      <c r="BD65" s="142" t="str">
        <f t="shared" si="15"/>
        <v/>
      </c>
      <c r="BE65" s="142" t="str">
        <f t="shared" si="15"/>
        <v/>
      </c>
      <c r="BF65" s="142" t="str">
        <f t="shared" ref="BC65:BH107" si="18">IF($BF$1="","",IF($AB65=BF$6,(SUM($L65*$BF$1)+10)*2,""))</f>
        <v/>
      </c>
      <c r="BG65" s="142" t="str">
        <f t="shared" si="18"/>
        <v/>
      </c>
      <c r="BH65" s="142" t="str">
        <f t="shared" si="18"/>
        <v/>
      </c>
      <c r="BX65" s="219">
        <f t="shared" si="9"/>
        <v>0</v>
      </c>
    </row>
    <row r="66" spans="2:76" ht="35.25" customHeight="1" x14ac:dyDescent="0.25">
      <c r="B66" s="438"/>
      <c r="C66" s="439"/>
      <c r="D66" s="440" t="str">
        <f t="shared" si="11"/>
        <v/>
      </c>
      <c r="E66" s="441"/>
      <c r="F66" s="441"/>
      <c r="G66" s="442"/>
      <c r="H66" s="440" t="str">
        <f t="shared" si="12"/>
        <v/>
      </c>
      <c r="I66" s="441"/>
      <c r="J66" s="441"/>
      <c r="K66" s="442"/>
      <c r="L66" s="436" t="str">
        <f t="shared" si="13"/>
        <v/>
      </c>
      <c r="M66" s="437"/>
      <c r="N66" s="469"/>
      <c r="O66" s="470"/>
      <c r="P66" s="146"/>
      <c r="Q66" s="147"/>
      <c r="R66" s="450"/>
      <c r="S66" s="451"/>
      <c r="T66" s="452"/>
      <c r="U66" s="453"/>
      <c r="V66" s="454"/>
      <c r="W66" s="455"/>
      <c r="X66" s="453"/>
      <c r="Y66" s="454"/>
      <c r="Z66" s="454"/>
      <c r="AA66" s="455"/>
      <c r="AB66" s="453"/>
      <c r="AC66" s="455"/>
      <c r="AD66" s="453"/>
      <c r="AE66" s="455"/>
      <c r="AF66" s="453"/>
      <c r="AG66" s="454"/>
      <c r="AH66" s="455"/>
      <c r="AI66" s="148"/>
      <c r="AJ66" s="199"/>
      <c r="AK66" s="134"/>
      <c r="AL66" s="434" t="s">
        <v>589</v>
      </c>
      <c r="AM66" s="434"/>
      <c r="AN66" s="434"/>
      <c r="AO66" s="96"/>
      <c r="AP66" s="434" t="s">
        <v>591</v>
      </c>
      <c r="AQ66" s="434"/>
      <c r="AR66" s="434"/>
      <c r="AS66" s="96"/>
      <c r="AT66" s="434" t="s">
        <v>592</v>
      </c>
      <c r="AU66" s="434"/>
      <c r="AV66" s="434"/>
      <c r="AW66" s="96"/>
      <c r="AX66" s="434" t="s">
        <v>593</v>
      </c>
      <c r="AY66" s="434"/>
      <c r="AZ66" s="435"/>
      <c r="BB66" s="142" t="str">
        <f t="shared" si="7"/>
        <v/>
      </c>
      <c r="BC66" s="142" t="str">
        <f t="shared" si="18"/>
        <v/>
      </c>
      <c r="BD66" s="142" t="str">
        <f t="shared" si="18"/>
        <v/>
      </c>
      <c r="BE66" s="142" t="str">
        <f t="shared" si="18"/>
        <v/>
      </c>
      <c r="BF66" s="142" t="str">
        <f t="shared" si="18"/>
        <v/>
      </c>
      <c r="BG66" s="142" t="str">
        <f t="shared" si="18"/>
        <v/>
      </c>
      <c r="BH66" s="142" t="str">
        <f t="shared" si="18"/>
        <v/>
      </c>
      <c r="BX66" s="219">
        <f t="shared" si="9"/>
        <v>0</v>
      </c>
    </row>
    <row r="67" spans="2:76" ht="35.25" customHeight="1" x14ac:dyDescent="0.25">
      <c r="B67" s="438"/>
      <c r="C67" s="439"/>
      <c r="D67" s="440" t="str">
        <f t="shared" si="11"/>
        <v/>
      </c>
      <c r="E67" s="441"/>
      <c r="F67" s="441"/>
      <c r="G67" s="442"/>
      <c r="H67" s="440" t="str">
        <f t="shared" si="12"/>
        <v/>
      </c>
      <c r="I67" s="441"/>
      <c r="J67" s="441"/>
      <c r="K67" s="442"/>
      <c r="L67" s="436" t="str">
        <f t="shared" si="13"/>
        <v/>
      </c>
      <c r="M67" s="437"/>
      <c r="N67" s="469"/>
      <c r="O67" s="470"/>
      <c r="P67" s="146"/>
      <c r="Q67" s="147"/>
      <c r="R67" s="450"/>
      <c r="S67" s="451"/>
      <c r="T67" s="452"/>
      <c r="U67" s="453"/>
      <c r="V67" s="454"/>
      <c r="W67" s="455"/>
      <c r="X67" s="453"/>
      <c r="Y67" s="454"/>
      <c r="Z67" s="454"/>
      <c r="AA67" s="455"/>
      <c r="AB67" s="453"/>
      <c r="AC67" s="455"/>
      <c r="AD67" s="453"/>
      <c r="AE67" s="455"/>
      <c r="AF67" s="453"/>
      <c r="AG67" s="454"/>
      <c r="AH67" s="455"/>
      <c r="AI67" s="148"/>
      <c r="AJ67" s="199"/>
      <c r="AK67" s="134"/>
      <c r="AL67" s="434" t="s">
        <v>589</v>
      </c>
      <c r="AM67" s="434"/>
      <c r="AN67" s="434"/>
      <c r="AO67" s="96"/>
      <c r="AP67" s="434" t="s">
        <v>591</v>
      </c>
      <c r="AQ67" s="434"/>
      <c r="AR67" s="434"/>
      <c r="AS67" s="96"/>
      <c r="AT67" s="434" t="s">
        <v>592</v>
      </c>
      <c r="AU67" s="434"/>
      <c r="AV67" s="434"/>
      <c r="AW67" s="96"/>
      <c r="AX67" s="434" t="s">
        <v>593</v>
      </c>
      <c r="AY67" s="434"/>
      <c r="AZ67" s="435"/>
      <c r="BB67" s="142" t="str">
        <f t="shared" si="7"/>
        <v/>
      </c>
      <c r="BC67" s="142" t="str">
        <f t="shared" si="18"/>
        <v/>
      </c>
      <c r="BD67" s="142" t="str">
        <f t="shared" si="18"/>
        <v/>
      </c>
      <c r="BE67" s="142" t="str">
        <f t="shared" si="18"/>
        <v/>
      </c>
      <c r="BF67" s="142" t="str">
        <f t="shared" si="18"/>
        <v/>
      </c>
      <c r="BG67" s="142" t="str">
        <f t="shared" si="18"/>
        <v/>
      </c>
      <c r="BH67" s="142" t="str">
        <f t="shared" si="18"/>
        <v/>
      </c>
      <c r="BX67" s="219">
        <f t="shared" si="9"/>
        <v>0</v>
      </c>
    </row>
    <row r="68" spans="2:76" ht="35.25" customHeight="1" x14ac:dyDescent="0.25">
      <c r="B68" s="438"/>
      <c r="C68" s="439"/>
      <c r="D68" s="440" t="str">
        <f t="shared" si="11"/>
        <v/>
      </c>
      <c r="E68" s="441"/>
      <c r="F68" s="441"/>
      <c r="G68" s="442"/>
      <c r="H68" s="440" t="str">
        <f t="shared" si="12"/>
        <v/>
      </c>
      <c r="I68" s="441"/>
      <c r="J68" s="441"/>
      <c r="K68" s="442"/>
      <c r="L68" s="436" t="str">
        <f t="shared" si="13"/>
        <v/>
      </c>
      <c r="M68" s="437"/>
      <c r="N68" s="469"/>
      <c r="O68" s="470"/>
      <c r="P68" s="146"/>
      <c r="Q68" s="147"/>
      <c r="R68" s="450"/>
      <c r="S68" s="451"/>
      <c r="T68" s="452"/>
      <c r="U68" s="453"/>
      <c r="V68" s="454"/>
      <c r="W68" s="455"/>
      <c r="X68" s="453"/>
      <c r="Y68" s="454"/>
      <c r="Z68" s="454"/>
      <c r="AA68" s="455"/>
      <c r="AB68" s="453"/>
      <c r="AC68" s="455"/>
      <c r="AD68" s="453"/>
      <c r="AE68" s="455"/>
      <c r="AF68" s="453"/>
      <c r="AG68" s="454"/>
      <c r="AH68" s="455"/>
      <c r="AI68" s="148"/>
      <c r="AJ68" s="199"/>
      <c r="AK68" s="134"/>
      <c r="AL68" s="434" t="s">
        <v>589</v>
      </c>
      <c r="AM68" s="434"/>
      <c r="AN68" s="434"/>
      <c r="AO68" s="96"/>
      <c r="AP68" s="434" t="s">
        <v>591</v>
      </c>
      <c r="AQ68" s="434"/>
      <c r="AR68" s="434"/>
      <c r="AS68" s="96"/>
      <c r="AT68" s="434" t="s">
        <v>592</v>
      </c>
      <c r="AU68" s="434"/>
      <c r="AV68" s="434"/>
      <c r="AW68" s="96"/>
      <c r="AX68" s="434" t="s">
        <v>593</v>
      </c>
      <c r="AY68" s="434"/>
      <c r="AZ68" s="435"/>
      <c r="BB68" s="142" t="str">
        <f t="shared" si="7"/>
        <v/>
      </c>
      <c r="BC68" s="142" t="str">
        <f t="shared" si="18"/>
        <v/>
      </c>
      <c r="BD68" s="142" t="str">
        <f t="shared" si="18"/>
        <v/>
      </c>
      <c r="BE68" s="142" t="str">
        <f t="shared" si="18"/>
        <v/>
      </c>
      <c r="BF68" s="142" t="str">
        <f t="shared" si="18"/>
        <v/>
      </c>
      <c r="BG68" s="142" t="str">
        <f t="shared" si="18"/>
        <v/>
      </c>
      <c r="BH68" s="142" t="str">
        <f t="shared" si="18"/>
        <v/>
      </c>
      <c r="BX68" s="219">
        <f t="shared" si="9"/>
        <v>0</v>
      </c>
    </row>
    <row r="69" spans="2:76" ht="35.25" customHeight="1" x14ac:dyDescent="0.25">
      <c r="B69" s="438"/>
      <c r="C69" s="439"/>
      <c r="D69" s="440" t="str">
        <f t="shared" si="11"/>
        <v/>
      </c>
      <c r="E69" s="441"/>
      <c r="F69" s="441"/>
      <c r="G69" s="442"/>
      <c r="H69" s="440" t="str">
        <f t="shared" si="12"/>
        <v/>
      </c>
      <c r="I69" s="441"/>
      <c r="J69" s="441"/>
      <c r="K69" s="442"/>
      <c r="L69" s="436" t="str">
        <f t="shared" si="13"/>
        <v/>
      </c>
      <c r="M69" s="437"/>
      <c r="N69" s="469"/>
      <c r="O69" s="470"/>
      <c r="P69" s="146"/>
      <c r="Q69" s="147"/>
      <c r="R69" s="450"/>
      <c r="S69" s="451"/>
      <c r="T69" s="452"/>
      <c r="U69" s="453"/>
      <c r="V69" s="454"/>
      <c r="W69" s="455"/>
      <c r="X69" s="453"/>
      <c r="Y69" s="454"/>
      <c r="Z69" s="454"/>
      <c r="AA69" s="455"/>
      <c r="AB69" s="453"/>
      <c r="AC69" s="455"/>
      <c r="AD69" s="453"/>
      <c r="AE69" s="455"/>
      <c r="AF69" s="453"/>
      <c r="AG69" s="454"/>
      <c r="AH69" s="455"/>
      <c r="AI69" s="148"/>
      <c r="AJ69" s="199"/>
      <c r="AK69" s="134"/>
      <c r="AL69" s="434" t="s">
        <v>589</v>
      </c>
      <c r="AM69" s="434"/>
      <c r="AN69" s="434"/>
      <c r="AO69" s="96"/>
      <c r="AP69" s="434" t="s">
        <v>591</v>
      </c>
      <c r="AQ69" s="434"/>
      <c r="AR69" s="434"/>
      <c r="AS69" s="96"/>
      <c r="AT69" s="434" t="s">
        <v>592</v>
      </c>
      <c r="AU69" s="434"/>
      <c r="AV69" s="434"/>
      <c r="AW69" s="96"/>
      <c r="AX69" s="434" t="s">
        <v>593</v>
      </c>
      <c r="AY69" s="434"/>
      <c r="AZ69" s="435"/>
      <c r="BB69" s="142" t="str">
        <f t="shared" si="7"/>
        <v/>
      </c>
      <c r="BC69" s="142" t="str">
        <f t="shared" si="18"/>
        <v/>
      </c>
      <c r="BD69" s="142" t="str">
        <f t="shared" si="18"/>
        <v/>
      </c>
      <c r="BE69" s="142" t="str">
        <f t="shared" si="18"/>
        <v/>
      </c>
      <c r="BF69" s="142" t="str">
        <f t="shared" si="18"/>
        <v/>
      </c>
      <c r="BG69" s="142" t="str">
        <f t="shared" si="18"/>
        <v/>
      </c>
      <c r="BH69" s="142" t="str">
        <f t="shared" si="18"/>
        <v/>
      </c>
      <c r="BX69" s="219">
        <f t="shared" si="9"/>
        <v>0</v>
      </c>
    </row>
    <row r="70" spans="2:76" ht="35.25" customHeight="1" x14ac:dyDescent="0.25">
      <c r="B70" s="438"/>
      <c r="C70" s="439"/>
      <c r="D70" s="440" t="str">
        <f t="shared" si="11"/>
        <v/>
      </c>
      <c r="E70" s="441"/>
      <c r="F70" s="441"/>
      <c r="G70" s="442"/>
      <c r="H70" s="440" t="str">
        <f t="shared" si="12"/>
        <v/>
      </c>
      <c r="I70" s="441"/>
      <c r="J70" s="441"/>
      <c r="K70" s="442"/>
      <c r="L70" s="436" t="str">
        <f t="shared" si="13"/>
        <v/>
      </c>
      <c r="M70" s="437"/>
      <c r="N70" s="469"/>
      <c r="O70" s="470"/>
      <c r="P70" s="146"/>
      <c r="Q70" s="147"/>
      <c r="R70" s="450"/>
      <c r="S70" s="451"/>
      <c r="T70" s="452"/>
      <c r="U70" s="453"/>
      <c r="V70" s="454"/>
      <c r="W70" s="455"/>
      <c r="X70" s="453"/>
      <c r="Y70" s="454"/>
      <c r="Z70" s="454"/>
      <c r="AA70" s="455"/>
      <c r="AB70" s="453"/>
      <c r="AC70" s="455"/>
      <c r="AD70" s="453"/>
      <c r="AE70" s="455"/>
      <c r="AF70" s="453"/>
      <c r="AG70" s="454"/>
      <c r="AH70" s="455"/>
      <c r="AI70" s="148"/>
      <c r="AJ70" s="199"/>
      <c r="AK70" s="134"/>
      <c r="AL70" s="434" t="s">
        <v>589</v>
      </c>
      <c r="AM70" s="434"/>
      <c r="AN70" s="434"/>
      <c r="AO70" s="96"/>
      <c r="AP70" s="434" t="s">
        <v>591</v>
      </c>
      <c r="AQ70" s="434"/>
      <c r="AR70" s="434"/>
      <c r="AS70" s="96"/>
      <c r="AT70" s="434" t="s">
        <v>592</v>
      </c>
      <c r="AU70" s="434"/>
      <c r="AV70" s="434"/>
      <c r="AW70" s="96"/>
      <c r="AX70" s="434" t="s">
        <v>593</v>
      </c>
      <c r="AY70" s="434"/>
      <c r="AZ70" s="435"/>
      <c r="BB70" s="142" t="str">
        <f t="shared" si="7"/>
        <v/>
      </c>
      <c r="BC70" s="142" t="str">
        <f t="shared" si="18"/>
        <v/>
      </c>
      <c r="BD70" s="142" t="str">
        <f t="shared" si="18"/>
        <v/>
      </c>
      <c r="BE70" s="142" t="str">
        <f t="shared" si="18"/>
        <v/>
      </c>
      <c r="BF70" s="142" t="str">
        <f t="shared" si="18"/>
        <v/>
      </c>
      <c r="BG70" s="142" t="str">
        <f t="shared" si="18"/>
        <v/>
      </c>
      <c r="BH70" s="142" t="str">
        <f t="shared" si="18"/>
        <v/>
      </c>
      <c r="BX70" s="219">
        <f t="shared" si="9"/>
        <v>0</v>
      </c>
    </row>
    <row r="71" spans="2:76" ht="35.25" customHeight="1" x14ac:dyDescent="0.25">
      <c r="B71" s="438"/>
      <c r="C71" s="439"/>
      <c r="D71" s="440" t="str">
        <f t="shared" si="11"/>
        <v/>
      </c>
      <c r="E71" s="441"/>
      <c r="F71" s="441"/>
      <c r="G71" s="442"/>
      <c r="H71" s="440" t="str">
        <f t="shared" si="12"/>
        <v/>
      </c>
      <c r="I71" s="441"/>
      <c r="J71" s="441"/>
      <c r="K71" s="442"/>
      <c r="L71" s="436" t="str">
        <f t="shared" si="13"/>
        <v/>
      </c>
      <c r="M71" s="437"/>
      <c r="N71" s="469"/>
      <c r="O71" s="470"/>
      <c r="P71" s="146"/>
      <c r="Q71" s="147"/>
      <c r="R71" s="450"/>
      <c r="S71" s="451"/>
      <c r="T71" s="452"/>
      <c r="U71" s="453"/>
      <c r="V71" s="454"/>
      <c r="W71" s="455"/>
      <c r="X71" s="453"/>
      <c r="Y71" s="454"/>
      <c r="Z71" s="454"/>
      <c r="AA71" s="455"/>
      <c r="AB71" s="453"/>
      <c r="AC71" s="455"/>
      <c r="AD71" s="453"/>
      <c r="AE71" s="455"/>
      <c r="AF71" s="453"/>
      <c r="AG71" s="454"/>
      <c r="AH71" s="455"/>
      <c r="AI71" s="148"/>
      <c r="AJ71" s="199"/>
      <c r="AK71" s="134"/>
      <c r="AL71" s="434" t="s">
        <v>589</v>
      </c>
      <c r="AM71" s="434"/>
      <c r="AN71" s="434"/>
      <c r="AO71" s="96"/>
      <c r="AP71" s="434" t="s">
        <v>591</v>
      </c>
      <c r="AQ71" s="434"/>
      <c r="AR71" s="434"/>
      <c r="AS71" s="96"/>
      <c r="AT71" s="434" t="s">
        <v>592</v>
      </c>
      <c r="AU71" s="434"/>
      <c r="AV71" s="434"/>
      <c r="AW71" s="96"/>
      <c r="AX71" s="434" t="s">
        <v>593</v>
      </c>
      <c r="AY71" s="434"/>
      <c r="AZ71" s="435"/>
      <c r="BB71" s="142" t="str">
        <f t="shared" si="7"/>
        <v/>
      </c>
      <c r="BC71" s="142" t="str">
        <f t="shared" si="18"/>
        <v/>
      </c>
      <c r="BD71" s="142" t="str">
        <f t="shared" si="18"/>
        <v/>
      </c>
      <c r="BE71" s="142" t="str">
        <f t="shared" si="18"/>
        <v/>
      </c>
      <c r="BF71" s="142" t="str">
        <f t="shared" si="18"/>
        <v/>
      </c>
      <c r="BG71" s="142" t="str">
        <f t="shared" si="18"/>
        <v/>
      </c>
      <c r="BH71" s="142" t="str">
        <f t="shared" si="18"/>
        <v/>
      </c>
      <c r="BX71" s="219">
        <f t="shared" si="9"/>
        <v>0</v>
      </c>
    </row>
    <row r="72" spans="2:76" ht="35.25" customHeight="1" x14ac:dyDescent="0.25">
      <c r="B72" s="438"/>
      <c r="C72" s="439"/>
      <c r="D72" s="440" t="str">
        <f t="shared" ref="D72:D135" si="19">IF(B72="","",VLOOKUP(B72,$BT$6:$BW$36,2,0))</f>
        <v/>
      </c>
      <c r="E72" s="441"/>
      <c r="F72" s="441"/>
      <c r="G72" s="442"/>
      <c r="H72" s="440" t="str">
        <f t="shared" ref="H72:H135" si="20">IF(B72="","",VLOOKUP(B72,$BT$6:$BW$36,3,0))</f>
        <v/>
      </c>
      <c r="I72" s="441"/>
      <c r="J72" s="441"/>
      <c r="K72" s="442"/>
      <c r="L72" s="436" t="str">
        <f t="shared" ref="L72:L135" si="21">IF(B72="","",VLOOKUP(B72,$BT$6:$BW$36,4,0))</f>
        <v/>
      </c>
      <c r="M72" s="437"/>
      <c r="N72" s="469"/>
      <c r="O72" s="470"/>
      <c r="P72" s="146"/>
      <c r="Q72" s="147"/>
      <c r="R72" s="450"/>
      <c r="S72" s="451"/>
      <c r="T72" s="452"/>
      <c r="U72" s="453"/>
      <c r="V72" s="454"/>
      <c r="W72" s="455"/>
      <c r="X72" s="453"/>
      <c r="Y72" s="454"/>
      <c r="Z72" s="454"/>
      <c r="AA72" s="455"/>
      <c r="AB72" s="453"/>
      <c r="AC72" s="455"/>
      <c r="AD72" s="453"/>
      <c r="AE72" s="455"/>
      <c r="AF72" s="453"/>
      <c r="AG72" s="454"/>
      <c r="AH72" s="455"/>
      <c r="AI72" s="148"/>
      <c r="AJ72" s="199"/>
      <c r="AK72" s="134"/>
      <c r="AL72" s="434" t="s">
        <v>589</v>
      </c>
      <c r="AM72" s="434"/>
      <c r="AN72" s="434"/>
      <c r="AO72" s="96"/>
      <c r="AP72" s="434" t="s">
        <v>591</v>
      </c>
      <c r="AQ72" s="434"/>
      <c r="AR72" s="434"/>
      <c r="AS72" s="96"/>
      <c r="AT72" s="434" t="s">
        <v>592</v>
      </c>
      <c r="AU72" s="434"/>
      <c r="AV72" s="434"/>
      <c r="AW72" s="96"/>
      <c r="AX72" s="434" t="s">
        <v>593</v>
      </c>
      <c r="AY72" s="434"/>
      <c r="AZ72" s="435"/>
      <c r="BB72" s="142" t="str">
        <f t="shared" ref="BB72:BB135" si="22">IF($BF$1="","",IF($AB72=BB$6,(SUM($L72*$BF$1)+10)*2,""))</f>
        <v/>
      </c>
      <c r="BC72" s="142" t="str">
        <f t="shared" si="18"/>
        <v/>
      </c>
      <c r="BD72" s="142" t="str">
        <f t="shared" si="18"/>
        <v/>
      </c>
      <c r="BE72" s="142" t="str">
        <f t="shared" si="18"/>
        <v/>
      </c>
      <c r="BF72" s="142" t="str">
        <f t="shared" si="18"/>
        <v/>
      </c>
      <c r="BG72" s="142" t="str">
        <f t="shared" si="18"/>
        <v/>
      </c>
      <c r="BH72" s="142" t="str">
        <f t="shared" si="18"/>
        <v/>
      </c>
      <c r="BX72" s="219">
        <f t="shared" ref="BX72:BX135" si="23">B72</f>
        <v>0</v>
      </c>
    </row>
    <row r="73" spans="2:76" ht="35.25" customHeight="1" x14ac:dyDescent="0.25">
      <c r="B73" s="438"/>
      <c r="C73" s="439"/>
      <c r="D73" s="440" t="str">
        <f t="shared" si="19"/>
        <v/>
      </c>
      <c r="E73" s="441"/>
      <c r="F73" s="441"/>
      <c r="G73" s="442"/>
      <c r="H73" s="440" t="str">
        <f t="shared" si="20"/>
        <v/>
      </c>
      <c r="I73" s="441"/>
      <c r="J73" s="441"/>
      <c r="K73" s="442"/>
      <c r="L73" s="436" t="str">
        <f t="shared" si="21"/>
        <v/>
      </c>
      <c r="M73" s="437"/>
      <c r="N73" s="469"/>
      <c r="O73" s="470"/>
      <c r="P73" s="146"/>
      <c r="Q73" s="147"/>
      <c r="R73" s="450"/>
      <c r="S73" s="451"/>
      <c r="T73" s="452"/>
      <c r="U73" s="453"/>
      <c r="V73" s="454"/>
      <c r="W73" s="455"/>
      <c r="X73" s="453"/>
      <c r="Y73" s="454"/>
      <c r="Z73" s="454"/>
      <c r="AA73" s="455"/>
      <c r="AB73" s="453"/>
      <c r="AC73" s="455"/>
      <c r="AD73" s="453"/>
      <c r="AE73" s="455"/>
      <c r="AF73" s="453"/>
      <c r="AG73" s="454"/>
      <c r="AH73" s="455"/>
      <c r="AI73" s="148"/>
      <c r="AJ73" s="199"/>
      <c r="AK73" s="134"/>
      <c r="AL73" s="434" t="s">
        <v>589</v>
      </c>
      <c r="AM73" s="434"/>
      <c r="AN73" s="434"/>
      <c r="AO73" s="96"/>
      <c r="AP73" s="434" t="s">
        <v>591</v>
      </c>
      <c r="AQ73" s="434"/>
      <c r="AR73" s="434"/>
      <c r="AS73" s="96"/>
      <c r="AT73" s="434" t="s">
        <v>592</v>
      </c>
      <c r="AU73" s="434"/>
      <c r="AV73" s="434"/>
      <c r="AW73" s="96"/>
      <c r="AX73" s="434" t="s">
        <v>593</v>
      </c>
      <c r="AY73" s="434"/>
      <c r="AZ73" s="435"/>
      <c r="BB73" s="142" t="str">
        <f t="shared" si="22"/>
        <v/>
      </c>
      <c r="BC73" s="142" t="str">
        <f t="shared" si="18"/>
        <v/>
      </c>
      <c r="BD73" s="142" t="str">
        <f t="shared" si="18"/>
        <v/>
      </c>
      <c r="BE73" s="142" t="str">
        <f t="shared" si="18"/>
        <v/>
      </c>
      <c r="BF73" s="142" t="str">
        <f t="shared" si="18"/>
        <v/>
      </c>
      <c r="BG73" s="142" t="str">
        <f t="shared" si="18"/>
        <v/>
      </c>
      <c r="BH73" s="142" t="str">
        <f t="shared" si="18"/>
        <v/>
      </c>
      <c r="BX73" s="219">
        <f t="shared" si="23"/>
        <v>0</v>
      </c>
    </row>
    <row r="74" spans="2:76" ht="35.25" customHeight="1" x14ac:dyDescent="0.25">
      <c r="B74" s="438"/>
      <c r="C74" s="439"/>
      <c r="D74" s="440" t="str">
        <f t="shared" si="19"/>
        <v/>
      </c>
      <c r="E74" s="441"/>
      <c r="F74" s="441"/>
      <c r="G74" s="442"/>
      <c r="H74" s="440" t="str">
        <f t="shared" si="20"/>
        <v/>
      </c>
      <c r="I74" s="441"/>
      <c r="J74" s="441"/>
      <c r="K74" s="442"/>
      <c r="L74" s="436" t="str">
        <f t="shared" si="21"/>
        <v/>
      </c>
      <c r="M74" s="437"/>
      <c r="N74" s="469"/>
      <c r="O74" s="470"/>
      <c r="P74" s="146"/>
      <c r="Q74" s="147"/>
      <c r="R74" s="450"/>
      <c r="S74" s="451"/>
      <c r="T74" s="452"/>
      <c r="U74" s="453"/>
      <c r="V74" s="454"/>
      <c r="W74" s="455"/>
      <c r="X74" s="453"/>
      <c r="Y74" s="454"/>
      <c r="Z74" s="454"/>
      <c r="AA74" s="455"/>
      <c r="AB74" s="453"/>
      <c r="AC74" s="455"/>
      <c r="AD74" s="453"/>
      <c r="AE74" s="455"/>
      <c r="AF74" s="453"/>
      <c r="AG74" s="454"/>
      <c r="AH74" s="455"/>
      <c r="AI74" s="148"/>
      <c r="AJ74" s="199"/>
      <c r="AK74" s="134"/>
      <c r="AL74" s="434" t="s">
        <v>589</v>
      </c>
      <c r="AM74" s="434"/>
      <c r="AN74" s="434"/>
      <c r="AO74" s="96"/>
      <c r="AP74" s="434" t="s">
        <v>591</v>
      </c>
      <c r="AQ74" s="434"/>
      <c r="AR74" s="434"/>
      <c r="AS74" s="96"/>
      <c r="AT74" s="434" t="s">
        <v>592</v>
      </c>
      <c r="AU74" s="434"/>
      <c r="AV74" s="434"/>
      <c r="AW74" s="96"/>
      <c r="AX74" s="434" t="s">
        <v>593</v>
      </c>
      <c r="AY74" s="434"/>
      <c r="AZ74" s="435"/>
      <c r="BB74" s="142" t="str">
        <f t="shared" si="22"/>
        <v/>
      </c>
      <c r="BC74" s="142" t="str">
        <f t="shared" si="18"/>
        <v/>
      </c>
      <c r="BD74" s="142" t="str">
        <f t="shared" si="18"/>
        <v/>
      </c>
      <c r="BE74" s="142" t="str">
        <f t="shared" si="18"/>
        <v/>
      </c>
      <c r="BF74" s="142" t="str">
        <f t="shared" si="18"/>
        <v/>
      </c>
      <c r="BG74" s="142" t="str">
        <f t="shared" si="18"/>
        <v/>
      </c>
      <c r="BH74" s="142" t="str">
        <f t="shared" si="18"/>
        <v/>
      </c>
      <c r="BX74" s="219">
        <f t="shared" si="23"/>
        <v>0</v>
      </c>
    </row>
    <row r="75" spans="2:76" ht="35.25" customHeight="1" x14ac:dyDescent="0.25">
      <c r="B75" s="438"/>
      <c r="C75" s="439"/>
      <c r="D75" s="440" t="str">
        <f t="shared" si="19"/>
        <v/>
      </c>
      <c r="E75" s="441"/>
      <c r="F75" s="441"/>
      <c r="G75" s="442"/>
      <c r="H75" s="440" t="str">
        <f t="shared" si="20"/>
        <v/>
      </c>
      <c r="I75" s="441"/>
      <c r="J75" s="441"/>
      <c r="K75" s="442"/>
      <c r="L75" s="436" t="str">
        <f t="shared" si="21"/>
        <v/>
      </c>
      <c r="M75" s="437"/>
      <c r="N75" s="469"/>
      <c r="O75" s="470"/>
      <c r="P75" s="146"/>
      <c r="Q75" s="147"/>
      <c r="R75" s="450"/>
      <c r="S75" s="451"/>
      <c r="T75" s="452"/>
      <c r="U75" s="453"/>
      <c r="V75" s="454"/>
      <c r="W75" s="455"/>
      <c r="X75" s="453"/>
      <c r="Y75" s="454"/>
      <c r="Z75" s="454"/>
      <c r="AA75" s="455"/>
      <c r="AB75" s="453"/>
      <c r="AC75" s="455"/>
      <c r="AD75" s="453"/>
      <c r="AE75" s="455"/>
      <c r="AF75" s="453"/>
      <c r="AG75" s="454"/>
      <c r="AH75" s="455"/>
      <c r="AI75" s="148"/>
      <c r="AJ75" s="199"/>
      <c r="AK75" s="134"/>
      <c r="AL75" s="434" t="s">
        <v>589</v>
      </c>
      <c r="AM75" s="434"/>
      <c r="AN75" s="434"/>
      <c r="AO75" s="96"/>
      <c r="AP75" s="434" t="s">
        <v>591</v>
      </c>
      <c r="AQ75" s="434"/>
      <c r="AR75" s="434"/>
      <c r="AS75" s="96"/>
      <c r="AT75" s="434" t="s">
        <v>592</v>
      </c>
      <c r="AU75" s="434"/>
      <c r="AV75" s="434"/>
      <c r="AW75" s="96"/>
      <c r="AX75" s="434" t="s">
        <v>593</v>
      </c>
      <c r="AY75" s="434"/>
      <c r="AZ75" s="435"/>
      <c r="BB75" s="142" t="str">
        <f t="shared" si="22"/>
        <v/>
      </c>
      <c r="BC75" s="142" t="str">
        <f t="shared" si="18"/>
        <v/>
      </c>
      <c r="BD75" s="142" t="str">
        <f t="shared" si="18"/>
        <v/>
      </c>
      <c r="BE75" s="142" t="str">
        <f t="shared" si="18"/>
        <v/>
      </c>
      <c r="BF75" s="142" t="str">
        <f t="shared" si="18"/>
        <v/>
      </c>
      <c r="BG75" s="142" t="str">
        <f t="shared" si="18"/>
        <v/>
      </c>
      <c r="BH75" s="142" t="str">
        <f t="shared" si="18"/>
        <v/>
      </c>
      <c r="BX75" s="219">
        <f t="shared" si="23"/>
        <v>0</v>
      </c>
    </row>
    <row r="76" spans="2:76" ht="35.25" customHeight="1" x14ac:dyDescent="0.25">
      <c r="B76" s="438"/>
      <c r="C76" s="439"/>
      <c r="D76" s="440" t="str">
        <f t="shared" si="19"/>
        <v/>
      </c>
      <c r="E76" s="441"/>
      <c r="F76" s="441"/>
      <c r="G76" s="442"/>
      <c r="H76" s="440" t="str">
        <f t="shared" si="20"/>
        <v/>
      </c>
      <c r="I76" s="441"/>
      <c r="J76" s="441"/>
      <c r="K76" s="442"/>
      <c r="L76" s="436" t="str">
        <f t="shared" si="21"/>
        <v/>
      </c>
      <c r="M76" s="437"/>
      <c r="N76" s="469"/>
      <c r="O76" s="470"/>
      <c r="P76" s="146"/>
      <c r="Q76" s="147"/>
      <c r="R76" s="450"/>
      <c r="S76" s="451"/>
      <c r="T76" s="452"/>
      <c r="U76" s="453"/>
      <c r="V76" s="454"/>
      <c r="W76" s="455"/>
      <c r="X76" s="453"/>
      <c r="Y76" s="454"/>
      <c r="Z76" s="454"/>
      <c r="AA76" s="455"/>
      <c r="AB76" s="453"/>
      <c r="AC76" s="455"/>
      <c r="AD76" s="453"/>
      <c r="AE76" s="455"/>
      <c r="AF76" s="453"/>
      <c r="AG76" s="454"/>
      <c r="AH76" s="455"/>
      <c r="AI76" s="148"/>
      <c r="AJ76" s="199"/>
      <c r="AK76" s="134"/>
      <c r="AL76" s="434" t="s">
        <v>589</v>
      </c>
      <c r="AM76" s="434"/>
      <c r="AN76" s="434"/>
      <c r="AO76" s="96"/>
      <c r="AP76" s="434" t="s">
        <v>591</v>
      </c>
      <c r="AQ76" s="434"/>
      <c r="AR76" s="434"/>
      <c r="AS76" s="96"/>
      <c r="AT76" s="434" t="s">
        <v>592</v>
      </c>
      <c r="AU76" s="434"/>
      <c r="AV76" s="434"/>
      <c r="AW76" s="96"/>
      <c r="AX76" s="434" t="s">
        <v>593</v>
      </c>
      <c r="AY76" s="434"/>
      <c r="AZ76" s="435"/>
      <c r="BB76" s="142" t="str">
        <f t="shared" si="22"/>
        <v/>
      </c>
      <c r="BC76" s="142" t="str">
        <f t="shared" si="18"/>
        <v/>
      </c>
      <c r="BD76" s="142" t="str">
        <f t="shared" si="18"/>
        <v/>
      </c>
      <c r="BE76" s="142" t="str">
        <f t="shared" si="18"/>
        <v/>
      </c>
      <c r="BF76" s="142" t="str">
        <f t="shared" si="18"/>
        <v/>
      </c>
      <c r="BG76" s="142" t="str">
        <f t="shared" si="18"/>
        <v/>
      </c>
      <c r="BH76" s="142" t="str">
        <f t="shared" si="18"/>
        <v/>
      </c>
      <c r="BX76" s="219">
        <f t="shared" si="23"/>
        <v>0</v>
      </c>
    </row>
    <row r="77" spans="2:76" ht="35.25" customHeight="1" x14ac:dyDescent="0.25">
      <c r="B77" s="438"/>
      <c r="C77" s="439"/>
      <c r="D77" s="440" t="str">
        <f t="shared" si="19"/>
        <v/>
      </c>
      <c r="E77" s="441"/>
      <c r="F77" s="441"/>
      <c r="G77" s="442"/>
      <c r="H77" s="440" t="str">
        <f t="shared" si="20"/>
        <v/>
      </c>
      <c r="I77" s="441"/>
      <c r="J77" s="441"/>
      <c r="K77" s="442"/>
      <c r="L77" s="436" t="str">
        <f t="shared" si="21"/>
        <v/>
      </c>
      <c r="M77" s="437"/>
      <c r="N77" s="469"/>
      <c r="O77" s="470"/>
      <c r="P77" s="146"/>
      <c r="Q77" s="147"/>
      <c r="R77" s="450"/>
      <c r="S77" s="451"/>
      <c r="T77" s="452"/>
      <c r="U77" s="453"/>
      <c r="V77" s="454"/>
      <c r="W77" s="455"/>
      <c r="X77" s="453"/>
      <c r="Y77" s="454"/>
      <c r="Z77" s="454"/>
      <c r="AA77" s="455"/>
      <c r="AB77" s="453"/>
      <c r="AC77" s="455"/>
      <c r="AD77" s="453"/>
      <c r="AE77" s="455"/>
      <c r="AF77" s="453"/>
      <c r="AG77" s="454"/>
      <c r="AH77" s="455"/>
      <c r="AI77" s="148"/>
      <c r="AJ77" s="199"/>
      <c r="AK77" s="134"/>
      <c r="AL77" s="434" t="s">
        <v>589</v>
      </c>
      <c r="AM77" s="434"/>
      <c r="AN77" s="434"/>
      <c r="AO77" s="96"/>
      <c r="AP77" s="434" t="s">
        <v>591</v>
      </c>
      <c r="AQ77" s="434"/>
      <c r="AR77" s="434"/>
      <c r="AS77" s="96"/>
      <c r="AT77" s="434" t="s">
        <v>592</v>
      </c>
      <c r="AU77" s="434"/>
      <c r="AV77" s="434"/>
      <c r="AW77" s="96"/>
      <c r="AX77" s="434" t="s">
        <v>593</v>
      </c>
      <c r="AY77" s="434"/>
      <c r="AZ77" s="435"/>
      <c r="BB77" s="142" t="str">
        <f t="shared" si="22"/>
        <v/>
      </c>
      <c r="BC77" s="142" t="str">
        <f t="shared" si="18"/>
        <v/>
      </c>
      <c r="BD77" s="142" t="str">
        <f t="shared" si="18"/>
        <v/>
      </c>
      <c r="BE77" s="142" t="str">
        <f t="shared" si="18"/>
        <v/>
      </c>
      <c r="BF77" s="142" t="str">
        <f t="shared" si="18"/>
        <v/>
      </c>
      <c r="BG77" s="142" t="str">
        <f t="shared" si="18"/>
        <v/>
      </c>
      <c r="BH77" s="142" t="str">
        <f t="shared" si="18"/>
        <v/>
      </c>
      <c r="BX77" s="219">
        <f t="shared" si="23"/>
        <v>0</v>
      </c>
    </row>
    <row r="78" spans="2:76" ht="35.25" customHeight="1" x14ac:dyDescent="0.25">
      <c r="B78" s="438"/>
      <c r="C78" s="439"/>
      <c r="D78" s="440" t="str">
        <f t="shared" si="19"/>
        <v/>
      </c>
      <c r="E78" s="441"/>
      <c r="F78" s="441"/>
      <c r="G78" s="442"/>
      <c r="H78" s="440" t="str">
        <f t="shared" si="20"/>
        <v/>
      </c>
      <c r="I78" s="441"/>
      <c r="J78" s="441"/>
      <c r="K78" s="442"/>
      <c r="L78" s="436" t="str">
        <f t="shared" si="21"/>
        <v/>
      </c>
      <c r="M78" s="437"/>
      <c r="N78" s="469"/>
      <c r="O78" s="470"/>
      <c r="P78" s="146"/>
      <c r="Q78" s="147"/>
      <c r="R78" s="450"/>
      <c r="S78" s="451"/>
      <c r="T78" s="452"/>
      <c r="U78" s="453"/>
      <c r="V78" s="454"/>
      <c r="W78" s="455"/>
      <c r="X78" s="453"/>
      <c r="Y78" s="454"/>
      <c r="Z78" s="454"/>
      <c r="AA78" s="455"/>
      <c r="AB78" s="453"/>
      <c r="AC78" s="455"/>
      <c r="AD78" s="453"/>
      <c r="AE78" s="455"/>
      <c r="AF78" s="453"/>
      <c r="AG78" s="454"/>
      <c r="AH78" s="455"/>
      <c r="AI78" s="148"/>
      <c r="AJ78" s="199"/>
      <c r="AK78" s="134"/>
      <c r="AL78" s="434" t="s">
        <v>589</v>
      </c>
      <c r="AM78" s="434"/>
      <c r="AN78" s="434"/>
      <c r="AO78" s="96"/>
      <c r="AP78" s="434" t="s">
        <v>591</v>
      </c>
      <c r="AQ78" s="434"/>
      <c r="AR78" s="434"/>
      <c r="AS78" s="96"/>
      <c r="AT78" s="434" t="s">
        <v>592</v>
      </c>
      <c r="AU78" s="434"/>
      <c r="AV78" s="434"/>
      <c r="AW78" s="96"/>
      <c r="AX78" s="434" t="s">
        <v>593</v>
      </c>
      <c r="AY78" s="434"/>
      <c r="AZ78" s="435"/>
      <c r="BB78" s="142" t="str">
        <f t="shared" si="22"/>
        <v/>
      </c>
      <c r="BC78" s="142" t="str">
        <f t="shared" si="18"/>
        <v/>
      </c>
      <c r="BD78" s="142" t="str">
        <f t="shared" si="18"/>
        <v/>
      </c>
      <c r="BE78" s="142" t="str">
        <f t="shared" si="18"/>
        <v/>
      </c>
      <c r="BF78" s="142" t="str">
        <f t="shared" si="18"/>
        <v/>
      </c>
      <c r="BG78" s="142" t="str">
        <f t="shared" si="18"/>
        <v/>
      </c>
      <c r="BH78" s="142" t="str">
        <f t="shared" si="18"/>
        <v/>
      </c>
      <c r="BX78" s="219">
        <f t="shared" si="23"/>
        <v>0</v>
      </c>
    </row>
    <row r="79" spans="2:76" ht="35.25" customHeight="1" x14ac:dyDescent="0.25">
      <c r="B79" s="438"/>
      <c r="C79" s="439"/>
      <c r="D79" s="440" t="str">
        <f t="shared" si="19"/>
        <v/>
      </c>
      <c r="E79" s="441"/>
      <c r="F79" s="441"/>
      <c r="G79" s="442"/>
      <c r="H79" s="440" t="str">
        <f t="shared" si="20"/>
        <v/>
      </c>
      <c r="I79" s="441"/>
      <c r="J79" s="441"/>
      <c r="K79" s="442"/>
      <c r="L79" s="436" t="str">
        <f t="shared" si="21"/>
        <v/>
      </c>
      <c r="M79" s="437"/>
      <c r="N79" s="469"/>
      <c r="O79" s="470"/>
      <c r="P79" s="146"/>
      <c r="Q79" s="147"/>
      <c r="R79" s="450"/>
      <c r="S79" s="451"/>
      <c r="T79" s="452"/>
      <c r="U79" s="453"/>
      <c r="V79" s="454"/>
      <c r="W79" s="455"/>
      <c r="X79" s="453"/>
      <c r="Y79" s="454"/>
      <c r="Z79" s="454"/>
      <c r="AA79" s="455"/>
      <c r="AB79" s="453"/>
      <c r="AC79" s="455"/>
      <c r="AD79" s="453"/>
      <c r="AE79" s="455"/>
      <c r="AF79" s="453"/>
      <c r="AG79" s="454"/>
      <c r="AH79" s="455"/>
      <c r="AI79" s="148"/>
      <c r="AJ79" s="199"/>
      <c r="AK79" s="134"/>
      <c r="AL79" s="434" t="s">
        <v>589</v>
      </c>
      <c r="AM79" s="434"/>
      <c r="AN79" s="434"/>
      <c r="AO79" s="96"/>
      <c r="AP79" s="434" t="s">
        <v>591</v>
      </c>
      <c r="AQ79" s="434"/>
      <c r="AR79" s="434"/>
      <c r="AS79" s="96"/>
      <c r="AT79" s="434" t="s">
        <v>592</v>
      </c>
      <c r="AU79" s="434"/>
      <c r="AV79" s="434"/>
      <c r="AW79" s="96"/>
      <c r="AX79" s="434" t="s">
        <v>593</v>
      </c>
      <c r="AY79" s="434"/>
      <c r="AZ79" s="435"/>
      <c r="BB79" s="142" t="str">
        <f t="shared" si="22"/>
        <v/>
      </c>
      <c r="BC79" s="142" t="str">
        <f t="shared" si="18"/>
        <v/>
      </c>
      <c r="BD79" s="142" t="str">
        <f t="shared" si="18"/>
        <v/>
      </c>
      <c r="BE79" s="142" t="str">
        <f t="shared" si="18"/>
        <v/>
      </c>
      <c r="BF79" s="142" t="str">
        <f t="shared" si="18"/>
        <v/>
      </c>
      <c r="BG79" s="142" t="str">
        <f t="shared" si="18"/>
        <v/>
      </c>
      <c r="BH79" s="142" t="str">
        <f t="shared" si="18"/>
        <v/>
      </c>
      <c r="BX79" s="219">
        <f t="shared" si="23"/>
        <v>0</v>
      </c>
    </row>
    <row r="80" spans="2:76" ht="35.25" customHeight="1" x14ac:dyDescent="0.25">
      <c r="B80" s="438"/>
      <c r="C80" s="439"/>
      <c r="D80" s="440" t="str">
        <f t="shared" si="19"/>
        <v/>
      </c>
      <c r="E80" s="441"/>
      <c r="F80" s="441"/>
      <c r="G80" s="442"/>
      <c r="H80" s="440" t="str">
        <f t="shared" si="20"/>
        <v/>
      </c>
      <c r="I80" s="441"/>
      <c r="J80" s="441"/>
      <c r="K80" s="442"/>
      <c r="L80" s="436" t="str">
        <f t="shared" si="21"/>
        <v/>
      </c>
      <c r="M80" s="437"/>
      <c r="N80" s="469"/>
      <c r="O80" s="470"/>
      <c r="P80" s="146"/>
      <c r="Q80" s="147"/>
      <c r="R80" s="450"/>
      <c r="S80" s="451"/>
      <c r="T80" s="452"/>
      <c r="U80" s="453"/>
      <c r="V80" s="454"/>
      <c r="W80" s="455"/>
      <c r="X80" s="453"/>
      <c r="Y80" s="454"/>
      <c r="Z80" s="454"/>
      <c r="AA80" s="455"/>
      <c r="AB80" s="453"/>
      <c r="AC80" s="455"/>
      <c r="AD80" s="453"/>
      <c r="AE80" s="455"/>
      <c r="AF80" s="453"/>
      <c r="AG80" s="454"/>
      <c r="AH80" s="455"/>
      <c r="AI80" s="148"/>
      <c r="AJ80" s="199"/>
      <c r="AK80" s="134"/>
      <c r="AL80" s="434" t="s">
        <v>589</v>
      </c>
      <c r="AM80" s="434"/>
      <c r="AN80" s="434"/>
      <c r="AO80" s="96"/>
      <c r="AP80" s="434" t="s">
        <v>591</v>
      </c>
      <c r="AQ80" s="434"/>
      <c r="AR80" s="434"/>
      <c r="AS80" s="96"/>
      <c r="AT80" s="434" t="s">
        <v>592</v>
      </c>
      <c r="AU80" s="434"/>
      <c r="AV80" s="434"/>
      <c r="AW80" s="96"/>
      <c r="AX80" s="434" t="s">
        <v>593</v>
      </c>
      <c r="AY80" s="434"/>
      <c r="AZ80" s="435"/>
      <c r="BB80" s="142" t="str">
        <f t="shared" si="22"/>
        <v/>
      </c>
      <c r="BC80" s="142" t="str">
        <f t="shared" si="18"/>
        <v/>
      </c>
      <c r="BD80" s="142" t="str">
        <f t="shared" si="18"/>
        <v/>
      </c>
      <c r="BE80" s="142" t="str">
        <f t="shared" si="18"/>
        <v/>
      </c>
      <c r="BF80" s="142" t="str">
        <f t="shared" si="18"/>
        <v/>
      </c>
      <c r="BG80" s="142" t="str">
        <f t="shared" si="18"/>
        <v/>
      </c>
      <c r="BH80" s="142" t="str">
        <f t="shared" si="18"/>
        <v/>
      </c>
      <c r="BX80" s="219">
        <f t="shared" si="23"/>
        <v>0</v>
      </c>
    </row>
    <row r="81" spans="2:76" ht="35.25" customHeight="1" x14ac:dyDescent="0.25">
      <c r="B81" s="438"/>
      <c r="C81" s="439"/>
      <c r="D81" s="440" t="str">
        <f t="shared" si="19"/>
        <v/>
      </c>
      <c r="E81" s="441"/>
      <c r="F81" s="441"/>
      <c r="G81" s="442"/>
      <c r="H81" s="440" t="str">
        <f t="shared" si="20"/>
        <v/>
      </c>
      <c r="I81" s="441"/>
      <c r="J81" s="441"/>
      <c r="K81" s="442"/>
      <c r="L81" s="436" t="str">
        <f t="shared" si="21"/>
        <v/>
      </c>
      <c r="M81" s="437"/>
      <c r="N81" s="469"/>
      <c r="O81" s="470"/>
      <c r="P81" s="146"/>
      <c r="Q81" s="147"/>
      <c r="R81" s="450"/>
      <c r="S81" s="451"/>
      <c r="T81" s="452"/>
      <c r="U81" s="453"/>
      <c r="V81" s="454"/>
      <c r="W81" s="455"/>
      <c r="X81" s="453"/>
      <c r="Y81" s="454"/>
      <c r="Z81" s="454"/>
      <c r="AA81" s="455"/>
      <c r="AB81" s="453"/>
      <c r="AC81" s="455"/>
      <c r="AD81" s="453"/>
      <c r="AE81" s="455"/>
      <c r="AF81" s="453"/>
      <c r="AG81" s="454"/>
      <c r="AH81" s="455"/>
      <c r="AI81" s="148"/>
      <c r="AJ81" s="199"/>
      <c r="AK81" s="134"/>
      <c r="AL81" s="434" t="s">
        <v>589</v>
      </c>
      <c r="AM81" s="434"/>
      <c r="AN81" s="434"/>
      <c r="AO81" s="96"/>
      <c r="AP81" s="434" t="s">
        <v>591</v>
      </c>
      <c r="AQ81" s="434"/>
      <c r="AR81" s="434"/>
      <c r="AS81" s="96"/>
      <c r="AT81" s="434" t="s">
        <v>592</v>
      </c>
      <c r="AU81" s="434"/>
      <c r="AV81" s="434"/>
      <c r="AW81" s="96"/>
      <c r="AX81" s="434" t="s">
        <v>593</v>
      </c>
      <c r="AY81" s="434"/>
      <c r="AZ81" s="435"/>
      <c r="BB81" s="142" t="str">
        <f t="shared" si="22"/>
        <v/>
      </c>
      <c r="BC81" s="142" t="str">
        <f t="shared" si="18"/>
        <v/>
      </c>
      <c r="BD81" s="142" t="str">
        <f t="shared" si="18"/>
        <v/>
      </c>
      <c r="BE81" s="142" t="str">
        <f t="shared" si="18"/>
        <v/>
      </c>
      <c r="BF81" s="142" t="str">
        <f t="shared" si="18"/>
        <v/>
      </c>
      <c r="BG81" s="142" t="str">
        <f t="shared" si="18"/>
        <v/>
      </c>
      <c r="BH81" s="142" t="str">
        <f t="shared" si="18"/>
        <v/>
      </c>
      <c r="BX81" s="219">
        <f t="shared" si="23"/>
        <v>0</v>
      </c>
    </row>
    <row r="82" spans="2:76" ht="35.25" customHeight="1" x14ac:dyDescent="0.25">
      <c r="B82" s="438"/>
      <c r="C82" s="439"/>
      <c r="D82" s="440" t="str">
        <f t="shared" si="19"/>
        <v/>
      </c>
      <c r="E82" s="441"/>
      <c r="F82" s="441"/>
      <c r="G82" s="442"/>
      <c r="H82" s="440" t="str">
        <f t="shared" si="20"/>
        <v/>
      </c>
      <c r="I82" s="441"/>
      <c r="J82" s="441"/>
      <c r="K82" s="442"/>
      <c r="L82" s="436" t="str">
        <f t="shared" si="21"/>
        <v/>
      </c>
      <c r="M82" s="437"/>
      <c r="N82" s="469"/>
      <c r="O82" s="470"/>
      <c r="P82" s="146"/>
      <c r="Q82" s="147"/>
      <c r="R82" s="450"/>
      <c r="S82" s="451"/>
      <c r="T82" s="452"/>
      <c r="U82" s="453"/>
      <c r="V82" s="454"/>
      <c r="W82" s="455"/>
      <c r="X82" s="453"/>
      <c r="Y82" s="454"/>
      <c r="Z82" s="454"/>
      <c r="AA82" s="455"/>
      <c r="AB82" s="453"/>
      <c r="AC82" s="455"/>
      <c r="AD82" s="453"/>
      <c r="AE82" s="455"/>
      <c r="AF82" s="453"/>
      <c r="AG82" s="454"/>
      <c r="AH82" s="455"/>
      <c r="AI82" s="148"/>
      <c r="AJ82" s="199"/>
      <c r="AK82" s="134"/>
      <c r="AL82" s="434" t="s">
        <v>589</v>
      </c>
      <c r="AM82" s="434"/>
      <c r="AN82" s="434"/>
      <c r="AO82" s="96"/>
      <c r="AP82" s="434" t="s">
        <v>591</v>
      </c>
      <c r="AQ82" s="434"/>
      <c r="AR82" s="434"/>
      <c r="AS82" s="96"/>
      <c r="AT82" s="434" t="s">
        <v>592</v>
      </c>
      <c r="AU82" s="434"/>
      <c r="AV82" s="434"/>
      <c r="AW82" s="96"/>
      <c r="AX82" s="434" t="s">
        <v>593</v>
      </c>
      <c r="AY82" s="434"/>
      <c r="AZ82" s="435"/>
      <c r="BB82" s="142" t="str">
        <f t="shared" si="22"/>
        <v/>
      </c>
      <c r="BC82" s="142" t="str">
        <f t="shared" si="18"/>
        <v/>
      </c>
      <c r="BD82" s="142" t="str">
        <f t="shared" si="18"/>
        <v/>
      </c>
      <c r="BE82" s="142" t="str">
        <f t="shared" si="18"/>
        <v/>
      </c>
      <c r="BF82" s="142" t="str">
        <f t="shared" si="18"/>
        <v/>
      </c>
      <c r="BG82" s="142" t="str">
        <f t="shared" si="18"/>
        <v/>
      </c>
      <c r="BH82" s="142" t="str">
        <f t="shared" si="18"/>
        <v/>
      </c>
      <c r="BX82" s="219">
        <f t="shared" si="23"/>
        <v>0</v>
      </c>
    </row>
    <row r="83" spans="2:76" ht="35.25" customHeight="1" x14ac:dyDescent="0.25">
      <c r="B83" s="438"/>
      <c r="C83" s="439"/>
      <c r="D83" s="440" t="str">
        <f t="shared" si="19"/>
        <v/>
      </c>
      <c r="E83" s="441"/>
      <c r="F83" s="441"/>
      <c r="G83" s="442"/>
      <c r="H83" s="440" t="str">
        <f t="shared" si="20"/>
        <v/>
      </c>
      <c r="I83" s="441"/>
      <c r="J83" s="441"/>
      <c r="K83" s="442"/>
      <c r="L83" s="436" t="str">
        <f t="shared" si="21"/>
        <v/>
      </c>
      <c r="M83" s="437"/>
      <c r="N83" s="469"/>
      <c r="O83" s="470"/>
      <c r="P83" s="146"/>
      <c r="Q83" s="147"/>
      <c r="R83" s="450"/>
      <c r="S83" s="451"/>
      <c r="T83" s="452"/>
      <c r="U83" s="453"/>
      <c r="V83" s="454"/>
      <c r="W83" s="455"/>
      <c r="X83" s="453"/>
      <c r="Y83" s="454"/>
      <c r="Z83" s="454"/>
      <c r="AA83" s="455"/>
      <c r="AB83" s="453"/>
      <c r="AC83" s="455"/>
      <c r="AD83" s="453"/>
      <c r="AE83" s="455"/>
      <c r="AF83" s="453"/>
      <c r="AG83" s="454"/>
      <c r="AH83" s="455"/>
      <c r="AI83" s="148"/>
      <c r="AJ83" s="199"/>
      <c r="AK83" s="134"/>
      <c r="AL83" s="434" t="s">
        <v>589</v>
      </c>
      <c r="AM83" s="434"/>
      <c r="AN83" s="434"/>
      <c r="AO83" s="96"/>
      <c r="AP83" s="434" t="s">
        <v>591</v>
      </c>
      <c r="AQ83" s="434"/>
      <c r="AR83" s="434"/>
      <c r="AS83" s="96"/>
      <c r="AT83" s="434" t="s">
        <v>592</v>
      </c>
      <c r="AU83" s="434"/>
      <c r="AV83" s="434"/>
      <c r="AW83" s="96"/>
      <c r="AX83" s="434" t="s">
        <v>593</v>
      </c>
      <c r="AY83" s="434"/>
      <c r="AZ83" s="435"/>
      <c r="BB83" s="142" t="str">
        <f t="shared" si="22"/>
        <v/>
      </c>
      <c r="BC83" s="142" t="str">
        <f t="shared" si="18"/>
        <v/>
      </c>
      <c r="BD83" s="142" t="str">
        <f t="shared" si="18"/>
        <v/>
      </c>
      <c r="BE83" s="142" t="str">
        <f t="shared" si="18"/>
        <v/>
      </c>
      <c r="BF83" s="142" t="str">
        <f t="shared" si="18"/>
        <v/>
      </c>
      <c r="BG83" s="142" t="str">
        <f t="shared" si="18"/>
        <v/>
      </c>
      <c r="BH83" s="142" t="str">
        <f t="shared" si="18"/>
        <v/>
      </c>
      <c r="BX83" s="219">
        <f t="shared" si="23"/>
        <v>0</v>
      </c>
    </row>
    <row r="84" spans="2:76" ht="35.25" customHeight="1" x14ac:dyDescent="0.25">
      <c r="B84" s="438"/>
      <c r="C84" s="439"/>
      <c r="D84" s="440" t="str">
        <f t="shared" si="19"/>
        <v/>
      </c>
      <c r="E84" s="441"/>
      <c r="F84" s="441"/>
      <c r="G84" s="442"/>
      <c r="H84" s="440" t="str">
        <f t="shared" si="20"/>
        <v/>
      </c>
      <c r="I84" s="441"/>
      <c r="J84" s="441"/>
      <c r="K84" s="442"/>
      <c r="L84" s="436" t="str">
        <f t="shared" si="21"/>
        <v/>
      </c>
      <c r="M84" s="437"/>
      <c r="N84" s="469"/>
      <c r="O84" s="470"/>
      <c r="P84" s="146"/>
      <c r="Q84" s="147"/>
      <c r="R84" s="450"/>
      <c r="S84" s="451"/>
      <c r="T84" s="452"/>
      <c r="U84" s="453"/>
      <c r="V84" s="454"/>
      <c r="W84" s="455"/>
      <c r="X84" s="453"/>
      <c r="Y84" s="454"/>
      <c r="Z84" s="454"/>
      <c r="AA84" s="455"/>
      <c r="AB84" s="453"/>
      <c r="AC84" s="455"/>
      <c r="AD84" s="453"/>
      <c r="AE84" s="455"/>
      <c r="AF84" s="453"/>
      <c r="AG84" s="454"/>
      <c r="AH84" s="455"/>
      <c r="AI84" s="148"/>
      <c r="AJ84" s="199"/>
      <c r="AK84" s="134"/>
      <c r="AL84" s="434" t="s">
        <v>589</v>
      </c>
      <c r="AM84" s="434"/>
      <c r="AN84" s="434"/>
      <c r="AO84" s="96"/>
      <c r="AP84" s="434" t="s">
        <v>591</v>
      </c>
      <c r="AQ84" s="434"/>
      <c r="AR84" s="434"/>
      <c r="AS84" s="96"/>
      <c r="AT84" s="434" t="s">
        <v>592</v>
      </c>
      <c r="AU84" s="434"/>
      <c r="AV84" s="434"/>
      <c r="AW84" s="96"/>
      <c r="AX84" s="434" t="s">
        <v>593</v>
      </c>
      <c r="AY84" s="434"/>
      <c r="AZ84" s="435"/>
      <c r="BB84" s="142" t="str">
        <f t="shared" si="22"/>
        <v/>
      </c>
      <c r="BC84" s="142" t="str">
        <f t="shared" si="18"/>
        <v/>
      </c>
      <c r="BD84" s="142" t="str">
        <f t="shared" si="18"/>
        <v/>
      </c>
      <c r="BE84" s="142" t="str">
        <f t="shared" si="18"/>
        <v/>
      </c>
      <c r="BF84" s="142" t="str">
        <f t="shared" si="18"/>
        <v/>
      </c>
      <c r="BG84" s="142" t="str">
        <f t="shared" si="18"/>
        <v/>
      </c>
      <c r="BH84" s="142" t="str">
        <f t="shared" si="18"/>
        <v/>
      </c>
      <c r="BX84" s="219">
        <f t="shared" si="23"/>
        <v>0</v>
      </c>
    </row>
    <row r="85" spans="2:76" ht="35.25" customHeight="1" x14ac:dyDescent="0.25">
      <c r="B85" s="438"/>
      <c r="C85" s="439"/>
      <c r="D85" s="440" t="str">
        <f t="shared" si="19"/>
        <v/>
      </c>
      <c r="E85" s="441"/>
      <c r="F85" s="441"/>
      <c r="G85" s="442"/>
      <c r="H85" s="440" t="str">
        <f t="shared" si="20"/>
        <v/>
      </c>
      <c r="I85" s="441"/>
      <c r="J85" s="441"/>
      <c r="K85" s="442"/>
      <c r="L85" s="436" t="str">
        <f t="shared" si="21"/>
        <v/>
      </c>
      <c r="M85" s="437"/>
      <c r="N85" s="469"/>
      <c r="O85" s="470"/>
      <c r="P85" s="146"/>
      <c r="Q85" s="147"/>
      <c r="R85" s="450"/>
      <c r="S85" s="451"/>
      <c r="T85" s="452"/>
      <c r="U85" s="453"/>
      <c r="V85" s="454"/>
      <c r="W85" s="455"/>
      <c r="X85" s="453"/>
      <c r="Y85" s="454"/>
      <c r="Z85" s="454"/>
      <c r="AA85" s="455"/>
      <c r="AB85" s="453"/>
      <c r="AC85" s="455"/>
      <c r="AD85" s="453"/>
      <c r="AE85" s="455"/>
      <c r="AF85" s="453"/>
      <c r="AG85" s="454"/>
      <c r="AH85" s="455"/>
      <c r="AI85" s="148"/>
      <c r="AJ85" s="199"/>
      <c r="AK85" s="134"/>
      <c r="AL85" s="434" t="s">
        <v>589</v>
      </c>
      <c r="AM85" s="434"/>
      <c r="AN85" s="434"/>
      <c r="AO85" s="96"/>
      <c r="AP85" s="434" t="s">
        <v>591</v>
      </c>
      <c r="AQ85" s="434"/>
      <c r="AR85" s="434"/>
      <c r="AS85" s="96"/>
      <c r="AT85" s="434" t="s">
        <v>592</v>
      </c>
      <c r="AU85" s="434"/>
      <c r="AV85" s="434"/>
      <c r="AW85" s="96"/>
      <c r="AX85" s="434" t="s">
        <v>593</v>
      </c>
      <c r="AY85" s="434"/>
      <c r="AZ85" s="435"/>
      <c r="BB85" s="142" t="str">
        <f t="shared" si="22"/>
        <v/>
      </c>
      <c r="BC85" s="142" t="str">
        <f t="shared" si="18"/>
        <v/>
      </c>
      <c r="BD85" s="142" t="str">
        <f t="shared" si="18"/>
        <v/>
      </c>
      <c r="BE85" s="142" t="str">
        <f t="shared" si="18"/>
        <v/>
      </c>
      <c r="BF85" s="142" t="str">
        <f t="shared" si="18"/>
        <v/>
      </c>
      <c r="BG85" s="142" t="str">
        <f t="shared" si="18"/>
        <v/>
      </c>
      <c r="BH85" s="142" t="str">
        <f t="shared" si="18"/>
        <v/>
      </c>
      <c r="BX85" s="219">
        <f t="shared" si="23"/>
        <v>0</v>
      </c>
    </row>
    <row r="86" spans="2:76" ht="35.25" customHeight="1" x14ac:dyDescent="0.25">
      <c r="B86" s="438"/>
      <c r="C86" s="439"/>
      <c r="D86" s="440" t="str">
        <f t="shared" si="19"/>
        <v/>
      </c>
      <c r="E86" s="441"/>
      <c r="F86" s="441"/>
      <c r="G86" s="442"/>
      <c r="H86" s="440" t="str">
        <f t="shared" si="20"/>
        <v/>
      </c>
      <c r="I86" s="441"/>
      <c r="J86" s="441"/>
      <c r="K86" s="442"/>
      <c r="L86" s="436" t="str">
        <f t="shared" si="21"/>
        <v/>
      </c>
      <c r="M86" s="437"/>
      <c r="N86" s="469"/>
      <c r="O86" s="470"/>
      <c r="P86" s="146"/>
      <c r="Q86" s="147"/>
      <c r="R86" s="450"/>
      <c r="S86" s="451"/>
      <c r="T86" s="452"/>
      <c r="U86" s="453"/>
      <c r="V86" s="454"/>
      <c r="W86" s="455"/>
      <c r="X86" s="453"/>
      <c r="Y86" s="454"/>
      <c r="Z86" s="454"/>
      <c r="AA86" s="455"/>
      <c r="AB86" s="453"/>
      <c r="AC86" s="455"/>
      <c r="AD86" s="453"/>
      <c r="AE86" s="455"/>
      <c r="AF86" s="453"/>
      <c r="AG86" s="454"/>
      <c r="AH86" s="455"/>
      <c r="AI86" s="148"/>
      <c r="AJ86" s="199"/>
      <c r="AK86" s="134"/>
      <c r="AL86" s="434" t="s">
        <v>589</v>
      </c>
      <c r="AM86" s="434"/>
      <c r="AN86" s="434"/>
      <c r="AO86" s="96"/>
      <c r="AP86" s="434" t="s">
        <v>591</v>
      </c>
      <c r="AQ86" s="434"/>
      <c r="AR86" s="434"/>
      <c r="AS86" s="96"/>
      <c r="AT86" s="434" t="s">
        <v>592</v>
      </c>
      <c r="AU86" s="434"/>
      <c r="AV86" s="434"/>
      <c r="AW86" s="96"/>
      <c r="AX86" s="434" t="s">
        <v>593</v>
      </c>
      <c r="AY86" s="434"/>
      <c r="AZ86" s="435"/>
      <c r="BB86" s="142" t="str">
        <f t="shared" si="22"/>
        <v/>
      </c>
      <c r="BC86" s="142" t="str">
        <f t="shared" si="18"/>
        <v/>
      </c>
      <c r="BD86" s="142" t="str">
        <f t="shared" si="18"/>
        <v/>
      </c>
      <c r="BE86" s="142" t="str">
        <f t="shared" si="18"/>
        <v/>
      </c>
      <c r="BF86" s="142" t="str">
        <f t="shared" si="18"/>
        <v/>
      </c>
      <c r="BG86" s="142" t="str">
        <f t="shared" si="18"/>
        <v/>
      </c>
      <c r="BH86" s="142" t="str">
        <f t="shared" si="18"/>
        <v/>
      </c>
      <c r="BX86" s="219">
        <f t="shared" si="23"/>
        <v>0</v>
      </c>
    </row>
    <row r="87" spans="2:76" ht="35.25" customHeight="1" x14ac:dyDescent="0.25">
      <c r="B87" s="438"/>
      <c r="C87" s="439"/>
      <c r="D87" s="440" t="str">
        <f t="shared" si="19"/>
        <v/>
      </c>
      <c r="E87" s="441"/>
      <c r="F87" s="441"/>
      <c r="G87" s="442"/>
      <c r="H87" s="440" t="str">
        <f t="shared" si="20"/>
        <v/>
      </c>
      <c r="I87" s="441"/>
      <c r="J87" s="441"/>
      <c r="K87" s="442"/>
      <c r="L87" s="436" t="str">
        <f t="shared" si="21"/>
        <v/>
      </c>
      <c r="M87" s="437"/>
      <c r="N87" s="469"/>
      <c r="O87" s="470"/>
      <c r="P87" s="146"/>
      <c r="Q87" s="147"/>
      <c r="R87" s="450"/>
      <c r="S87" s="451"/>
      <c r="T87" s="452"/>
      <c r="U87" s="453"/>
      <c r="V87" s="454"/>
      <c r="W87" s="455"/>
      <c r="X87" s="453"/>
      <c r="Y87" s="454"/>
      <c r="Z87" s="454"/>
      <c r="AA87" s="455"/>
      <c r="AB87" s="453"/>
      <c r="AC87" s="455"/>
      <c r="AD87" s="453"/>
      <c r="AE87" s="455"/>
      <c r="AF87" s="453"/>
      <c r="AG87" s="454"/>
      <c r="AH87" s="455"/>
      <c r="AI87" s="148"/>
      <c r="AJ87" s="199"/>
      <c r="AK87" s="134"/>
      <c r="AL87" s="434" t="s">
        <v>589</v>
      </c>
      <c r="AM87" s="434"/>
      <c r="AN87" s="434"/>
      <c r="AO87" s="96"/>
      <c r="AP87" s="434" t="s">
        <v>591</v>
      </c>
      <c r="AQ87" s="434"/>
      <c r="AR87" s="434"/>
      <c r="AS87" s="96"/>
      <c r="AT87" s="434" t="s">
        <v>592</v>
      </c>
      <c r="AU87" s="434"/>
      <c r="AV87" s="434"/>
      <c r="AW87" s="96"/>
      <c r="AX87" s="434" t="s">
        <v>593</v>
      </c>
      <c r="AY87" s="434"/>
      <c r="AZ87" s="435"/>
      <c r="BB87" s="142" t="str">
        <f t="shared" si="22"/>
        <v/>
      </c>
      <c r="BC87" s="142" t="str">
        <f t="shared" si="18"/>
        <v/>
      </c>
      <c r="BD87" s="142" t="str">
        <f t="shared" si="18"/>
        <v/>
      </c>
      <c r="BE87" s="142" t="str">
        <f t="shared" si="18"/>
        <v/>
      </c>
      <c r="BF87" s="142" t="str">
        <f t="shared" si="18"/>
        <v/>
      </c>
      <c r="BG87" s="142" t="str">
        <f t="shared" si="18"/>
        <v/>
      </c>
      <c r="BH87" s="142" t="str">
        <f t="shared" si="18"/>
        <v/>
      </c>
      <c r="BX87" s="219">
        <f t="shared" si="23"/>
        <v>0</v>
      </c>
    </row>
    <row r="88" spans="2:76" ht="35.25" customHeight="1" x14ac:dyDescent="0.25">
      <c r="B88" s="438"/>
      <c r="C88" s="439"/>
      <c r="D88" s="440" t="str">
        <f t="shared" si="19"/>
        <v/>
      </c>
      <c r="E88" s="441"/>
      <c r="F88" s="441"/>
      <c r="G88" s="442"/>
      <c r="H88" s="440" t="str">
        <f t="shared" si="20"/>
        <v/>
      </c>
      <c r="I88" s="441"/>
      <c r="J88" s="441"/>
      <c r="K88" s="442"/>
      <c r="L88" s="436" t="str">
        <f t="shared" si="21"/>
        <v/>
      </c>
      <c r="M88" s="437"/>
      <c r="N88" s="469"/>
      <c r="O88" s="470"/>
      <c r="P88" s="146"/>
      <c r="Q88" s="147"/>
      <c r="R88" s="450"/>
      <c r="S88" s="451"/>
      <c r="T88" s="452"/>
      <c r="U88" s="453"/>
      <c r="V88" s="454"/>
      <c r="W88" s="455"/>
      <c r="X88" s="453"/>
      <c r="Y88" s="454"/>
      <c r="Z88" s="454"/>
      <c r="AA88" s="455"/>
      <c r="AB88" s="453"/>
      <c r="AC88" s="455"/>
      <c r="AD88" s="453"/>
      <c r="AE88" s="455"/>
      <c r="AF88" s="453"/>
      <c r="AG88" s="454"/>
      <c r="AH88" s="455"/>
      <c r="AI88" s="148"/>
      <c r="AJ88" s="199"/>
      <c r="AK88" s="134"/>
      <c r="AL88" s="434" t="s">
        <v>589</v>
      </c>
      <c r="AM88" s="434"/>
      <c r="AN88" s="434"/>
      <c r="AO88" s="96"/>
      <c r="AP88" s="434" t="s">
        <v>591</v>
      </c>
      <c r="AQ88" s="434"/>
      <c r="AR88" s="434"/>
      <c r="AS88" s="96"/>
      <c r="AT88" s="434" t="s">
        <v>592</v>
      </c>
      <c r="AU88" s="434"/>
      <c r="AV88" s="434"/>
      <c r="AW88" s="96"/>
      <c r="AX88" s="434" t="s">
        <v>593</v>
      </c>
      <c r="AY88" s="434"/>
      <c r="AZ88" s="435"/>
      <c r="BB88" s="142" t="str">
        <f t="shared" si="22"/>
        <v/>
      </c>
      <c r="BC88" s="142" t="str">
        <f t="shared" si="18"/>
        <v/>
      </c>
      <c r="BD88" s="142" t="str">
        <f t="shared" si="18"/>
        <v/>
      </c>
      <c r="BE88" s="142" t="str">
        <f t="shared" si="18"/>
        <v/>
      </c>
      <c r="BF88" s="142" t="str">
        <f t="shared" si="18"/>
        <v/>
      </c>
      <c r="BG88" s="142" t="str">
        <f t="shared" si="18"/>
        <v/>
      </c>
      <c r="BH88" s="142" t="str">
        <f t="shared" si="18"/>
        <v/>
      </c>
      <c r="BX88" s="219">
        <f t="shared" si="23"/>
        <v>0</v>
      </c>
    </row>
    <row r="89" spans="2:76" ht="35.25" customHeight="1" x14ac:dyDescent="0.25">
      <c r="B89" s="438"/>
      <c r="C89" s="439"/>
      <c r="D89" s="440" t="str">
        <f t="shared" si="19"/>
        <v/>
      </c>
      <c r="E89" s="441"/>
      <c r="F89" s="441"/>
      <c r="G89" s="442"/>
      <c r="H89" s="440" t="str">
        <f t="shared" si="20"/>
        <v/>
      </c>
      <c r="I89" s="441"/>
      <c r="J89" s="441"/>
      <c r="K89" s="442"/>
      <c r="L89" s="436" t="str">
        <f t="shared" si="21"/>
        <v/>
      </c>
      <c r="M89" s="437"/>
      <c r="N89" s="469"/>
      <c r="O89" s="470"/>
      <c r="P89" s="146"/>
      <c r="Q89" s="147"/>
      <c r="R89" s="450"/>
      <c r="S89" s="451"/>
      <c r="T89" s="452"/>
      <c r="U89" s="453"/>
      <c r="V89" s="454"/>
      <c r="W89" s="455"/>
      <c r="X89" s="453"/>
      <c r="Y89" s="454"/>
      <c r="Z89" s="454"/>
      <c r="AA89" s="455"/>
      <c r="AB89" s="453"/>
      <c r="AC89" s="455"/>
      <c r="AD89" s="453"/>
      <c r="AE89" s="455"/>
      <c r="AF89" s="453"/>
      <c r="AG89" s="454"/>
      <c r="AH89" s="455"/>
      <c r="AI89" s="148"/>
      <c r="AJ89" s="199"/>
      <c r="AK89" s="134"/>
      <c r="AL89" s="434" t="s">
        <v>589</v>
      </c>
      <c r="AM89" s="434"/>
      <c r="AN89" s="434"/>
      <c r="AO89" s="96"/>
      <c r="AP89" s="434" t="s">
        <v>591</v>
      </c>
      <c r="AQ89" s="434"/>
      <c r="AR89" s="434"/>
      <c r="AS89" s="96"/>
      <c r="AT89" s="434" t="s">
        <v>592</v>
      </c>
      <c r="AU89" s="434"/>
      <c r="AV89" s="434"/>
      <c r="AW89" s="96"/>
      <c r="AX89" s="434" t="s">
        <v>593</v>
      </c>
      <c r="AY89" s="434"/>
      <c r="AZ89" s="435"/>
      <c r="BB89" s="142" t="str">
        <f t="shared" si="22"/>
        <v/>
      </c>
      <c r="BC89" s="142" t="str">
        <f t="shared" si="18"/>
        <v/>
      </c>
      <c r="BD89" s="142" t="str">
        <f t="shared" si="18"/>
        <v/>
      </c>
      <c r="BE89" s="142" t="str">
        <f t="shared" si="18"/>
        <v/>
      </c>
      <c r="BF89" s="142" t="str">
        <f t="shared" si="18"/>
        <v/>
      </c>
      <c r="BG89" s="142" t="str">
        <f t="shared" si="18"/>
        <v/>
      </c>
      <c r="BH89" s="142" t="str">
        <f t="shared" si="18"/>
        <v/>
      </c>
      <c r="BX89" s="219">
        <f t="shared" si="23"/>
        <v>0</v>
      </c>
    </row>
    <row r="90" spans="2:76" ht="35.25" customHeight="1" x14ac:dyDescent="0.25">
      <c r="B90" s="438"/>
      <c r="C90" s="439"/>
      <c r="D90" s="440" t="str">
        <f t="shared" si="19"/>
        <v/>
      </c>
      <c r="E90" s="441"/>
      <c r="F90" s="441"/>
      <c r="G90" s="442"/>
      <c r="H90" s="440" t="str">
        <f t="shared" si="20"/>
        <v/>
      </c>
      <c r="I90" s="441"/>
      <c r="J90" s="441"/>
      <c r="K90" s="442"/>
      <c r="L90" s="436" t="str">
        <f t="shared" si="21"/>
        <v/>
      </c>
      <c r="M90" s="437"/>
      <c r="N90" s="469"/>
      <c r="O90" s="470"/>
      <c r="P90" s="146"/>
      <c r="Q90" s="147"/>
      <c r="R90" s="450"/>
      <c r="S90" s="451"/>
      <c r="T90" s="452"/>
      <c r="U90" s="453"/>
      <c r="V90" s="454"/>
      <c r="W90" s="455"/>
      <c r="X90" s="453"/>
      <c r="Y90" s="454"/>
      <c r="Z90" s="454"/>
      <c r="AA90" s="455"/>
      <c r="AB90" s="453"/>
      <c r="AC90" s="455"/>
      <c r="AD90" s="453"/>
      <c r="AE90" s="455"/>
      <c r="AF90" s="453"/>
      <c r="AG90" s="454"/>
      <c r="AH90" s="455"/>
      <c r="AI90" s="148"/>
      <c r="AJ90" s="199"/>
      <c r="AK90" s="134"/>
      <c r="AL90" s="434" t="s">
        <v>589</v>
      </c>
      <c r="AM90" s="434"/>
      <c r="AN90" s="434"/>
      <c r="AO90" s="96"/>
      <c r="AP90" s="434" t="s">
        <v>591</v>
      </c>
      <c r="AQ90" s="434"/>
      <c r="AR90" s="434"/>
      <c r="AS90" s="96"/>
      <c r="AT90" s="434" t="s">
        <v>592</v>
      </c>
      <c r="AU90" s="434"/>
      <c r="AV90" s="434"/>
      <c r="AW90" s="96"/>
      <c r="AX90" s="434" t="s">
        <v>593</v>
      </c>
      <c r="AY90" s="434"/>
      <c r="AZ90" s="435"/>
      <c r="BB90" s="142" t="str">
        <f t="shared" si="22"/>
        <v/>
      </c>
      <c r="BC90" s="142" t="str">
        <f t="shared" si="18"/>
        <v/>
      </c>
      <c r="BD90" s="142" t="str">
        <f t="shared" si="18"/>
        <v/>
      </c>
      <c r="BE90" s="142" t="str">
        <f t="shared" si="18"/>
        <v/>
      </c>
      <c r="BF90" s="142" t="str">
        <f t="shared" si="18"/>
        <v/>
      </c>
      <c r="BG90" s="142" t="str">
        <f t="shared" si="18"/>
        <v/>
      </c>
      <c r="BH90" s="142" t="str">
        <f t="shared" si="18"/>
        <v/>
      </c>
      <c r="BX90" s="219">
        <f t="shared" si="23"/>
        <v>0</v>
      </c>
    </row>
    <row r="91" spans="2:76" ht="35.25" customHeight="1" x14ac:dyDescent="0.25">
      <c r="B91" s="438"/>
      <c r="C91" s="439"/>
      <c r="D91" s="440" t="str">
        <f t="shared" si="19"/>
        <v/>
      </c>
      <c r="E91" s="441"/>
      <c r="F91" s="441"/>
      <c r="G91" s="442"/>
      <c r="H91" s="440" t="str">
        <f t="shared" si="20"/>
        <v/>
      </c>
      <c r="I91" s="441"/>
      <c r="J91" s="441"/>
      <c r="K91" s="442"/>
      <c r="L91" s="436" t="str">
        <f t="shared" si="21"/>
        <v/>
      </c>
      <c r="M91" s="437"/>
      <c r="N91" s="469"/>
      <c r="O91" s="470"/>
      <c r="P91" s="146"/>
      <c r="Q91" s="147"/>
      <c r="R91" s="450"/>
      <c r="S91" s="451"/>
      <c r="T91" s="452"/>
      <c r="U91" s="453"/>
      <c r="V91" s="454"/>
      <c r="W91" s="455"/>
      <c r="X91" s="453"/>
      <c r="Y91" s="454"/>
      <c r="Z91" s="454"/>
      <c r="AA91" s="455"/>
      <c r="AB91" s="453"/>
      <c r="AC91" s="455"/>
      <c r="AD91" s="453"/>
      <c r="AE91" s="455"/>
      <c r="AF91" s="453"/>
      <c r="AG91" s="454"/>
      <c r="AH91" s="455"/>
      <c r="AI91" s="148"/>
      <c r="AJ91" s="199"/>
      <c r="AK91" s="134"/>
      <c r="AL91" s="434" t="s">
        <v>589</v>
      </c>
      <c r="AM91" s="434"/>
      <c r="AN91" s="434"/>
      <c r="AO91" s="96"/>
      <c r="AP91" s="434" t="s">
        <v>591</v>
      </c>
      <c r="AQ91" s="434"/>
      <c r="AR91" s="434"/>
      <c r="AS91" s="96"/>
      <c r="AT91" s="434" t="s">
        <v>592</v>
      </c>
      <c r="AU91" s="434"/>
      <c r="AV91" s="434"/>
      <c r="AW91" s="96"/>
      <c r="AX91" s="434" t="s">
        <v>593</v>
      </c>
      <c r="AY91" s="434"/>
      <c r="AZ91" s="435"/>
      <c r="BB91" s="142" t="str">
        <f t="shared" si="22"/>
        <v/>
      </c>
      <c r="BC91" s="142" t="str">
        <f t="shared" si="18"/>
        <v/>
      </c>
      <c r="BD91" s="142" t="str">
        <f t="shared" si="18"/>
        <v/>
      </c>
      <c r="BE91" s="142" t="str">
        <f t="shared" si="18"/>
        <v/>
      </c>
      <c r="BF91" s="142" t="str">
        <f t="shared" si="18"/>
        <v/>
      </c>
      <c r="BG91" s="142" t="str">
        <f t="shared" si="18"/>
        <v/>
      </c>
      <c r="BH91" s="142" t="str">
        <f t="shared" si="18"/>
        <v/>
      </c>
      <c r="BX91" s="219">
        <f t="shared" si="23"/>
        <v>0</v>
      </c>
    </row>
    <row r="92" spans="2:76" ht="35.25" customHeight="1" x14ac:dyDescent="0.25">
      <c r="B92" s="438"/>
      <c r="C92" s="439"/>
      <c r="D92" s="440" t="str">
        <f t="shared" si="19"/>
        <v/>
      </c>
      <c r="E92" s="441"/>
      <c r="F92" s="441"/>
      <c r="G92" s="442"/>
      <c r="H92" s="440" t="str">
        <f t="shared" si="20"/>
        <v/>
      </c>
      <c r="I92" s="441"/>
      <c r="J92" s="441"/>
      <c r="K92" s="442"/>
      <c r="L92" s="436" t="str">
        <f t="shared" si="21"/>
        <v/>
      </c>
      <c r="M92" s="437"/>
      <c r="N92" s="469"/>
      <c r="O92" s="470"/>
      <c r="P92" s="146"/>
      <c r="Q92" s="147"/>
      <c r="R92" s="450"/>
      <c r="S92" s="451"/>
      <c r="T92" s="452"/>
      <c r="U92" s="453"/>
      <c r="V92" s="454"/>
      <c r="W92" s="455"/>
      <c r="X92" s="453"/>
      <c r="Y92" s="454"/>
      <c r="Z92" s="454"/>
      <c r="AA92" s="455"/>
      <c r="AB92" s="453"/>
      <c r="AC92" s="455"/>
      <c r="AD92" s="453"/>
      <c r="AE92" s="455"/>
      <c r="AF92" s="453"/>
      <c r="AG92" s="454"/>
      <c r="AH92" s="455"/>
      <c r="AI92" s="148"/>
      <c r="AJ92" s="199"/>
      <c r="AK92" s="134"/>
      <c r="AL92" s="434" t="s">
        <v>589</v>
      </c>
      <c r="AM92" s="434"/>
      <c r="AN92" s="434"/>
      <c r="AO92" s="96"/>
      <c r="AP92" s="434" t="s">
        <v>591</v>
      </c>
      <c r="AQ92" s="434"/>
      <c r="AR92" s="434"/>
      <c r="AS92" s="96"/>
      <c r="AT92" s="434" t="s">
        <v>592</v>
      </c>
      <c r="AU92" s="434"/>
      <c r="AV92" s="434"/>
      <c r="AW92" s="96"/>
      <c r="AX92" s="434" t="s">
        <v>593</v>
      </c>
      <c r="AY92" s="434"/>
      <c r="AZ92" s="435"/>
      <c r="BB92" s="142" t="str">
        <f t="shared" si="22"/>
        <v/>
      </c>
      <c r="BC92" s="142" t="str">
        <f t="shared" si="18"/>
        <v/>
      </c>
      <c r="BD92" s="142" t="str">
        <f t="shared" si="18"/>
        <v/>
      </c>
      <c r="BE92" s="142" t="str">
        <f t="shared" si="18"/>
        <v/>
      </c>
      <c r="BF92" s="142" t="str">
        <f t="shared" si="18"/>
        <v/>
      </c>
      <c r="BG92" s="142" t="str">
        <f t="shared" si="18"/>
        <v/>
      </c>
      <c r="BH92" s="142" t="str">
        <f t="shared" si="18"/>
        <v/>
      </c>
      <c r="BX92" s="219">
        <f t="shared" si="23"/>
        <v>0</v>
      </c>
    </row>
    <row r="93" spans="2:76" ht="35.25" customHeight="1" x14ac:dyDescent="0.25">
      <c r="B93" s="438"/>
      <c r="C93" s="439"/>
      <c r="D93" s="440" t="str">
        <f t="shared" si="19"/>
        <v/>
      </c>
      <c r="E93" s="441"/>
      <c r="F93" s="441"/>
      <c r="G93" s="442"/>
      <c r="H93" s="440" t="str">
        <f t="shared" si="20"/>
        <v/>
      </c>
      <c r="I93" s="441"/>
      <c r="J93" s="441"/>
      <c r="K93" s="442"/>
      <c r="L93" s="436" t="str">
        <f t="shared" si="21"/>
        <v/>
      </c>
      <c r="M93" s="437"/>
      <c r="N93" s="469"/>
      <c r="O93" s="470"/>
      <c r="P93" s="146"/>
      <c r="Q93" s="147"/>
      <c r="R93" s="450"/>
      <c r="S93" s="451"/>
      <c r="T93" s="452"/>
      <c r="U93" s="453"/>
      <c r="V93" s="454"/>
      <c r="W93" s="455"/>
      <c r="X93" s="453"/>
      <c r="Y93" s="454"/>
      <c r="Z93" s="454"/>
      <c r="AA93" s="455"/>
      <c r="AB93" s="453"/>
      <c r="AC93" s="455"/>
      <c r="AD93" s="453"/>
      <c r="AE93" s="455"/>
      <c r="AF93" s="453"/>
      <c r="AG93" s="454"/>
      <c r="AH93" s="455"/>
      <c r="AI93" s="148"/>
      <c r="AJ93" s="199"/>
      <c r="AK93" s="134"/>
      <c r="AL93" s="434" t="s">
        <v>589</v>
      </c>
      <c r="AM93" s="434"/>
      <c r="AN93" s="434"/>
      <c r="AO93" s="96"/>
      <c r="AP93" s="434" t="s">
        <v>591</v>
      </c>
      <c r="AQ93" s="434"/>
      <c r="AR93" s="434"/>
      <c r="AS93" s="96"/>
      <c r="AT93" s="434" t="s">
        <v>592</v>
      </c>
      <c r="AU93" s="434"/>
      <c r="AV93" s="434"/>
      <c r="AW93" s="96"/>
      <c r="AX93" s="434" t="s">
        <v>593</v>
      </c>
      <c r="AY93" s="434"/>
      <c r="AZ93" s="435"/>
      <c r="BB93" s="142" t="str">
        <f t="shared" si="22"/>
        <v/>
      </c>
      <c r="BC93" s="142" t="str">
        <f t="shared" si="18"/>
        <v/>
      </c>
      <c r="BD93" s="142" t="str">
        <f t="shared" si="18"/>
        <v/>
      </c>
      <c r="BE93" s="142" t="str">
        <f t="shared" si="18"/>
        <v/>
      </c>
      <c r="BF93" s="142" t="str">
        <f t="shared" si="18"/>
        <v/>
      </c>
      <c r="BG93" s="142" t="str">
        <f t="shared" si="18"/>
        <v/>
      </c>
      <c r="BH93" s="142" t="str">
        <f t="shared" si="18"/>
        <v/>
      </c>
      <c r="BX93" s="219">
        <f t="shared" si="23"/>
        <v>0</v>
      </c>
    </row>
    <row r="94" spans="2:76" ht="35.25" customHeight="1" x14ac:dyDescent="0.25">
      <c r="B94" s="438"/>
      <c r="C94" s="439"/>
      <c r="D94" s="440" t="str">
        <f t="shared" si="19"/>
        <v/>
      </c>
      <c r="E94" s="441"/>
      <c r="F94" s="441"/>
      <c r="G94" s="442"/>
      <c r="H94" s="440" t="str">
        <f t="shared" si="20"/>
        <v/>
      </c>
      <c r="I94" s="441"/>
      <c r="J94" s="441"/>
      <c r="K94" s="442"/>
      <c r="L94" s="436" t="str">
        <f t="shared" si="21"/>
        <v/>
      </c>
      <c r="M94" s="437"/>
      <c r="N94" s="469"/>
      <c r="O94" s="470"/>
      <c r="P94" s="146"/>
      <c r="Q94" s="147"/>
      <c r="R94" s="450"/>
      <c r="S94" s="451"/>
      <c r="T94" s="452"/>
      <c r="U94" s="453"/>
      <c r="V94" s="454"/>
      <c r="W94" s="455"/>
      <c r="X94" s="453"/>
      <c r="Y94" s="454"/>
      <c r="Z94" s="454"/>
      <c r="AA94" s="455"/>
      <c r="AB94" s="453"/>
      <c r="AC94" s="455"/>
      <c r="AD94" s="453"/>
      <c r="AE94" s="455"/>
      <c r="AF94" s="453"/>
      <c r="AG94" s="454"/>
      <c r="AH94" s="455"/>
      <c r="AI94" s="148"/>
      <c r="AJ94" s="199"/>
      <c r="AK94" s="134"/>
      <c r="AL94" s="434" t="s">
        <v>589</v>
      </c>
      <c r="AM94" s="434"/>
      <c r="AN94" s="434"/>
      <c r="AO94" s="96"/>
      <c r="AP94" s="434" t="s">
        <v>591</v>
      </c>
      <c r="AQ94" s="434"/>
      <c r="AR94" s="434"/>
      <c r="AS94" s="96"/>
      <c r="AT94" s="434" t="s">
        <v>592</v>
      </c>
      <c r="AU94" s="434"/>
      <c r="AV94" s="434"/>
      <c r="AW94" s="96"/>
      <c r="AX94" s="434" t="s">
        <v>593</v>
      </c>
      <c r="AY94" s="434"/>
      <c r="AZ94" s="435"/>
      <c r="BB94" s="142" t="str">
        <f t="shared" si="22"/>
        <v/>
      </c>
      <c r="BC94" s="142" t="str">
        <f t="shared" si="18"/>
        <v/>
      </c>
      <c r="BD94" s="142" t="str">
        <f t="shared" si="18"/>
        <v/>
      </c>
      <c r="BE94" s="142" t="str">
        <f t="shared" si="18"/>
        <v/>
      </c>
      <c r="BF94" s="142" t="str">
        <f t="shared" si="18"/>
        <v/>
      </c>
      <c r="BG94" s="142" t="str">
        <f t="shared" si="18"/>
        <v/>
      </c>
      <c r="BH94" s="142" t="str">
        <f t="shared" si="18"/>
        <v/>
      </c>
      <c r="BX94" s="219">
        <f t="shared" si="23"/>
        <v>0</v>
      </c>
    </row>
    <row r="95" spans="2:76" ht="35.25" customHeight="1" x14ac:dyDescent="0.25">
      <c r="B95" s="438"/>
      <c r="C95" s="439"/>
      <c r="D95" s="440" t="str">
        <f t="shared" si="19"/>
        <v/>
      </c>
      <c r="E95" s="441"/>
      <c r="F95" s="441"/>
      <c r="G95" s="442"/>
      <c r="H95" s="440" t="str">
        <f t="shared" si="20"/>
        <v/>
      </c>
      <c r="I95" s="441"/>
      <c r="J95" s="441"/>
      <c r="K95" s="442"/>
      <c r="L95" s="436" t="str">
        <f t="shared" si="21"/>
        <v/>
      </c>
      <c r="M95" s="437"/>
      <c r="N95" s="469"/>
      <c r="O95" s="470"/>
      <c r="P95" s="146"/>
      <c r="Q95" s="147"/>
      <c r="R95" s="450"/>
      <c r="S95" s="451"/>
      <c r="T95" s="452"/>
      <c r="U95" s="453"/>
      <c r="V95" s="454"/>
      <c r="W95" s="455"/>
      <c r="X95" s="453"/>
      <c r="Y95" s="454"/>
      <c r="Z95" s="454"/>
      <c r="AA95" s="455"/>
      <c r="AB95" s="453"/>
      <c r="AC95" s="455"/>
      <c r="AD95" s="453"/>
      <c r="AE95" s="455"/>
      <c r="AF95" s="453"/>
      <c r="AG95" s="454"/>
      <c r="AH95" s="455"/>
      <c r="AI95" s="148"/>
      <c r="AJ95" s="199"/>
      <c r="AK95" s="134"/>
      <c r="AL95" s="434" t="s">
        <v>589</v>
      </c>
      <c r="AM95" s="434"/>
      <c r="AN95" s="434"/>
      <c r="AO95" s="96"/>
      <c r="AP95" s="434" t="s">
        <v>591</v>
      </c>
      <c r="AQ95" s="434"/>
      <c r="AR95" s="434"/>
      <c r="AS95" s="96"/>
      <c r="AT95" s="434" t="s">
        <v>592</v>
      </c>
      <c r="AU95" s="434"/>
      <c r="AV95" s="434"/>
      <c r="AW95" s="96"/>
      <c r="AX95" s="434" t="s">
        <v>593</v>
      </c>
      <c r="AY95" s="434"/>
      <c r="AZ95" s="435"/>
      <c r="BB95" s="142" t="str">
        <f t="shared" si="22"/>
        <v/>
      </c>
      <c r="BC95" s="142" t="str">
        <f t="shared" si="18"/>
        <v/>
      </c>
      <c r="BD95" s="142" t="str">
        <f t="shared" si="18"/>
        <v/>
      </c>
      <c r="BE95" s="142" t="str">
        <f t="shared" si="18"/>
        <v/>
      </c>
      <c r="BF95" s="142" t="str">
        <f t="shared" si="18"/>
        <v/>
      </c>
      <c r="BG95" s="142" t="str">
        <f t="shared" si="18"/>
        <v/>
      </c>
      <c r="BH95" s="142" t="str">
        <f t="shared" si="18"/>
        <v/>
      </c>
      <c r="BX95" s="219">
        <f t="shared" si="23"/>
        <v>0</v>
      </c>
    </row>
    <row r="96" spans="2:76" ht="35.25" customHeight="1" x14ac:dyDescent="0.25">
      <c r="B96" s="438"/>
      <c r="C96" s="439"/>
      <c r="D96" s="440" t="str">
        <f t="shared" si="19"/>
        <v/>
      </c>
      <c r="E96" s="441"/>
      <c r="F96" s="441"/>
      <c r="G96" s="442"/>
      <c r="H96" s="440" t="str">
        <f t="shared" si="20"/>
        <v/>
      </c>
      <c r="I96" s="441"/>
      <c r="J96" s="441"/>
      <c r="K96" s="442"/>
      <c r="L96" s="436" t="str">
        <f t="shared" si="21"/>
        <v/>
      </c>
      <c r="M96" s="437"/>
      <c r="N96" s="469"/>
      <c r="O96" s="470"/>
      <c r="P96" s="146"/>
      <c r="Q96" s="147"/>
      <c r="R96" s="450"/>
      <c r="S96" s="451"/>
      <c r="T96" s="452"/>
      <c r="U96" s="453"/>
      <c r="V96" s="454"/>
      <c r="W96" s="455"/>
      <c r="X96" s="453"/>
      <c r="Y96" s="454"/>
      <c r="Z96" s="454"/>
      <c r="AA96" s="455"/>
      <c r="AB96" s="453"/>
      <c r="AC96" s="455"/>
      <c r="AD96" s="453"/>
      <c r="AE96" s="455"/>
      <c r="AF96" s="453"/>
      <c r="AG96" s="454"/>
      <c r="AH96" s="455"/>
      <c r="AI96" s="148"/>
      <c r="AJ96" s="199"/>
      <c r="AK96" s="134"/>
      <c r="AL96" s="434" t="s">
        <v>589</v>
      </c>
      <c r="AM96" s="434"/>
      <c r="AN96" s="434"/>
      <c r="AO96" s="96"/>
      <c r="AP96" s="434" t="s">
        <v>591</v>
      </c>
      <c r="AQ96" s="434"/>
      <c r="AR96" s="434"/>
      <c r="AS96" s="96"/>
      <c r="AT96" s="434" t="s">
        <v>592</v>
      </c>
      <c r="AU96" s="434"/>
      <c r="AV96" s="434"/>
      <c r="AW96" s="96"/>
      <c r="AX96" s="434" t="s">
        <v>593</v>
      </c>
      <c r="AY96" s="434"/>
      <c r="AZ96" s="435"/>
      <c r="BB96" s="142" t="str">
        <f t="shared" si="22"/>
        <v/>
      </c>
      <c r="BC96" s="142" t="str">
        <f t="shared" si="18"/>
        <v/>
      </c>
      <c r="BD96" s="142" t="str">
        <f t="shared" si="18"/>
        <v/>
      </c>
      <c r="BE96" s="142" t="str">
        <f t="shared" si="18"/>
        <v/>
      </c>
      <c r="BF96" s="142" t="str">
        <f t="shared" si="18"/>
        <v/>
      </c>
      <c r="BG96" s="142" t="str">
        <f t="shared" si="18"/>
        <v/>
      </c>
      <c r="BH96" s="142" t="str">
        <f t="shared" si="18"/>
        <v/>
      </c>
      <c r="BX96" s="219">
        <f t="shared" si="23"/>
        <v>0</v>
      </c>
    </row>
    <row r="97" spans="2:76" ht="35.25" customHeight="1" x14ac:dyDescent="0.25">
      <c r="B97" s="438"/>
      <c r="C97" s="439"/>
      <c r="D97" s="440" t="str">
        <f t="shared" si="19"/>
        <v/>
      </c>
      <c r="E97" s="441"/>
      <c r="F97" s="441"/>
      <c r="G97" s="442"/>
      <c r="H97" s="440" t="str">
        <f t="shared" si="20"/>
        <v/>
      </c>
      <c r="I97" s="441"/>
      <c r="J97" s="441"/>
      <c r="K97" s="442"/>
      <c r="L97" s="436" t="str">
        <f t="shared" si="21"/>
        <v/>
      </c>
      <c r="M97" s="437"/>
      <c r="N97" s="469"/>
      <c r="O97" s="470"/>
      <c r="P97" s="146"/>
      <c r="Q97" s="147"/>
      <c r="R97" s="450"/>
      <c r="S97" s="451"/>
      <c r="T97" s="452"/>
      <c r="U97" s="453"/>
      <c r="V97" s="454"/>
      <c r="W97" s="455"/>
      <c r="X97" s="453"/>
      <c r="Y97" s="454"/>
      <c r="Z97" s="454"/>
      <c r="AA97" s="455"/>
      <c r="AB97" s="453"/>
      <c r="AC97" s="455"/>
      <c r="AD97" s="453"/>
      <c r="AE97" s="455"/>
      <c r="AF97" s="453"/>
      <c r="AG97" s="454"/>
      <c r="AH97" s="455"/>
      <c r="AI97" s="148"/>
      <c r="AJ97" s="199"/>
      <c r="AK97" s="134"/>
      <c r="AL97" s="434" t="s">
        <v>589</v>
      </c>
      <c r="AM97" s="434"/>
      <c r="AN97" s="434"/>
      <c r="AO97" s="96"/>
      <c r="AP97" s="434" t="s">
        <v>591</v>
      </c>
      <c r="AQ97" s="434"/>
      <c r="AR97" s="434"/>
      <c r="AS97" s="96"/>
      <c r="AT97" s="434" t="s">
        <v>592</v>
      </c>
      <c r="AU97" s="434"/>
      <c r="AV97" s="434"/>
      <c r="AW97" s="96"/>
      <c r="AX97" s="434" t="s">
        <v>593</v>
      </c>
      <c r="AY97" s="434"/>
      <c r="AZ97" s="435"/>
      <c r="BB97" s="142" t="str">
        <f t="shared" si="22"/>
        <v/>
      </c>
      <c r="BC97" s="142" t="str">
        <f t="shared" si="18"/>
        <v/>
      </c>
      <c r="BD97" s="142" t="str">
        <f t="shared" si="18"/>
        <v/>
      </c>
      <c r="BE97" s="142" t="str">
        <f t="shared" si="18"/>
        <v/>
      </c>
      <c r="BF97" s="142" t="str">
        <f t="shared" si="18"/>
        <v/>
      </c>
      <c r="BG97" s="142" t="str">
        <f t="shared" si="18"/>
        <v/>
      </c>
      <c r="BH97" s="142" t="str">
        <f t="shared" si="18"/>
        <v/>
      </c>
      <c r="BX97" s="219">
        <f t="shared" si="23"/>
        <v>0</v>
      </c>
    </row>
    <row r="98" spans="2:76" ht="35.25" customHeight="1" x14ac:dyDescent="0.25">
      <c r="B98" s="438"/>
      <c r="C98" s="439"/>
      <c r="D98" s="440" t="str">
        <f t="shared" si="19"/>
        <v/>
      </c>
      <c r="E98" s="441"/>
      <c r="F98" s="441"/>
      <c r="G98" s="442"/>
      <c r="H98" s="440" t="str">
        <f t="shared" si="20"/>
        <v/>
      </c>
      <c r="I98" s="441"/>
      <c r="J98" s="441"/>
      <c r="K98" s="442"/>
      <c r="L98" s="436" t="str">
        <f t="shared" si="21"/>
        <v/>
      </c>
      <c r="M98" s="437"/>
      <c r="N98" s="469"/>
      <c r="O98" s="470"/>
      <c r="P98" s="146"/>
      <c r="Q98" s="147"/>
      <c r="R98" s="450"/>
      <c r="S98" s="451"/>
      <c r="T98" s="452"/>
      <c r="U98" s="453"/>
      <c r="V98" s="454"/>
      <c r="W98" s="455"/>
      <c r="X98" s="453"/>
      <c r="Y98" s="454"/>
      <c r="Z98" s="454"/>
      <c r="AA98" s="455"/>
      <c r="AB98" s="453"/>
      <c r="AC98" s="455"/>
      <c r="AD98" s="453"/>
      <c r="AE98" s="455"/>
      <c r="AF98" s="453"/>
      <c r="AG98" s="454"/>
      <c r="AH98" s="455"/>
      <c r="AI98" s="148"/>
      <c r="AJ98" s="199"/>
      <c r="AK98" s="134"/>
      <c r="AL98" s="434" t="s">
        <v>589</v>
      </c>
      <c r="AM98" s="434"/>
      <c r="AN98" s="434"/>
      <c r="AO98" s="96"/>
      <c r="AP98" s="434" t="s">
        <v>591</v>
      </c>
      <c r="AQ98" s="434"/>
      <c r="AR98" s="434"/>
      <c r="AS98" s="96"/>
      <c r="AT98" s="434" t="s">
        <v>592</v>
      </c>
      <c r="AU98" s="434"/>
      <c r="AV98" s="434"/>
      <c r="AW98" s="96"/>
      <c r="AX98" s="434" t="s">
        <v>593</v>
      </c>
      <c r="AY98" s="434"/>
      <c r="AZ98" s="435"/>
      <c r="BB98" s="142" t="str">
        <f t="shared" si="22"/>
        <v/>
      </c>
      <c r="BC98" s="142" t="str">
        <f t="shared" si="18"/>
        <v/>
      </c>
      <c r="BD98" s="142" t="str">
        <f t="shared" si="18"/>
        <v/>
      </c>
      <c r="BE98" s="142" t="str">
        <f t="shared" si="18"/>
        <v/>
      </c>
      <c r="BF98" s="142" t="str">
        <f t="shared" si="18"/>
        <v/>
      </c>
      <c r="BG98" s="142" t="str">
        <f t="shared" si="18"/>
        <v/>
      </c>
      <c r="BH98" s="142" t="str">
        <f t="shared" si="18"/>
        <v/>
      </c>
      <c r="BX98" s="219">
        <f t="shared" si="23"/>
        <v>0</v>
      </c>
    </row>
    <row r="99" spans="2:76" ht="35.25" customHeight="1" x14ac:dyDescent="0.25">
      <c r="B99" s="438"/>
      <c r="C99" s="439"/>
      <c r="D99" s="440" t="str">
        <f t="shared" si="19"/>
        <v/>
      </c>
      <c r="E99" s="441"/>
      <c r="F99" s="441"/>
      <c r="G99" s="442"/>
      <c r="H99" s="440" t="str">
        <f t="shared" si="20"/>
        <v/>
      </c>
      <c r="I99" s="441"/>
      <c r="J99" s="441"/>
      <c r="K99" s="442"/>
      <c r="L99" s="436" t="str">
        <f t="shared" si="21"/>
        <v/>
      </c>
      <c r="M99" s="437"/>
      <c r="N99" s="469"/>
      <c r="O99" s="470"/>
      <c r="P99" s="146"/>
      <c r="Q99" s="147"/>
      <c r="R99" s="450"/>
      <c r="S99" s="451"/>
      <c r="T99" s="452"/>
      <c r="U99" s="453"/>
      <c r="V99" s="454"/>
      <c r="W99" s="455"/>
      <c r="X99" s="453"/>
      <c r="Y99" s="454"/>
      <c r="Z99" s="454"/>
      <c r="AA99" s="455"/>
      <c r="AB99" s="453"/>
      <c r="AC99" s="455"/>
      <c r="AD99" s="453"/>
      <c r="AE99" s="455"/>
      <c r="AF99" s="453"/>
      <c r="AG99" s="454"/>
      <c r="AH99" s="455"/>
      <c r="AI99" s="148"/>
      <c r="AJ99" s="199"/>
      <c r="AK99" s="134"/>
      <c r="AL99" s="434" t="s">
        <v>589</v>
      </c>
      <c r="AM99" s="434"/>
      <c r="AN99" s="434"/>
      <c r="AO99" s="96"/>
      <c r="AP99" s="434" t="s">
        <v>591</v>
      </c>
      <c r="AQ99" s="434"/>
      <c r="AR99" s="434"/>
      <c r="AS99" s="96"/>
      <c r="AT99" s="434" t="s">
        <v>592</v>
      </c>
      <c r="AU99" s="434"/>
      <c r="AV99" s="434"/>
      <c r="AW99" s="96"/>
      <c r="AX99" s="434" t="s">
        <v>593</v>
      </c>
      <c r="AY99" s="434"/>
      <c r="AZ99" s="435"/>
      <c r="BB99" s="142" t="str">
        <f t="shared" si="22"/>
        <v/>
      </c>
      <c r="BC99" s="142" t="str">
        <f t="shared" si="18"/>
        <v/>
      </c>
      <c r="BD99" s="142" t="str">
        <f t="shared" si="18"/>
        <v/>
      </c>
      <c r="BE99" s="142" t="str">
        <f t="shared" si="18"/>
        <v/>
      </c>
      <c r="BF99" s="142" t="str">
        <f t="shared" si="18"/>
        <v/>
      </c>
      <c r="BG99" s="142" t="str">
        <f t="shared" si="18"/>
        <v/>
      </c>
      <c r="BH99" s="142" t="str">
        <f t="shared" si="18"/>
        <v/>
      </c>
      <c r="BX99" s="219">
        <f t="shared" si="23"/>
        <v>0</v>
      </c>
    </row>
    <row r="100" spans="2:76" ht="35.25" customHeight="1" x14ac:dyDescent="0.25">
      <c r="B100" s="438"/>
      <c r="C100" s="439"/>
      <c r="D100" s="440" t="str">
        <f t="shared" si="19"/>
        <v/>
      </c>
      <c r="E100" s="441"/>
      <c r="F100" s="441"/>
      <c r="G100" s="442"/>
      <c r="H100" s="440" t="str">
        <f t="shared" si="20"/>
        <v/>
      </c>
      <c r="I100" s="441"/>
      <c r="J100" s="441"/>
      <c r="K100" s="442"/>
      <c r="L100" s="436" t="str">
        <f t="shared" si="21"/>
        <v/>
      </c>
      <c r="M100" s="437"/>
      <c r="N100" s="469"/>
      <c r="O100" s="470"/>
      <c r="P100" s="146"/>
      <c r="Q100" s="147"/>
      <c r="R100" s="450"/>
      <c r="S100" s="451"/>
      <c r="T100" s="452"/>
      <c r="U100" s="453"/>
      <c r="V100" s="454"/>
      <c r="W100" s="455"/>
      <c r="X100" s="453"/>
      <c r="Y100" s="454"/>
      <c r="Z100" s="454"/>
      <c r="AA100" s="455"/>
      <c r="AB100" s="453"/>
      <c r="AC100" s="455"/>
      <c r="AD100" s="453"/>
      <c r="AE100" s="455"/>
      <c r="AF100" s="453"/>
      <c r="AG100" s="454"/>
      <c r="AH100" s="455"/>
      <c r="AI100" s="148"/>
      <c r="AJ100" s="199"/>
      <c r="AK100" s="134"/>
      <c r="AL100" s="434" t="s">
        <v>589</v>
      </c>
      <c r="AM100" s="434"/>
      <c r="AN100" s="434"/>
      <c r="AO100" s="96"/>
      <c r="AP100" s="434" t="s">
        <v>591</v>
      </c>
      <c r="AQ100" s="434"/>
      <c r="AR100" s="434"/>
      <c r="AS100" s="96"/>
      <c r="AT100" s="434" t="s">
        <v>592</v>
      </c>
      <c r="AU100" s="434"/>
      <c r="AV100" s="434"/>
      <c r="AW100" s="96"/>
      <c r="AX100" s="434" t="s">
        <v>593</v>
      </c>
      <c r="AY100" s="434"/>
      <c r="AZ100" s="435"/>
      <c r="BB100" s="142" t="str">
        <f t="shared" si="22"/>
        <v/>
      </c>
      <c r="BC100" s="142" t="str">
        <f t="shared" si="18"/>
        <v/>
      </c>
      <c r="BD100" s="142" t="str">
        <f t="shared" si="18"/>
        <v/>
      </c>
      <c r="BE100" s="142" t="str">
        <f t="shared" si="18"/>
        <v/>
      </c>
      <c r="BF100" s="142" t="str">
        <f t="shared" si="18"/>
        <v/>
      </c>
      <c r="BG100" s="142" t="str">
        <f t="shared" si="18"/>
        <v/>
      </c>
      <c r="BH100" s="142" t="str">
        <f t="shared" si="18"/>
        <v/>
      </c>
      <c r="BX100" s="219">
        <f t="shared" si="23"/>
        <v>0</v>
      </c>
    </row>
    <row r="101" spans="2:76" ht="35.25" customHeight="1" x14ac:dyDescent="0.25">
      <c r="B101" s="438"/>
      <c r="C101" s="439"/>
      <c r="D101" s="440" t="str">
        <f t="shared" si="19"/>
        <v/>
      </c>
      <c r="E101" s="441"/>
      <c r="F101" s="441"/>
      <c r="G101" s="442"/>
      <c r="H101" s="440" t="str">
        <f t="shared" si="20"/>
        <v/>
      </c>
      <c r="I101" s="441"/>
      <c r="J101" s="441"/>
      <c r="K101" s="442"/>
      <c r="L101" s="436" t="str">
        <f t="shared" si="21"/>
        <v/>
      </c>
      <c r="M101" s="437"/>
      <c r="N101" s="469"/>
      <c r="O101" s="470"/>
      <c r="P101" s="146"/>
      <c r="Q101" s="147"/>
      <c r="R101" s="450"/>
      <c r="S101" s="451"/>
      <c r="T101" s="452"/>
      <c r="U101" s="453"/>
      <c r="V101" s="454"/>
      <c r="W101" s="455"/>
      <c r="X101" s="453"/>
      <c r="Y101" s="454"/>
      <c r="Z101" s="454"/>
      <c r="AA101" s="455"/>
      <c r="AB101" s="453"/>
      <c r="AC101" s="455"/>
      <c r="AD101" s="453"/>
      <c r="AE101" s="455"/>
      <c r="AF101" s="453"/>
      <c r="AG101" s="454"/>
      <c r="AH101" s="455"/>
      <c r="AI101" s="148"/>
      <c r="AJ101" s="199"/>
      <c r="AK101" s="134"/>
      <c r="AL101" s="434" t="s">
        <v>589</v>
      </c>
      <c r="AM101" s="434"/>
      <c r="AN101" s="434"/>
      <c r="AO101" s="96"/>
      <c r="AP101" s="434" t="s">
        <v>591</v>
      </c>
      <c r="AQ101" s="434"/>
      <c r="AR101" s="434"/>
      <c r="AS101" s="96"/>
      <c r="AT101" s="434" t="s">
        <v>592</v>
      </c>
      <c r="AU101" s="434"/>
      <c r="AV101" s="434"/>
      <c r="AW101" s="96"/>
      <c r="AX101" s="434" t="s">
        <v>593</v>
      </c>
      <c r="AY101" s="434"/>
      <c r="AZ101" s="435"/>
      <c r="BB101" s="142" t="str">
        <f t="shared" si="22"/>
        <v/>
      </c>
      <c r="BC101" s="142" t="str">
        <f t="shared" si="18"/>
        <v/>
      </c>
      <c r="BD101" s="142" t="str">
        <f t="shared" si="18"/>
        <v/>
      </c>
      <c r="BE101" s="142" t="str">
        <f t="shared" si="18"/>
        <v/>
      </c>
      <c r="BF101" s="142" t="str">
        <f t="shared" si="18"/>
        <v/>
      </c>
      <c r="BG101" s="142" t="str">
        <f t="shared" si="18"/>
        <v/>
      </c>
      <c r="BH101" s="142" t="str">
        <f t="shared" si="18"/>
        <v/>
      </c>
      <c r="BX101" s="219">
        <f t="shared" si="23"/>
        <v>0</v>
      </c>
    </row>
    <row r="102" spans="2:76" ht="35.25" customHeight="1" x14ac:dyDescent="0.25">
      <c r="B102" s="438"/>
      <c r="C102" s="439"/>
      <c r="D102" s="440" t="str">
        <f t="shared" si="19"/>
        <v/>
      </c>
      <c r="E102" s="441"/>
      <c r="F102" s="441"/>
      <c r="G102" s="442"/>
      <c r="H102" s="440" t="str">
        <f t="shared" si="20"/>
        <v/>
      </c>
      <c r="I102" s="441"/>
      <c r="J102" s="441"/>
      <c r="K102" s="442"/>
      <c r="L102" s="436" t="str">
        <f t="shared" si="21"/>
        <v/>
      </c>
      <c r="M102" s="437"/>
      <c r="N102" s="469"/>
      <c r="O102" s="470"/>
      <c r="P102" s="146"/>
      <c r="Q102" s="147"/>
      <c r="R102" s="450"/>
      <c r="S102" s="451"/>
      <c r="T102" s="452"/>
      <c r="U102" s="453"/>
      <c r="V102" s="454"/>
      <c r="W102" s="455"/>
      <c r="X102" s="453"/>
      <c r="Y102" s="454"/>
      <c r="Z102" s="454"/>
      <c r="AA102" s="455"/>
      <c r="AB102" s="453"/>
      <c r="AC102" s="455"/>
      <c r="AD102" s="453"/>
      <c r="AE102" s="455"/>
      <c r="AF102" s="453"/>
      <c r="AG102" s="454"/>
      <c r="AH102" s="455"/>
      <c r="AI102" s="148"/>
      <c r="AJ102" s="199"/>
      <c r="AK102" s="134"/>
      <c r="AL102" s="434" t="s">
        <v>589</v>
      </c>
      <c r="AM102" s="434"/>
      <c r="AN102" s="434"/>
      <c r="AO102" s="96"/>
      <c r="AP102" s="434" t="s">
        <v>591</v>
      </c>
      <c r="AQ102" s="434"/>
      <c r="AR102" s="434"/>
      <c r="AS102" s="96"/>
      <c r="AT102" s="434" t="s">
        <v>592</v>
      </c>
      <c r="AU102" s="434"/>
      <c r="AV102" s="434"/>
      <c r="AW102" s="96"/>
      <c r="AX102" s="434" t="s">
        <v>593</v>
      </c>
      <c r="AY102" s="434"/>
      <c r="AZ102" s="435"/>
      <c r="BB102" s="142" t="str">
        <f t="shared" si="22"/>
        <v/>
      </c>
      <c r="BC102" s="142" t="str">
        <f t="shared" si="18"/>
        <v/>
      </c>
      <c r="BD102" s="142" t="str">
        <f t="shared" si="18"/>
        <v/>
      </c>
      <c r="BE102" s="142" t="str">
        <f t="shared" si="18"/>
        <v/>
      </c>
      <c r="BF102" s="142" t="str">
        <f t="shared" si="18"/>
        <v/>
      </c>
      <c r="BG102" s="142" t="str">
        <f t="shared" si="18"/>
        <v/>
      </c>
      <c r="BH102" s="142" t="str">
        <f t="shared" si="18"/>
        <v/>
      </c>
      <c r="BX102" s="219">
        <f t="shared" si="23"/>
        <v>0</v>
      </c>
    </row>
    <row r="103" spans="2:76" ht="35.25" customHeight="1" x14ac:dyDescent="0.25">
      <c r="B103" s="438"/>
      <c r="C103" s="439"/>
      <c r="D103" s="440" t="str">
        <f t="shared" si="19"/>
        <v/>
      </c>
      <c r="E103" s="441"/>
      <c r="F103" s="441"/>
      <c r="G103" s="442"/>
      <c r="H103" s="440" t="str">
        <f t="shared" si="20"/>
        <v/>
      </c>
      <c r="I103" s="441"/>
      <c r="J103" s="441"/>
      <c r="K103" s="442"/>
      <c r="L103" s="436" t="str">
        <f t="shared" si="21"/>
        <v/>
      </c>
      <c r="M103" s="437"/>
      <c r="N103" s="469"/>
      <c r="O103" s="470"/>
      <c r="P103" s="146"/>
      <c r="Q103" s="147"/>
      <c r="R103" s="450"/>
      <c r="S103" s="451"/>
      <c r="T103" s="452"/>
      <c r="U103" s="453"/>
      <c r="V103" s="454"/>
      <c r="W103" s="455"/>
      <c r="X103" s="453"/>
      <c r="Y103" s="454"/>
      <c r="Z103" s="454"/>
      <c r="AA103" s="455"/>
      <c r="AB103" s="453"/>
      <c r="AC103" s="455"/>
      <c r="AD103" s="453"/>
      <c r="AE103" s="455"/>
      <c r="AF103" s="453"/>
      <c r="AG103" s="454"/>
      <c r="AH103" s="455"/>
      <c r="AI103" s="148"/>
      <c r="AJ103" s="199"/>
      <c r="AK103" s="134"/>
      <c r="AL103" s="434" t="s">
        <v>589</v>
      </c>
      <c r="AM103" s="434"/>
      <c r="AN103" s="434"/>
      <c r="AO103" s="96"/>
      <c r="AP103" s="434" t="s">
        <v>591</v>
      </c>
      <c r="AQ103" s="434"/>
      <c r="AR103" s="434"/>
      <c r="AS103" s="96"/>
      <c r="AT103" s="434" t="s">
        <v>592</v>
      </c>
      <c r="AU103" s="434"/>
      <c r="AV103" s="434"/>
      <c r="AW103" s="96"/>
      <c r="AX103" s="434" t="s">
        <v>593</v>
      </c>
      <c r="AY103" s="434"/>
      <c r="AZ103" s="435"/>
      <c r="BB103" s="142" t="str">
        <f t="shared" si="22"/>
        <v/>
      </c>
      <c r="BC103" s="142" t="str">
        <f t="shared" si="18"/>
        <v/>
      </c>
      <c r="BD103" s="142" t="str">
        <f t="shared" si="18"/>
        <v/>
      </c>
      <c r="BE103" s="142" t="str">
        <f t="shared" si="18"/>
        <v/>
      </c>
      <c r="BF103" s="142" t="str">
        <f t="shared" si="18"/>
        <v/>
      </c>
      <c r="BG103" s="142" t="str">
        <f t="shared" si="18"/>
        <v/>
      </c>
      <c r="BH103" s="142" t="str">
        <f t="shared" si="18"/>
        <v/>
      </c>
      <c r="BX103" s="219">
        <f t="shared" si="23"/>
        <v>0</v>
      </c>
    </row>
    <row r="104" spans="2:76" ht="35.25" customHeight="1" x14ac:dyDescent="0.25">
      <c r="B104" s="438"/>
      <c r="C104" s="439"/>
      <c r="D104" s="440" t="str">
        <f t="shared" si="19"/>
        <v/>
      </c>
      <c r="E104" s="441"/>
      <c r="F104" s="441"/>
      <c r="G104" s="442"/>
      <c r="H104" s="440" t="str">
        <f t="shared" si="20"/>
        <v/>
      </c>
      <c r="I104" s="441"/>
      <c r="J104" s="441"/>
      <c r="K104" s="442"/>
      <c r="L104" s="436" t="str">
        <f t="shared" si="21"/>
        <v/>
      </c>
      <c r="M104" s="437"/>
      <c r="N104" s="469"/>
      <c r="O104" s="470"/>
      <c r="P104" s="146"/>
      <c r="Q104" s="147"/>
      <c r="R104" s="450"/>
      <c r="S104" s="451"/>
      <c r="T104" s="452"/>
      <c r="U104" s="453"/>
      <c r="V104" s="454"/>
      <c r="W104" s="455"/>
      <c r="X104" s="453"/>
      <c r="Y104" s="454"/>
      <c r="Z104" s="454"/>
      <c r="AA104" s="455"/>
      <c r="AB104" s="453"/>
      <c r="AC104" s="455"/>
      <c r="AD104" s="453"/>
      <c r="AE104" s="455"/>
      <c r="AF104" s="453"/>
      <c r="AG104" s="454"/>
      <c r="AH104" s="455"/>
      <c r="AI104" s="148"/>
      <c r="AJ104" s="199"/>
      <c r="AK104" s="134"/>
      <c r="AL104" s="434" t="s">
        <v>589</v>
      </c>
      <c r="AM104" s="434"/>
      <c r="AN104" s="434"/>
      <c r="AO104" s="96"/>
      <c r="AP104" s="434" t="s">
        <v>591</v>
      </c>
      <c r="AQ104" s="434"/>
      <c r="AR104" s="434"/>
      <c r="AS104" s="96"/>
      <c r="AT104" s="434" t="s">
        <v>592</v>
      </c>
      <c r="AU104" s="434"/>
      <c r="AV104" s="434"/>
      <c r="AW104" s="96"/>
      <c r="AX104" s="434" t="s">
        <v>593</v>
      </c>
      <c r="AY104" s="434"/>
      <c r="AZ104" s="435"/>
      <c r="BB104" s="142" t="str">
        <f t="shared" si="22"/>
        <v/>
      </c>
      <c r="BC104" s="142" t="str">
        <f t="shared" si="18"/>
        <v/>
      </c>
      <c r="BD104" s="142" t="str">
        <f t="shared" si="18"/>
        <v/>
      </c>
      <c r="BE104" s="142" t="str">
        <f t="shared" si="18"/>
        <v/>
      </c>
      <c r="BF104" s="142" t="str">
        <f t="shared" si="18"/>
        <v/>
      </c>
      <c r="BG104" s="142" t="str">
        <f t="shared" si="18"/>
        <v/>
      </c>
      <c r="BH104" s="142" t="str">
        <f t="shared" si="18"/>
        <v/>
      </c>
      <c r="BX104" s="219">
        <f t="shared" si="23"/>
        <v>0</v>
      </c>
    </row>
    <row r="105" spans="2:76" ht="35.25" customHeight="1" x14ac:dyDescent="0.25">
      <c r="B105" s="438"/>
      <c r="C105" s="439"/>
      <c r="D105" s="440" t="str">
        <f t="shared" si="19"/>
        <v/>
      </c>
      <c r="E105" s="441"/>
      <c r="F105" s="441"/>
      <c r="G105" s="442"/>
      <c r="H105" s="440" t="str">
        <f t="shared" si="20"/>
        <v/>
      </c>
      <c r="I105" s="441"/>
      <c r="J105" s="441"/>
      <c r="K105" s="442"/>
      <c r="L105" s="436" t="str">
        <f t="shared" si="21"/>
        <v/>
      </c>
      <c r="M105" s="437"/>
      <c r="N105" s="469"/>
      <c r="O105" s="470"/>
      <c r="P105" s="146"/>
      <c r="Q105" s="147"/>
      <c r="R105" s="450"/>
      <c r="S105" s="451"/>
      <c r="T105" s="452"/>
      <c r="U105" s="453"/>
      <c r="V105" s="454"/>
      <c r="W105" s="455"/>
      <c r="X105" s="453"/>
      <c r="Y105" s="454"/>
      <c r="Z105" s="454"/>
      <c r="AA105" s="455"/>
      <c r="AB105" s="453"/>
      <c r="AC105" s="455"/>
      <c r="AD105" s="453"/>
      <c r="AE105" s="455"/>
      <c r="AF105" s="453"/>
      <c r="AG105" s="454"/>
      <c r="AH105" s="455"/>
      <c r="AI105" s="148"/>
      <c r="AJ105" s="199"/>
      <c r="AK105" s="134"/>
      <c r="AL105" s="434" t="s">
        <v>589</v>
      </c>
      <c r="AM105" s="434"/>
      <c r="AN105" s="434"/>
      <c r="AO105" s="96"/>
      <c r="AP105" s="434" t="s">
        <v>591</v>
      </c>
      <c r="AQ105" s="434"/>
      <c r="AR105" s="434"/>
      <c r="AS105" s="96"/>
      <c r="AT105" s="434" t="s">
        <v>592</v>
      </c>
      <c r="AU105" s="434"/>
      <c r="AV105" s="434"/>
      <c r="AW105" s="96"/>
      <c r="AX105" s="434" t="s">
        <v>593</v>
      </c>
      <c r="AY105" s="434"/>
      <c r="AZ105" s="435"/>
      <c r="BB105" s="142" t="str">
        <f t="shared" si="22"/>
        <v/>
      </c>
      <c r="BC105" s="142" t="str">
        <f t="shared" si="18"/>
        <v/>
      </c>
      <c r="BD105" s="142" t="str">
        <f t="shared" si="18"/>
        <v/>
      </c>
      <c r="BE105" s="142" t="str">
        <f t="shared" si="18"/>
        <v/>
      </c>
      <c r="BF105" s="142" t="str">
        <f t="shared" si="18"/>
        <v/>
      </c>
      <c r="BG105" s="142" t="str">
        <f t="shared" si="18"/>
        <v/>
      </c>
      <c r="BH105" s="142" t="str">
        <f t="shared" si="18"/>
        <v/>
      </c>
      <c r="BX105" s="219">
        <f t="shared" si="23"/>
        <v>0</v>
      </c>
    </row>
    <row r="106" spans="2:76" ht="35.25" customHeight="1" x14ac:dyDescent="0.25">
      <c r="B106" s="438"/>
      <c r="C106" s="439"/>
      <c r="D106" s="440" t="str">
        <f t="shared" si="19"/>
        <v/>
      </c>
      <c r="E106" s="441"/>
      <c r="F106" s="441"/>
      <c r="G106" s="442"/>
      <c r="H106" s="440" t="str">
        <f t="shared" si="20"/>
        <v/>
      </c>
      <c r="I106" s="441"/>
      <c r="J106" s="441"/>
      <c r="K106" s="442"/>
      <c r="L106" s="436" t="str">
        <f t="shared" si="21"/>
        <v/>
      </c>
      <c r="M106" s="437"/>
      <c r="N106" s="469"/>
      <c r="O106" s="470"/>
      <c r="P106" s="146"/>
      <c r="Q106" s="147"/>
      <c r="R106" s="450"/>
      <c r="S106" s="451"/>
      <c r="T106" s="452"/>
      <c r="U106" s="453"/>
      <c r="V106" s="454"/>
      <c r="W106" s="455"/>
      <c r="X106" s="453"/>
      <c r="Y106" s="454"/>
      <c r="Z106" s="454"/>
      <c r="AA106" s="455"/>
      <c r="AB106" s="453"/>
      <c r="AC106" s="455"/>
      <c r="AD106" s="453"/>
      <c r="AE106" s="455"/>
      <c r="AF106" s="453"/>
      <c r="AG106" s="454"/>
      <c r="AH106" s="455"/>
      <c r="AI106" s="148"/>
      <c r="AJ106" s="199"/>
      <c r="AK106" s="134"/>
      <c r="AL106" s="434" t="s">
        <v>589</v>
      </c>
      <c r="AM106" s="434"/>
      <c r="AN106" s="434"/>
      <c r="AO106" s="96"/>
      <c r="AP106" s="434" t="s">
        <v>591</v>
      </c>
      <c r="AQ106" s="434"/>
      <c r="AR106" s="434"/>
      <c r="AS106" s="96"/>
      <c r="AT106" s="434" t="s">
        <v>592</v>
      </c>
      <c r="AU106" s="434"/>
      <c r="AV106" s="434"/>
      <c r="AW106" s="96"/>
      <c r="AX106" s="434" t="s">
        <v>593</v>
      </c>
      <c r="AY106" s="434"/>
      <c r="AZ106" s="435"/>
      <c r="BB106" s="142" t="str">
        <f t="shared" si="22"/>
        <v/>
      </c>
      <c r="BC106" s="142" t="str">
        <f t="shared" si="18"/>
        <v/>
      </c>
      <c r="BD106" s="142" t="str">
        <f t="shared" si="18"/>
        <v/>
      </c>
      <c r="BE106" s="142" t="str">
        <f t="shared" si="18"/>
        <v/>
      </c>
      <c r="BF106" s="142" t="str">
        <f t="shared" si="18"/>
        <v/>
      </c>
      <c r="BG106" s="142" t="str">
        <f t="shared" si="18"/>
        <v/>
      </c>
      <c r="BH106" s="142" t="str">
        <f t="shared" si="18"/>
        <v/>
      </c>
      <c r="BX106" s="219">
        <f t="shared" si="23"/>
        <v>0</v>
      </c>
    </row>
    <row r="107" spans="2:76" ht="35.25" customHeight="1" x14ac:dyDescent="0.25">
      <c r="B107" s="438"/>
      <c r="C107" s="439"/>
      <c r="D107" s="440" t="str">
        <f t="shared" si="19"/>
        <v/>
      </c>
      <c r="E107" s="441"/>
      <c r="F107" s="441"/>
      <c r="G107" s="442"/>
      <c r="H107" s="440" t="str">
        <f t="shared" si="20"/>
        <v/>
      </c>
      <c r="I107" s="441"/>
      <c r="J107" s="441"/>
      <c r="K107" s="442"/>
      <c r="L107" s="436" t="str">
        <f t="shared" si="21"/>
        <v/>
      </c>
      <c r="M107" s="437"/>
      <c r="N107" s="469"/>
      <c r="O107" s="470"/>
      <c r="P107" s="146"/>
      <c r="Q107" s="147"/>
      <c r="R107" s="450"/>
      <c r="S107" s="451"/>
      <c r="T107" s="452"/>
      <c r="U107" s="453"/>
      <c r="V107" s="454"/>
      <c r="W107" s="455"/>
      <c r="X107" s="453"/>
      <c r="Y107" s="454"/>
      <c r="Z107" s="454"/>
      <c r="AA107" s="455"/>
      <c r="AB107" s="453"/>
      <c r="AC107" s="455"/>
      <c r="AD107" s="453"/>
      <c r="AE107" s="455"/>
      <c r="AF107" s="453"/>
      <c r="AG107" s="454"/>
      <c r="AH107" s="455"/>
      <c r="AI107" s="148"/>
      <c r="AJ107" s="199"/>
      <c r="AK107" s="134"/>
      <c r="AL107" s="434" t="s">
        <v>589</v>
      </c>
      <c r="AM107" s="434"/>
      <c r="AN107" s="434"/>
      <c r="AO107" s="96"/>
      <c r="AP107" s="434" t="s">
        <v>591</v>
      </c>
      <c r="AQ107" s="434"/>
      <c r="AR107" s="434"/>
      <c r="AS107" s="96"/>
      <c r="AT107" s="434" t="s">
        <v>592</v>
      </c>
      <c r="AU107" s="434"/>
      <c r="AV107" s="434"/>
      <c r="AW107" s="96"/>
      <c r="AX107" s="434" t="s">
        <v>593</v>
      </c>
      <c r="AY107" s="434"/>
      <c r="AZ107" s="435"/>
      <c r="BB107" s="142" t="str">
        <f t="shared" si="22"/>
        <v/>
      </c>
      <c r="BC107" s="142" t="str">
        <f t="shared" si="18"/>
        <v/>
      </c>
      <c r="BD107" s="142" t="str">
        <f t="shared" si="18"/>
        <v/>
      </c>
      <c r="BE107" s="142" t="str">
        <f t="shared" si="18"/>
        <v/>
      </c>
      <c r="BF107" s="142" t="str">
        <f t="shared" si="18"/>
        <v/>
      </c>
      <c r="BG107" s="142" t="str">
        <f t="shared" si="18"/>
        <v/>
      </c>
      <c r="BH107" s="142" t="str">
        <f t="shared" si="18"/>
        <v/>
      </c>
      <c r="BX107" s="219">
        <f t="shared" si="23"/>
        <v>0</v>
      </c>
    </row>
    <row r="108" spans="2:76" ht="35.25" customHeight="1" x14ac:dyDescent="0.25">
      <c r="B108" s="438"/>
      <c r="C108" s="439"/>
      <c r="D108" s="440" t="str">
        <f t="shared" si="19"/>
        <v/>
      </c>
      <c r="E108" s="441"/>
      <c r="F108" s="441"/>
      <c r="G108" s="442"/>
      <c r="H108" s="440" t="str">
        <f t="shared" si="20"/>
        <v/>
      </c>
      <c r="I108" s="441"/>
      <c r="J108" s="441"/>
      <c r="K108" s="442"/>
      <c r="L108" s="436" t="str">
        <f t="shared" si="21"/>
        <v/>
      </c>
      <c r="M108" s="437"/>
      <c r="N108" s="469"/>
      <c r="O108" s="470"/>
      <c r="P108" s="146"/>
      <c r="Q108" s="147"/>
      <c r="R108" s="450"/>
      <c r="S108" s="451"/>
      <c r="T108" s="452"/>
      <c r="U108" s="453"/>
      <c r="V108" s="454"/>
      <c r="W108" s="455"/>
      <c r="X108" s="453"/>
      <c r="Y108" s="454"/>
      <c r="Z108" s="454"/>
      <c r="AA108" s="455"/>
      <c r="AB108" s="453"/>
      <c r="AC108" s="455"/>
      <c r="AD108" s="453"/>
      <c r="AE108" s="455"/>
      <c r="AF108" s="453"/>
      <c r="AG108" s="454"/>
      <c r="AH108" s="455"/>
      <c r="AI108" s="148"/>
      <c r="AJ108" s="199"/>
      <c r="AK108" s="134"/>
      <c r="AL108" s="434" t="s">
        <v>589</v>
      </c>
      <c r="AM108" s="434"/>
      <c r="AN108" s="434"/>
      <c r="AO108" s="96"/>
      <c r="AP108" s="434" t="s">
        <v>591</v>
      </c>
      <c r="AQ108" s="434"/>
      <c r="AR108" s="434"/>
      <c r="AS108" s="96"/>
      <c r="AT108" s="434" t="s">
        <v>592</v>
      </c>
      <c r="AU108" s="434"/>
      <c r="AV108" s="434"/>
      <c r="AW108" s="96"/>
      <c r="AX108" s="434" t="s">
        <v>593</v>
      </c>
      <c r="AY108" s="434"/>
      <c r="AZ108" s="435"/>
      <c r="BB108" s="142" t="str">
        <f t="shared" si="22"/>
        <v/>
      </c>
      <c r="BC108" s="142" t="str">
        <f t="shared" ref="BC108:BH150" si="24">IF($BF$1="","",IF($AB108=BC$6,(SUM($L108*$BF$1)+10)*2,""))</f>
        <v/>
      </c>
      <c r="BD108" s="142" t="str">
        <f t="shared" si="24"/>
        <v/>
      </c>
      <c r="BE108" s="142" t="str">
        <f t="shared" si="24"/>
        <v/>
      </c>
      <c r="BF108" s="142" t="str">
        <f t="shared" si="24"/>
        <v/>
      </c>
      <c r="BG108" s="142" t="str">
        <f t="shared" si="24"/>
        <v/>
      </c>
      <c r="BH108" s="142" t="str">
        <f t="shared" si="24"/>
        <v/>
      </c>
      <c r="BX108" s="219">
        <f t="shared" si="23"/>
        <v>0</v>
      </c>
    </row>
    <row r="109" spans="2:76" ht="35.25" customHeight="1" x14ac:dyDescent="0.25">
      <c r="B109" s="438"/>
      <c r="C109" s="439"/>
      <c r="D109" s="440" t="str">
        <f t="shared" si="19"/>
        <v/>
      </c>
      <c r="E109" s="441"/>
      <c r="F109" s="441"/>
      <c r="G109" s="442"/>
      <c r="H109" s="440" t="str">
        <f t="shared" si="20"/>
        <v/>
      </c>
      <c r="I109" s="441"/>
      <c r="J109" s="441"/>
      <c r="K109" s="442"/>
      <c r="L109" s="436" t="str">
        <f t="shared" si="21"/>
        <v/>
      </c>
      <c r="M109" s="437"/>
      <c r="N109" s="469"/>
      <c r="O109" s="470"/>
      <c r="P109" s="146"/>
      <c r="Q109" s="147"/>
      <c r="R109" s="450"/>
      <c r="S109" s="451"/>
      <c r="T109" s="452"/>
      <c r="U109" s="453"/>
      <c r="V109" s="454"/>
      <c r="W109" s="455"/>
      <c r="X109" s="453"/>
      <c r="Y109" s="454"/>
      <c r="Z109" s="454"/>
      <c r="AA109" s="455"/>
      <c r="AB109" s="453"/>
      <c r="AC109" s="455"/>
      <c r="AD109" s="453"/>
      <c r="AE109" s="455"/>
      <c r="AF109" s="453"/>
      <c r="AG109" s="454"/>
      <c r="AH109" s="455"/>
      <c r="AI109" s="148"/>
      <c r="AJ109" s="199"/>
      <c r="AK109" s="134"/>
      <c r="AL109" s="434" t="s">
        <v>589</v>
      </c>
      <c r="AM109" s="434"/>
      <c r="AN109" s="434"/>
      <c r="AO109" s="96"/>
      <c r="AP109" s="434" t="s">
        <v>591</v>
      </c>
      <c r="AQ109" s="434"/>
      <c r="AR109" s="434"/>
      <c r="AS109" s="96"/>
      <c r="AT109" s="434" t="s">
        <v>592</v>
      </c>
      <c r="AU109" s="434"/>
      <c r="AV109" s="434"/>
      <c r="AW109" s="96"/>
      <c r="AX109" s="434" t="s">
        <v>593</v>
      </c>
      <c r="AY109" s="434"/>
      <c r="AZ109" s="435"/>
      <c r="BB109" s="142" t="str">
        <f t="shared" si="22"/>
        <v/>
      </c>
      <c r="BC109" s="142" t="str">
        <f t="shared" si="24"/>
        <v/>
      </c>
      <c r="BD109" s="142" t="str">
        <f t="shared" si="24"/>
        <v/>
      </c>
      <c r="BE109" s="142" t="str">
        <f t="shared" si="24"/>
        <v/>
      </c>
      <c r="BF109" s="142" t="str">
        <f t="shared" si="24"/>
        <v/>
      </c>
      <c r="BG109" s="142" t="str">
        <f t="shared" si="24"/>
        <v/>
      </c>
      <c r="BH109" s="142" t="str">
        <f t="shared" si="24"/>
        <v/>
      </c>
      <c r="BX109" s="219">
        <f t="shared" si="23"/>
        <v>0</v>
      </c>
    </row>
    <row r="110" spans="2:76" ht="35.25" customHeight="1" x14ac:dyDescent="0.25">
      <c r="B110" s="438"/>
      <c r="C110" s="439"/>
      <c r="D110" s="440" t="str">
        <f t="shared" si="19"/>
        <v/>
      </c>
      <c r="E110" s="441"/>
      <c r="F110" s="441"/>
      <c r="G110" s="442"/>
      <c r="H110" s="440" t="str">
        <f t="shared" si="20"/>
        <v/>
      </c>
      <c r="I110" s="441"/>
      <c r="J110" s="441"/>
      <c r="K110" s="442"/>
      <c r="L110" s="436" t="str">
        <f t="shared" si="21"/>
        <v/>
      </c>
      <c r="M110" s="437"/>
      <c r="N110" s="469"/>
      <c r="O110" s="470"/>
      <c r="P110" s="146"/>
      <c r="Q110" s="147"/>
      <c r="R110" s="450"/>
      <c r="S110" s="451"/>
      <c r="T110" s="452"/>
      <c r="U110" s="453"/>
      <c r="V110" s="454"/>
      <c r="W110" s="455"/>
      <c r="X110" s="453"/>
      <c r="Y110" s="454"/>
      <c r="Z110" s="454"/>
      <c r="AA110" s="455"/>
      <c r="AB110" s="453"/>
      <c r="AC110" s="455"/>
      <c r="AD110" s="453"/>
      <c r="AE110" s="455"/>
      <c r="AF110" s="453"/>
      <c r="AG110" s="454"/>
      <c r="AH110" s="455"/>
      <c r="AI110" s="148"/>
      <c r="AJ110" s="199"/>
      <c r="AK110" s="134"/>
      <c r="AL110" s="434" t="s">
        <v>589</v>
      </c>
      <c r="AM110" s="434"/>
      <c r="AN110" s="434"/>
      <c r="AO110" s="96"/>
      <c r="AP110" s="434" t="s">
        <v>591</v>
      </c>
      <c r="AQ110" s="434"/>
      <c r="AR110" s="434"/>
      <c r="AS110" s="96"/>
      <c r="AT110" s="434" t="s">
        <v>592</v>
      </c>
      <c r="AU110" s="434"/>
      <c r="AV110" s="434"/>
      <c r="AW110" s="96"/>
      <c r="AX110" s="434" t="s">
        <v>593</v>
      </c>
      <c r="AY110" s="434"/>
      <c r="AZ110" s="435"/>
      <c r="BB110" s="142" t="str">
        <f t="shared" si="22"/>
        <v/>
      </c>
      <c r="BC110" s="142" t="str">
        <f t="shared" si="24"/>
        <v/>
      </c>
      <c r="BD110" s="142" t="str">
        <f t="shared" si="24"/>
        <v/>
      </c>
      <c r="BE110" s="142" t="str">
        <f t="shared" si="24"/>
        <v/>
      </c>
      <c r="BF110" s="142" t="str">
        <f t="shared" si="24"/>
        <v/>
      </c>
      <c r="BG110" s="142" t="str">
        <f t="shared" si="24"/>
        <v/>
      </c>
      <c r="BH110" s="142" t="str">
        <f t="shared" si="24"/>
        <v/>
      </c>
      <c r="BX110" s="219">
        <f t="shared" si="23"/>
        <v>0</v>
      </c>
    </row>
    <row r="111" spans="2:76" ht="35.25" customHeight="1" x14ac:dyDescent="0.25">
      <c r="B111" s="438"/>
      <c r="C111" s="439"/>
      <c r="D111" s="440" t="str">
        <f t="shared" si="19"/>
        <v/>
      </c>
      <c r="E111" s="441"/>
      <c r="F111" s="441"/>
      <c r="G111" s="442"/>
      <c r="H111" s="440" t="str">
        <f t="shared" si="20"/>
        <v/>
      </c>
      <c r="I111" s="441"/>
      <c r="J111" s="441"/>
      <c r="K111" s="442"/>
      <c r="L111" s="436" t="str">
        <f t="shared" si="21"/>
        <v/>
      </c>
      <c r="M111" s="437"/>
      <c r="N111" s="469"/>
      <c r="O111" s="470"/>
      <c r="P111" s="146"/>
      <c r="Q111" s="147"/>
      <c r="R111" s="450"/>
      <c r="S111" s="451"/>
      <c r="T111" s="452"/>
      <c r="U111" s="453"/>
      <c r="V111" s="454"/>
      <c r="W111" s="455"/>
      <c r="X111" s="453"/>
      <c r="Y111" s="454"/>
      <c r="Z111" s="454"/>
      <c r="AA111" s="455"/>
      <c r="AB111" s="453"/>
      <c r="AC111" s="455"/>
      <c r="AD111" s="453"/>
      <c r="AE111" s="455"/>
      <c r="AF111" s="453"/>
      <c r="AG111" s="454"/>
      <c r="AH111" s="455"/>
      <c r="AI111" s="148"/>
      <c r="AJ111" s="199"/>
      <c r="AK111" s="134"/>
      <c r="AL111" s="434" t="s">
        <v>589</v>
      </c>
      <c r="AM111" s="434"/>
      <c r="AN111" s="434"/>
      <c r="AO111" s="96"/>
      <c r="AP111" s="434" t="s">
        <v>591</v>
      </c>
      <c r="AQ111" s="434"/>
      <c r="AR111" s="434"/>
      <c r="AS111" s="96"/>
      <c r="AT111" s="434" t="s">
        <v>592</v>
      </c>
      <c r="AU111" s="434"/>
      <c r="AV111" s="434"/>
      <c r="AW111" s="96"/>
      <c r="AX111" s="434" t="s">
        <v>593</v>
      </c>
      <c r="AY111" s="434"/>
      <c r="AZ111" s="435"/>
      <c r="BB111" s="142" t="str">
        <f t="shared" si="22"/>
        <v/>
      </c>
      <c r="BC111" s="142" t="str">
        <f t="shared" si="24"/>
        <v/>
      </c>
      <c r="BD111" s="142" t="str">
        <f t="shared" si="24"/>
        <v/>
      </c>
      <c r="BE111" s="142" t="str">
        <f t="shared" si="24"/>
        <v/>
      </c>
      <c r="BF111" s="142" t="str">
        <f t="shared" si="24"/>
        <v/>
      </c>
      <c r="BG111" s="142" t="str">
        <f t="shared" si="24"/>
        <v/>
      </c>
      <c r="BH111" s="142" t="str">
        <f t="shared" si="24"/>
        <v/>
      </c>
      <c r="BX111" s="219">
        <f t="shared" si="23"/>
        <v>0</v>
      </c>
    </row>
    <row r="112" spans="2:76" ht="35.25" customHeight="1" x14ac:dyDescent="0.25">
      <c r="B112" s="438"/>
      <c r="C112" s="439"/>
      <c r="D112" s="440" t="str">
        <f t="shared" si="19"/>
        <v/>
      </c>
      <c r="E112" s="441"/>
      <c r="F112" s="441"/>
      <c r="G112" s="442"/>
      <c r="H112" s="440" t="str">
        <f t="shared" si="20"/>
        <v/>
      </c>
      <c r="I112" s="441"/>
      <c r="J112" s="441"/>
      <c r="K112" s="442"/>
      <c r="L112" s="436" t="str">
        <f t="shared" si="21"/>
        <v/>
      </c>
      <c r="M112" s="437"/>
      <c r="N112" s="469"/>
      <c r="O112" s="470"/>
      <c r="P112" s="146"/>
      <c r="Q112" s="147"/>
      <c r="R112" s="450"/>
      <c r="S112" s="451"/>
      <c r="T112" s="452"/>
      <c r="U112" s="453"/>
      <c r="V112" s="454"/>
      <c r="W112" s="455"/>
      <c r="X112" s="453"/>
      <c r="Y112" s="454"/>
      <c r="Z112" s="454"/>
      <c r="AA112" s="455"/>
      <c r="AB112" s="453"/>
      <c r="AC112" s="455"/>
      <c r="AD112" s="453"/>
      <c r="AE112" s="455"/>
      <c r="AF112" s="453"/>
      <c r="AG112" s="454"/>
      <c r="AH112" s="455"/>
      <c r="AI112" s="148"/>
      <c r="AJ112" s="199"/>
      <c r="AK112" s="134"/>
      <c r="AL112" s="434" t="s">
        <v>589</v>
      </c>
      <c r="AM112" s="434"/>
      <c r="AN112" s="434"/>
      <c r="AO112" s="96"/>
      <c r="AP112" s="434" t="s">
        <v>591</v>
      </c>
      <c r="AQ112" s="434"/>
      <c r="AR112" s="434"/>
      <c r="AS112" s="96"/>
      <c r="AT112" s="434" t="s">
        <v>592</v>
      </c>
      <c r="AU112" s="434"/>
      <c r="AV112" s="434"/>
      <c r="AW112" s="96"/>
      <c r="AX112" s="434" t="s">
        <v>593</v>
      </c>
      <c r="AY112" s="434"/>
      <c r="AZ112" s="435"/>
      <c r="BB112" s="142" t="str">
        <f t="shared" si="22"/>
        <v/>
      </c>
      <c r="BC112" s="142" t="str">
        <f t="shared" si="24"/>
        <v/>
      </c>
      <c r="BD112" s="142" t="str">
        <f t="shared" si="24"/>
        <v/>
      </c>
      <c r="BE112" s="142" t="str">
        <f t="shared" si="24"/>
        <v/>
      </c>
      <c r="BF112" s="142" t="str">
        <f t="shared" si="24"/>
        <v/>
      </c>
      <c r="BG112" s="142" t="str">
        <f t="shared" si="24"/>
        <v/>
      </c>
      <c r="BH112" s="142" t="str">
        <f t="shared" si="24"/>
        <v/>
      </c>
      <c r="BX112" s="219">
        <f t="shared" si="23"/>
        <v>0</v>
      </c>
    </row>
    <row r="113" spans="2:76" ht="35.25" customHeight="1" x14ac:dyDescent="0.25">
      <c r="B113" s="438"/>
      <c r="C113" s="439"/>
      <c r="D113" s="440" t="str">
        <f t="shared" si="19"/>
        <v/>
      </c>
      <c r="E113" s="441"/>
      <c r="F113" s="441"/>
      <c r="G113" s="442"/>
      <c r="H113" s="440" t="str">
        <f t="shared" si="20"/>
        <v/>
      </c>
      <c r="I113" s="441"/>
      <c r="J113" s="441"/>
      <c r="K113" s="442"/>
      <c r="L113" s="436" t="str">
        <f t="shared" si="21"/>
        <v/>
      </c>
      <c r="M113" s="437"/>
      <c r="N113" s="469"/>
      <c r="O113" s="470"/>
      <c r="P113" s="146"/>
      <c r="Q113" s="147"/>
      <c r="R113" s="450"/>
      <c r="S113" s="451"/>
      <c r="T113" s="452"/>
      <c r="U113" s="453"/>
      <c r="V113" s="454"/>
      <c r="W113" s="455"/>
      <c r="X113" s="453"/>
      <c r="Y113" s="454"/>
      <c r="Z113" s="454"/>
      <c r="AA113" s="455"/>
      <c r="AB113" s="453"/>
      <c r="AC113" s="455"/>
      <c r="AD113" s="453"/>
      <c r="AE113" s="455"/>
      <c r="AF113" s="453"/>
      <c r="AG113" s="454"/>
      <c r="AH113" s="455"/>
      <c r="AI113" s="148"/>
      <c r="AJ113" s="199"/>
      <c r="AK113" s="134"/>
      <c r="AL113" s="434" t="s">
        <v>589</v>
      </c>
      <c r="AM113" s="434"/>
      <c r="AN113" s="434"/>
      <c r="AO113" s="96"/>
      <c r="AP113" s="434" t="s">
        <v>591</v>
      </c>
      <c r="AQ113" s="434"/>
      <c r="AR113" s="434"/>
      <c r="AS113" s="96"/>
      <c r="AT113" s="434" t="s">
        <v>592</v>
      </c>
      <c r="AU113" s="434"/>
      <c r="AV113" s="434"/>
      <c r="AW113" s="96"/>
      <c r="AX113" s="434" t="s">
        <v>593</v>
      </c>
      <c r="AY113" s="434"/>
      <c r="AZ113" s="435"/>
      <c r="BB113" s="142" t="str">
        <f t="shared" si="22"/>
        <v/>
      </c>
      <c r="BC113" s="142" t="str">
        <f t="shared" si="24"/>
        <v/>
      </c>
      <c r="BD113" s="142" t="str">
        <f t="shared" si="24"/>
        <v/>
      </c>
      <c r="BE113" s="142" t="str">
        <f t="shared" si="24"/>
        <v/>
      </c>
      <c r="BF113" s="142" t="str">
        <f t="shared" si="24"/>
        <v/>
      </c>
      <c r="BG113" s="142" t="str">
        <f t="shared" si="24"/>
        <v/>
      </c>
      <c r="BH113" s="142" t="str">
        <f t="shared" si="24"/>
        <v/>
      </c>
      <c r="BX113" s="219">
        <f t="shared" si="23"/>
        <v>0</v>
      </c>
    </row>
    <row r="114" spans="2:76" ht="35.25" customHeight="1" x14ac:dyDescent="0.25">
      <c r="B114" s="438"/>
      <c r="C114" s="439"/>
      <c r="D114" s="440" t="str">
        <f t="shared" si="19"/>
        <v/>
      </c>
      <c r="E114" s="441"/>
      <c r="F114" s="441"/>
      <c r="G114" s="442"/>
      <c r="H114" s="440" t="str">
        <f t="shared" si="20"/>
        <v/>
      </c>
      <c r="I114" s="441"/>
      <c r="J114" s="441"/>
      <c r="K114" s="442"/>
      <c r="L114" s="436" t="str">
        <f t="shared" si="21"/>
        <v/>
      </c>
      <c r="M114" s="437"/>
      <c r="N114" s="469"/>
      <c r="O114" s="470"/>
      <c r="P114" s="146"/>
      <c r="Q114" s="147"/>
      <c r="R114" s="450"/>
      <c r="S114" s="451"/>
      <c r="T114" s="452"/>
      <c r="U114" s="453"/>
      <c r="V114" s="454"/>
      <c r="W114" s="455"/>
      <c r="X114" s="453"/>
      <c r="Y114" s="454"/>
      <c r="Z114" s="454"/>
      <c r="AA114" s="455"/>
      <c r="AB114" s="453"/>
      <c r="AC114" s="455"/>
      <c r="AD114" s="453"/>
      <c r="AE114" s="455"/>
      <c r="AF114" s="453"/>
      <c r="AG114" s="454"/>
      <c r="AH114" s="455"/>
      <c r="AI114" s="148"/>
      <c r="AJ114" s="199"/>
      <c r="AK114" s="134"/>
      <c r="AL114" s="434" t="s">
        <v>589</v>
      </c>
      <c r="AM114" s="434"/>
      <c r="AN114" s="434"/>
      <c r="AO114" s="96"/>
      <c r="AP114" s="434" t="s">
        <v>591</v>
      </c>
      <c r="AQ114" s="434"/>
      <c r="AR114" s="434"/>
      <c r="AS114" s="96"/>
      <c r="AT114" s="434" t="s">
        <v>592</v>
      </c>
      <c r="AU114" s="434"/>
      <c r="AV114" s="434"/>
      <c r="AW114" s="96"/>
      <c r="AX114" s="434" t="s">
        <v>593</v>
      </c>
      <c r="AY114" s="434"/>
      <c r="AZ114" s="435"/>
      <c r="BB114" s="142" t="str">
        <f t="shared" si="22"/>
        <v/>
      </c>
      <c r="BC114" s="142" t="str">
        <f t="shared" si="24"/>
        <v/>
      </c>
      <c r="BD114" s="142" t="str">
        <f t="shared" si="24"/>
        <v/>
      </c>
      <c r="BE114" s="142" t="str">
        <f t="shared" si="24"/>
        <v/>
      </c>
      <c r="BF114" s="142" t="str">
        <f t="shared" si="24"/>
        <v/>
      </c>
      <c r="BG114" s="142" t="str">
        <f t="shared" si="24"/>
        <v/>
      </c>
      <c r="BH114" s="142" t="str">
        <f t="shared" si="24"/>
        <v/>
      </c>
      <c r="BX114" s="219">
        <f t="shared" si="23"/>
        <v>0</v>
      </c>
    </row>
    <row r="115" spans="2:76" ht="35.25" customHeight="1" x14ac:dyDescent="0.25">
      <c r="B115" s="438"/>
      <c r="C115" s="439"/>
      <c r="D115" s="440" t="str">
        <f t="shared" si="19"/>
        <v/>
      </c>
      <c r="E115" s="441"/>
      <c r="F115" s="441"/>
      <c r="G115" s="442"/>
      <c r="H115" s="440" t="str">
        <f t="shared" si="20"/>
        <v/>
      </c>
      <c r="I115" s="441"/>
      <c r="J115" s="441"/>
      <c r="K115" s="442"/>
      <c r="L115" s="436" t="str">
        <f t="shared" si="21"/>
        <v/>
      </c>
      <c r="M115" s="437"/>
      <c r="N115" s="469"/>
      <c r="O115" s="470"/>
      <c r="P115" s="146"/>
      <c r="Q115" s="147"/>
      <c r="R115" s="450"/>
      <c r="S115" s="451"/>
      <c r="T115" s="452"/>
      <c r="U115" s="453"/>
      <c r="V115" s="454"/>
      <c r="W115" s="455"/>
      <c r="X115" s="453"/>
      <c r="Y115" s="454"/>
      <c r="Z115" s="454"/>
      <c r="AA115" s="455"/>
      <c r="AB115" s="453"/>
      <c r="AC115" s="455"/>
      <c r="AD115" s="453"/>
      <c r="AE115" s="455"/>
      <c r="AF115" s="453"/>
      <c r="AG115" s="454"/>
      <c r="AH115" s="455"/>
      <c r="AI115" s="148"/>
      <c r="AJ115" s="199"/>
      <c r="AK115" s="134"/>
      <c r="AL115" s="434" t="s">
        <v>589</v>
      </c>
      <c r="AM115" s="434"/>
      <c r="AN115" s="434"/>
      <c r="AO115" s="96"/>
      <c r="AP115" s="434" t="s">
        <v>591</v>
      </c>
      <c r="AQ115" s="434"/>
      <c r="AR115" s="434"/>
      <c r="AS115" s="96"/>
      <c r="AT115" s="434" t="s">
        <v>592</v>
      </c>
      <c r="AU115" s="434"/>
      <c r="AV115" s="434"/>
      <c r="AW115" s="96"/>
      <c r="AX115" s="434" t="s">
        <v>593</v>
      </c>
      <c r="AY115" s="434"/>
      <c r="AZ115" s="435"/>
      <c r="BB115" s="142" t="str">
        <f t="shared" si="22"/>
        <v/>
      </c>
      <c r="BC115" s="142" t="str">
        <f t="shared" si="24"/>
        <v/>
      </c>
      <c r="BD115" s="142" t="str">
        <f t="shared" si="24"/>
        <v/>
      </c>
      <c r="BE115" s="142" t="str">
        <f t="shared" si="24"/>
        <v/>
      </c>
      <c r="BF115" s="142" t="str">
        <f t="shared" si="24"/>
        <v/>
      </c>
      <c r="BG115" s="142" t="str">
        <f t="shared" si="24"/>
        <v/>
      </c>
      <c r="BH115" s="142" t="str">
        <f t="shared" si="24"/>
        <v/>
      </c>
      <c r="BX115" s="219">
        <f t="shared" si="23"/>
        <v>0</v>
      </c>
    </row>
    <row r="116" spans="2:76" ht="35.25" customHeight="1" x14ac:dyDescent="0.25">
      <c r="B116" s="438"/>
      <c r="C116" s="439"/>
      <c r="D116" s="440" t="str">
        <f t="shared" si="19"/>
        <v/>
      </c>
      <c r="E116" s="441"/>
      <c r="F116" s="441"/>
      <c r="G116" s="442"/>
      <c r="H116" s="440" t="str">
        <f t="shared" si="20"/>
        <v/>
      </c>
      <c r="I116" s="441"/>
      <c r="J116" s="441"/>
      <c r="K116" s="442"/>
      <c r="L116" s="436" t="str">
        <f t="shared" si="21"/>
        <v/>
      </c>
      <c r="M116" s="437"/>
      <c r="N116" s="469"/>
      <c r="O116" s="470"/>
      <c r="P116" s="146"/>
      <c r="Q116" s="147"/>
      <c r="R116" s="450"/>
      <c r="S116" s="451"/>
      <c r="T116" s="452"/>
      <c r="U116" s="453"/>
      <c r="V116" s="454"/>
      <c r="W116" s="455"/>
      <c r="X116" s="453"/>
      <c r="Y116" s="454"/>
      <c r="Z116" s="454"/>
      <c r="AA116" s="455"/>
      <c r="AB116" s="453"/>
      <c r="AC116" s="455"/>
      <c r="AD116" s="453"/>
      <c r="AE116" s="455"/>
      <c r="AF116" s="453"/>
      <c r="AG116" s="454"/>
      <c r="AH116" s="455"/>
      <c r="AI116" s="148"/>
      <c r="AJ116" s="199"/>
      <c r="AK116" s="134"/>
      <c r="AL116" s="434" t="s">
        <v>589</v>
      </c>
      <c r="AM116" s="434"/>
      <c r="AN116" s="434"/>
      <c r="AO116" s="96"/>
      <c r="AP116" s="434" t="s">
        <v>591</v>
      </c>
      <c r="AQ116" s="434"/>
      <c r="AR116" s="434"/>
      <c r="AS116" s="96"/>
      <c r="AT116" s="434" t="s">
        <v>592</v>
      </c>
      <c r="AU116" s="434"/>
      <c r="AV116" s="434"/>
      <c r="AW116" s="96"/>
      <c r="AX116" s="434" t="s">
        <v>593</v>
      </c>
      <c r="AY116" s="434"/>
      <c r="AZ116" s="435"/>
      <c r="BB116" s="142" t="str">
        <f t="shared" si="22"/>
        <v/>
      </c>
      <c r="BC116" s="142" t="str">
        <f t="shared" si="24"/>
        <v/>
      </c>
      <c r="BD116" s="142" t="str">
        <f t="shared" si="24"/>
        <v/>
      </c>
      <c r="BE116" s="142" t="str">
        <f t="shared" si="24"/>
        <v/>
      </c>
      <c r="BF116" s="142" t="str">
        <f t="shared" si="24"/>
        <v/>
      </c>
      <c r="BG116" s="142" t="str">
        <f t="shared" si="24"/>
        <v/>
      </c>
      <c r="BH116" s="142" t="str">
        <f t="shared" si="24"/>
        <v/>
      </c>
      <c r="BX116" s="219">
        <f t="shared" si="23"/>
        <v>0</v>
      </c>
    </row>
    <row r="117" spans="2:76" ht="35.25" customHeight="1" x14ac:dyDescent="0.25">
      <c r="B117" s="438"/>
      <c r="C117" s="439"/>
      <c r="D117" s="440" t="str">
        <f t="shared" si="19"/>
        <v/>
      </c>
      <c r="E117" s="441"/>
      <c r="F117" s="441"/>
      <c r="G117" s="442"/>
      <c r="H117" s="440" t="str">
        <f t="shared" si="20"/>
        <v/>
      </c>
      <c r="I117" s="441"/>
      <c r="J117" s="441"/>
      <c r="K117" s="442"/>
      <c r="L117" s="436" t="str">
        <f t="shared" si="21"/>
        <v/>
      </c>
      <c r="M117" s="437"/>
      <c r="N117" s="469"/>
      <c r="O117" s="470"/>
      <c r="P117" s="146"/>
      <c r="Q117" s="147"/>
      <c r="R117" s="450"/>
      <c r="S117" s="451"/>
      <c r="T117" s="452"/>
      <c r="U117" s="453"/>
      <c r="V117" s="454"/>
      <c r="W117" s="455"/>
      <c r="X117" s="453"/>
      <c r="Y117" s="454"/>
      <c r="Z117" s="454"/>
      <c r="AA117" s="455"/>
      <c r="AB117" s="453"/>
      <c r="AC117" s="455"/>
      <c r="AD117" s="453"/>
      <c r="AE117" s="455"/>
      <c r="AF117" s="453"/>
      <c r="AG117" s="454"/>
      <c r="AH117" s="455"/>
      <c r="AI117" s="148"/>
      <c r="AJ117" s="199"/>
      <c r="AK117" s="134"/>
      <c r="AL117" s="434" t="s">
        <v>589</v>
      </c>
      <c r="AM117" s="434"/>
      <c r="AN117" s="434"/>
      <c r="AO117" s="96"/>
      <c r="AP117" s="434" t="s">
        <v>591</v>
      </c>
      <c r="AQ117" s="434"/>
      <c r="AR117" s="434"/>
      <c r="AS117" s="96"/>
      <c r="AT117" s="434" t="s">
        <v>592</v>
      </c>
      <c r="AU117" s="434"/>
      <c r="AV117" s="434"/>
      <c r="AW117" s="96"/>
      <c r="AX117" s="434" t="s">
        <v>593</v>
      </c>
      <c r="AY117" s="434"/>
      <c r="AZ117" s="435"/>
      <c r="BB117" s="142" t="str">
        <f t="shared" si="22"/>
        <v/>
      </c>
      <c r="BC117" s="142" t="str">
        <f t="shared" si="24"/>
        <v/>
      </c>
      <c r="BD117" s="142" t="str">
        <f t="shared" si="24"/>
        <v/>
      </c>
      <c r="BE117" s="142" t="str">
        <f t="shared" si="24"/>
        <v/>
      </c>
      <c r="BF117" s="142" t="str">
        <f t="shared" si="24"/>
        <v/>
      </c>
      <c r="BG117" s="142" t="str">
        <f t="shared" si="24"/>
        <v/>
      </c>
      <c r="BH117" s="142" t="str">
        <f t="shared" si="24"/>
        <v/>
      </c>
      <c r="BX117" s="219">
        <f t="shared" si="23"/>
        <v>0</v>
      </c>
    </row>
    <row r="118" spans="2:76" ht="35.25" customHeight="1" x14ac:dyDescent="0.25">
      <c r="B118" s="438"/>
      <c r="C118" s="439"/>
      <c r="D118" s="440" t="str">
        <f t="shared" si="19"/>
        <v/>
      </c>
      <c r="E118" s="441"/>
      <c r="F118" s="441"/>
      <c r="G118" s="442"/>
      <c r="H118" s="440" t="str">
        <f t="shared" si="20"/>
        <v/>
      </c>
      <c r="I118" s="441"/>
      <c r="J118" s="441"/>
      <c r="K118" s="442"/>
      <c r="L118" s="436" t="str">
        <f t="shared" si="21"/>
        <v/>
      </c>
      <c r="M118" s="437"/>
      <c r="N118" s="469"/>
      <c r="O118" s="470"/>
      <c r="P118" s="146"/>
      <c r="Q118" s="147"/>
      <c r="R118" s="450"/>
      <c r="S118" s="451"/>
      <c r="T118" s="452"/>
      <c r="U118" s="453"/>
      <c r="V118" s="454"/>
      <c r="W118" s="455"/>
      <c r="X118" s="453"/>
      <c r="Y118" s="454"/>
      <c r="Z118" s="454"/>
      <c r="AA118" s="455"/>
      <c r="AB118" s="453"/>
      <c r="AC118" s="455"/>
      <c r="AD118" s="453"/>
      <c r="AE118" s="455"/>
      <c r="AF118" s="453"/>
      <c r="AG118" s="454"/>
      <c r="AH118" s="455"/>
      <c r="AI118" s="148"/>
      <c r="AJ118" s="199"/>
      <c r="AK118" s="134"/>
      <c r="AL118" s="434" t="s">
        <v>589</v>
      </c>
      <c r="AM118" s="434"/>
      <c r="AN118" s="434"/>
      <c r="AO118" s="96"/>
      <c r="AP118" s="434" t="s">
        <v>591</v>
      </c>
      <c r="AQ118" s="434"/>
      <c r="AR118" s="434"/>
      <c r="AS118" s="96"/>
      <c r="AT118" s="434" t="s">
        <v>592</v>
      </c>
      <c r="AU118" s="434"/>
      <c r="AV118" s="434"/>
      <c r="AW118" s="96"/>
      <c r="AX118" s="434" t="s">
        <v>593</v>
      </c>
      <c r="AY118" s="434"/>
      <c r="AZ118" s="435"/>
      <c r="BB118" s="142" t="str">
        <f t="shared" si="22"/>
        <v/>
      </c>
      <c r="BC118" s="142" t="str">
        <f t="shared" si="24"/>
        <v/>
      </c>
      <c r="BD118" s="142" t="str">
        <f t="shared" si="24"/>
        <v/>
      </c>
      <c r="BE118" s="142" t="str">
        <f t="shared" si="24"/>
        <v/>
      </c>
      <c r="BF118" s="142" t="str">
        <f t="shared" si="24"/>
        <v/>
      </c>
      <c r="BG118" s="142" t="str">
        <f t="shared" si="24"/>
        <v/>
      </c>
      <c r="BH118" s="142" t="str">
        <f t="shared" si="24"/>
        <v/>
      </c>
      <c r="BX118" s="219">
        <f t="shared" si="23"/>
        <v>0</v>
      </c>
    </row>
    <row r="119" spans="2:76" ht="35.25" customHeight="1" x14ac:dyDescent="0.25">
      <c r="B119" s="438"/>
      <c r="C119" s="439"/>
      <c r="D119" s="440" t="str">
        <f t="shared" si="19"/>
        <v/>
      </c>
      <c r="E119" s="441"/>
      <c r="F119" s="441"/>
      <c r="G119" s="442"/>
      <c r="H119" s="440" t="str">
        <f t="shared" si="20"/>
        <v/>
      </c>
      <c r="I119" s="441"/>
      <c r="J119" s="441"/>
      <c r="K119" s="442"/>
      <c r="L119" s="436" t="str">
        <f t="shared" si="21"/>
        <v/>
      </c>
      <c r="M119" s="437"/>
      <c r="N119" s="469"/>
      <c r="O119" s="470"/>
      <c r="P119" s="146"/>
      <c r="Q119" s="147"/>
      <c r="R119" s="450"/>
      <c r="S119" s="451"/>
      <c r="T119" s="452"/>
      <c r="U119" s="453"/>
      <c r="V119" s="454"/>
      <c r="W119" s="455"/>
      <c r="X119" s="453"/>
      <c r="Y119" s="454"/>
      <c r="Z119" s="454"/>
      <c r="AA119" s="455"/>
      <c r="AB119" s="453"/>
      <c r="AC119" s="455"/>
      <c r="AD119" s="453"/>
      <c r="AE119" s="455"/>
      <c r="AF119" s="453"/>
      <c r="AG119" s="454"/>
      <c r="AH119" s="455"/>
      <c r="AI119" s="148"/>
      <c r="AJ119" s="199"/>
      <c r="AK119" s="134"/>
      <c r="AL119" s="434" t="s">
        <v>589</v>
      </c>
      <c r="AM119" s="434"/>
      <c r="AN119" s="434"/>
      <c r="AO119" s="96"/>
      <c r="AP119" s="434" t="s">
        <v>591</v>
      </c>
      <c r="AQ119" s="434"/>
      <c r="AR119" s="434"/>
      <c r="AS119" s="96"/>
      <c r="AT119" s="434" t="s">
        <v>592</v>
      </c>
      <c r="AU119" s="434"/>
      <c r="AV119" s="434"/>
      <c r="AW119" s="96"/>
      <c r="AX119" s="434" t="s">
        <v>593</v>
      </c>
      <c r="AY119" s="434"/>
      <c r="AZ119" s="435"/>
      <c r="BB119" s="142" t="str">
        <f t="shared" si="22"/>
        <v/>
      </c>
      <c r="BC119" s="142" t="str">
        <f t="shared" si="24"/>
        <v/>
      </c>
      <c r="BD119" s="142" t="str">
        <f t="shared" si="24"/>
        <v/>
      </c>
      <c r="BE119" s="142" t="str">
        <f t="shared" si="24"/>
        <v/>
      </c>
      <c r="BF119" s="142" t="str">
        <f t="shared" si="24"/>
        <v/>
      </c>
      <c r="BG119" s="142" t="str">
        <f t="shared" si="24"/>
        <v/>
      </c>
      <c r="BH119" s="142" t="str">
        <f t="shared" si="24"/>
        <v/>
      </c>
      <c r="BX119" s="219">
        <f t="shared" si="23"/>
        <v>0</v>
      </c>
    </row>
    <row r="120" spans="2:76" ht="35.25" customHeight="1" x14ac:dyDescent="0.25">
      <c r="B120" s="438"/>
      <c r="C120" s="439"/>
      <c r="D120" s="440" t="str">
        <f t="shared" si="19"/>
        <v/>
      </c>
      <c r="E120" s="441"/>
      <c r="F120" s="441"/>
      <c r="G120" s="442"/>
      <c r="H120" s="440" t="str">
        <f t="shared" si="20"/>
        <v/>
      </c>
      <c r="I120" s="441"/>
      <c r="J120" s="441"/>
      <c r="K120" s="442"/>
      <c r="L120" s="436" t="str">
        <f t="shared" si="21"/>
        <v/>
      </c>
      <c r="M120" s="437"/>
      <c r="N120" s="469"/>
      <c r="O120" s="470"/>
      <c r="P120" s="146"/>
      <c r="Q120" s="147"/>
      <c r="R120" s="450"/>
      <c r="S120" s="451"/>
      <c r="T120" s="452"/>
      <c r="U120" s="453"/>
      <c r="V120" s="454"/>
      <c r="W120" s="455"/>
      <c r="X120" s="453"/>
      <c r="Y120" s="454"/>
      <c r="Z120" s="454"/>
      <c r="AA120" s="455"/>
      <c r="AB120" s="453"/>
      <c r="AC120" s="455"/>
      <c r="AD120" s="453"/>
      <c r="AE120" s="455"/>
      <c r="AF120" s="453"/>
      <c r="AG120" s="454"/>
      <c r="AH120" s="455"/>
      <c r="AI120" s="148"/>
      <c r="AJ120" s="199"/>
      <c r="AK120" s="134"/>
      <c r="AL120" s="434" t="s">
        <v>589</v>
      </c>
      <c r="AM120" s="434"/>
      <c r="AN120" s="434"/>
      <c r="AO120" s="96"/>
      <c r="AP120" s="434" t="s">
        <v>591</v>
      </c>
      <c r="AQ120" s="434"/>
      <c r="AR120" s="434"/>
      <c r="AS120" s="96"/>
      <c r="AT120" s="434" t="s">
        <v>592</v>
      </c>
      <c r="AU120" s="434"/>
      <c r="AV120" s="434"/>
      <c r="AW120" s="96"/>
      <c r="AX120" s="434" t="s">
        <v>593</v>
      </c>
      <c r="AY120" s="434"/>
      <c r="AZ120" s="435"/>
      <c r="BB120" s="142" t="str">
        <f t="shared" si="22"/>
        <v/>
      </c>
      <c r="BC120" s="142" t="str">
        <f t="shared" si="24"/>
        <v/>
      </c>
      <c r="BD120" s="142" t="str">
        <f t="shared" si="24"/>
        <v/>
      </c>
      <c r="BE120" s="142" t="str">
        <f t="shared" si="24"/>
        <v/>
      </c>
      <c r="BF120" s="142" t="str">
        <f t="shared" si="24"/>
        <v/>
      </c>
      <c r="BG120" s="142" t="str">
        <f t="shared" si="24"/>
        <v/>
      </c>
      <c r="BH120" s="142" t="str">
        <f t="shared" si="24"/>
        <v/>
      </c>
      <c r="BX120" s="219">
        <f t="shared" si="23"/>
        <v>0</v>
      </c>
    </row>
    <row r="121" spans="2:76" ht="35.25" customHeight="1" x14ac:dyDescent="0.25">
      <c r="B121" s="438"/>
      <c r="C121" s="439"/>
      <c r="D121" s="440" t="str">
        <f t="shared" si="19"/>
        <v/>
      </c>
      <c r="E121" s="441"/>
      <c r="F121" s="441"/>
      <c r="G121" s="442"/>
      <c r="H121" s="440" t="str">
        <f t="shared" si="20"/>
        <v/>
      </c>
      <c r="I121" s="441"/>
      <c r="J121" s="441"/>
      <c r="K121" s="442"/>
      <c r="L121" s="436" t="str">
        <f t="shared" si="21"/>
        <v/>
      </c>
      <c r="M121" s="437"/>
      <c r="N121" s="469"/>
      <c r="O121" s="470"/>
      <c r="P121" s="146"/>
      <c r="Q121" s="147"/>
      <c r="R121" s="450"/>
      <c r="S121" s="451"/>
      <c r="T121" s="452"/>
      <c r="U121" s="453"/>
      <c r="V121" s="454"/>
      <c r="W121" s="455"/>
      <c r="X121" s="453"/>
      <c r="Y121" s="454"/>
      <c r="Z121" s="454"/>
      <c r="AA121" s="455"/>
      <c r="AB121" s="453"/>
      <c r="AC121" s="455"/>
      <c r="AD121" s="453"/>
      <c r="AE121" s="455"/>
      <c r="AF121" s="453"/>
      <c r="AG121" s="454"/>
      <c r="AH121" s="455"/>
      <c r="AI121" s="148"/>
      <c r="AJ121" s="199"/>
      <c r="AK121" s="134"/>
      <c r="AL121" s="434" t="s">
        <v>589</v>
      </c>
      <c r="AM121" s="434"/>
      <c r="AN121" s="434"/>
      <c r="AO121" s="96"/>
      <c r="AP121" s="434" t="s">
        <v>591</v>
      </c>
      <c r="AQ121" s="434"/>
      <c r="AR121" s="434"/>
      <c r="AS121" s="96"/>
      <c r="AT121" s="434" t="s">
        <v>592</v>
      </c>
      <c r="AU121" s="434"/>
      <c r="AV121" s="434"/>
      <c r="AW121" s="96"/>
      <c r="AX121" s="434" t="s">
        <v>593</v>
      </c>
      <c r="AY121" s="434"/>
      <c r="AZ121" s="435"/>
      <c r="BB121" s="142" t="str">
        <f t="shared" si="22"/>
        <v/>
      </c>
      <c r="BC121" s="142" t="str">
        <f t="shared" si="24"/>
        <v/>
      </c>
      <c r="BD121" s="142" t="str">
        <f t="shared" si="24"/>
        <v/>
      </c>
      <c r="BE121" s="142" t="str">
        <f t="shared" si="24"/>
        <v/>
      </c>
      <c r="BF121" s="142" t="str">
        <f t="shared" si="24"/>
        <v/>
      </c>
      <c r="BG121" s="142" t="str">
        <f t="shared" si="24"/>
        <v/>
      </c>
      <c r="BH121" s="142" t="str">
        <f t="shared" si="24"/>
        <v/>
      </c>
      <c r="BX121" s="219">
        <f t="shared" si="23"/>
        <v>0</v>
      </c>
    </row>
    <row r="122" spans="2:76" ht="35.25" customHeight="1" x14ac:dyDescent="0.25">
      <c r="B122" s="438"/>
      <c r="C122" s="439"/>
      <c r="D122" s="440" t="str">
        <f t="shared" si="19"/>
        <v/>
      </c>
      <c r="E122" s="441"/>
      <c r="F122" s="441"/>
      <c r="G122" s="442"/>
      <c r="H122" s="440" t="str">
        <f t="shared" si="20"/>
        <v/>
      </c>
      <c r="I122" s="441"/>
      <c r="J122" s="441"/>
      <c r="K122" s="442"/>
      <c r="L122" s="436" t="str">
        <f t="shared" si="21"/>
        <v/>
      </c>
      <c r="M122" s="437"/>
      <c r="N122" s="469"/>
      <c r="O122" s="470"/>
      <c r="P122" s="146"/>
      <c r="Q122" s="147"/>
      <c r="R122" s="450"/>
      <c r="S122" s="451"/>
      <c r="T122" s="452"/>
      <c r="U122" s="453"/>
      <c r="V122" s="454"/>
      <c r="W122" s="455"/>
      <c r="X122" s="453"/>
      <c r="Y122" s="454"/>
      <c r="Z122" s="454"/>
      <c r="AA122" s="455"/>
      <c r="AB122" s="453"/>
      <c r="AC122" s="455"/>
      <c r="AD122" s="453"/>
      <c r="AE122" s="455"/>
      <c r="AF122" s="453"/>
      <c r="AG122" s="454"/>
      <c r="AH122" s="455"/>
      <c r="AI122" s="148"/>
      <c r="AJ122" s="199"/>
      <c r="AK122" s="134"/>
      <c r="AL122" s="434" t="s">
        <v>589</v>
      </c>
      <c r="AM122" s="434"/>
      <c r="AN122" s="434"/>
      <c r="AO122" s="96"/>
      <c r="AP122" s="434" t="s">
        <v>591</v>
      </c>
      <c r="AQ122" s="434"/>
      <c r="AR122" s="434"/>
      <c r="AS122" s="96"/>
      <c r="AT122" s="434" t="s">
        <v>592</v>
      </c>
      <c r="AU122" s="434"/>
      <c r="AV122" s="434"/>
      <c r="AW122" s="96"/>
      <c r="AX122" s="434" t="s">
        <v>593</v>
      </c>
      <c r="AY122" s="434"/>
      <c r="AZ122" s="435"/>
      <c r="BB122" s="142" t="str">
        <f t="shared" si="22"/>
        <v/>
      </c>
      <c r="BC122" s="142" t="str">
        <f t="shared" si="24"/>
        <v/>
      </c>
      <c r="BD122" s="142" t="str">
        <f t="shared" si="24"/>
        <v/>
      </c>
      <c r="BE122" s="142" t="str">
        <f t="shared" si="24"/>
        <v/>
      </c>
      <c r="BF122" s="142" t="str">
        <f t="shared" si="24"/>
        <v/>
      </c>
      <c r="BG122" s="142" t="str">
        <f t="shared" si="24"/>
        <v/>
      </c>
      <c r="BH122" s="142" t="str">
        <f t="shared" si="24"/>
        <v/>
      </c>
      <c r="BX122" s="219">
        <f t="shared" si="23"/>
        <v>0</v>
      </c>
    </row>
    <row r="123" spans="2:76" ht="35.25" customHeight="1" x14ac:dyDescent="0.25">
      <c r="B123" s="438"/>
      <c r="C123" s="439"/>
      <c r="D123" s="440" t="str">
        <f t="shared" si="19"/>
        <v/>
      </c>
      <c r="E123" s="441"/>
      <c r="F123" s="441"/>
      <c r="G123" s="442"/>
      <c r="H123" s="440" t="str">
        <f t="shared" si="20"/>
        <v/>
      </c>
      <c r="I123" s="441"/>
      <c r="J123" s="441"/>
      <c r="K123" s="442"/>
      <c r="L123" s="436" t="str">
        <f t="shared" si="21"/>
        <v/>
      </c>
      <c r="M123" s="437"/>
      <c r="N123" s="469"/>
      <c r="O123" s="470"/>
      <c r="P123" s="146"/>
      <c r="Q123" s="147"/>
      <c r="R123" s="450"/>
      <c r="S123" s="451"/>
      <c r="T123" s="452"/>
      <c r="U123" s="453"/>
      <c r="V123" s="454"/>
      <c r="W123" s="455"/>
      <c r="X123" s="453"/>
      <c r="Y123" s="454"/>
      <c r="Z123" s="454"/>
      <c r="AA123" s="455"/>
      <c r="AB123" s="453"/>
      <c r="AC123" s="455"/>
      <c r="AD123" s="453"/>
      <c r="AE123" s="455"/>
      <c r="AF123" s="453"/>
      <c r="AG123" s="454"/>
      <c r="AH123" s="455"/>
      <c r="AI123" s="148"/>
      <c r="AJ123" s="199"/>
      <c r="AK123" s="134"/>
      <c r="AL123" s="434" t="s">
        <v>589</v>
      </c>
      <c r="AM123" s="434"/>
      <c r="AN123" s="434"/>
      <c r="AO123" s="96"/>
      <c r="AP123" s="434" t="s">
        <v>591</v>
      </c>
      <c r="AQ123" s="434"/>
      <c r="AR123" s="434"/>
      <c r="AS123" s="96"/>
      <c r="AT123" s="434" t="s">
        <v>592</v>
      </c>
      <c r="AU123" s="434"/>
      <c r="AV123" s="434"/>
      <c r="AW123" s="96"/>
      <c r="AX123" s="434" t="s">
        <v>593</v>
      </c>
      <c r="AY123" s="434"/>
      <c r="AZ123" s="435"/>
      <c r="BB123" s="142" t="str">
        <f t="shared" si="22"/>
        <v/>
      </c>
      <c r="BC123" s="142" t="str">
        <f t="shared" si="24"/>
        <v/>
      </c>
      <c r="BD123" s="142" t="str">
        <f t="shared" si="24"/>
        <v/>
      </c>
      <c r="BE123" s="142" t="str">
        <f t="shared" si="24"/>
        <v/>
      </c>
      <c r="BF123" s="142" t="str">
        <f t="shared" si="24"/>
        <v/>
      </c>
      <c r="BG123" s="142" t="str">
        <f t="shared" si="24"/>
        <v/>
      </c>
      <c r="BH123" s="142" t="str">
        <f t="shared" si="24"/>
        <v/>
      </c>
      <c r="BX123" s="219">
        <f t="shared" si="23"/>
        <v>0</v>
      </c>
    </row>
    <row r="124" spans="2:76" ht="35.25" customHeight="1" x14ac:dyDescent="0.25">
      <c r="B124" s="438"/>
      <c r="C124" s="439"/>
      <c r="D124" s="440" t="str">
        <f t="shared" si="19"/>
        <v/>
      </c>
      <c r="E124" s="441"/>
      <c r="F124" s="441"/>
      <c r="G124" s="442"/>
      <c r="H124" s="440" t="str">
        <f t="shared" si="20"/>
        <v/>
      </c>
      <c r="I124" s="441"/>
      <c r="J124" s="441"/>
      <c r="K124" s="442"/>
      <c r="L124" s="436" t="str">
        <f t="shared" si="21"/>
        <v/>
      </c>
      <c r="M124" s="437"/>
      <c r="N124" s="469"/>
      <c r="O124" s="470"/>
      <c r="P124" s="146"/>
      <c r="Q124" s="147"/>
      <c r="R124" s="450"/>
      <c r="S124" s="451"/>
      <c r="T124" s="452"/>
      <c r="U124" s="453"/>
      <c r="V124" s="454"/>
      <c r="W124" s="455"/>
      <c r="X124" s="453"/>
      <c r="Y124" s="454"/>
      <c r="Z124" s="454"/>
      <c r="AA124" s="455"/>
      <c r="AB124" s="453"/>
      <c r="AC124" s="455"/>
      <c r="AD124" s="453"/>
      <c r="AE124" s="455"/>
      <c r="AF124" s="453"/>
      <c r="AG124" s="454"/>
      <c r="AH124" s="455"/>
      <c r="AI124" s="148"/>
      <c r="AJ124" s="199"/>
      <c r="AK124" s="134"/>
      <c r="AL124" s="434" t="s">
        <v>589</v>
      </c>
      <c r="AM124" s="434"/>
      <c r="AN124" s="434"/>
      <c r="AO124" s="96"/>
      <c r="AP124" s="434" t="s">
        <v>591</v>
      </c>
      <c r="AQ124" s="434"/>
      <c r="AR124" s="434"/>
      <c r="AS124" s="96"/>
      <c r="AT124" s="434" t="s">
        <v>592</v>
      </c>
      <c r="AU124" s="434"/>
      <c r="AV124" s="434"/>
      <c r="AW124" s="96"/>
      <c r="AX124" s="434" t="s">
        <v>593</v>
      </c>
      <c r="AY124" s="434"/>
      <c r="AZ124" s="435"/>
      <c r="BB124" s="142" t="str">
        <f t="shared" si="22"/>
        <v/>
      </c>
      <c r="BC124" s="142" t="str">
        <f t="shared" si="24"/>
        <v/>
      </c>
      <c r="BD124" s="142" t="str">
        <f t="shared" si="24"/>
        <v/>
      </c>
      <c r="BE124" s="142" t="str">
        <f t="shared" si="24"/>
        <v/>
      </c>
      <c r="BF124" s="142" t="str">
        <f t="shared" si="24"/>
        <v/>
      </c>
      <c r="BG124" s="142" t="str">
        <f t="shared" si="24"/>
        <v/>
      </c>
      <c r="BH124" s="142" t="str">
        <f t="shared" si="24"/>
        <v/>
      </c>
      <c r="BX124" s="219">
        <f t="shared" si="23"/>
        <v>0</v>
      </c>
    </row>
    <row r="125" spans="2:76" ht="35.25" customHeight="1" x14ac:dyDescent="0.25">
      <c r="B125" s="438"/>
      <c r="C125" s="439"/>
      <c r="D125" s="440" t="str">
        <f t="shared" si="19"/>
        <v/>
      </c>
      <c r="E125" s="441"/>
      <c r="F125" s="441"/>
      <c r="G125" s="442"/>
      <c r="H125" s="440" t="str">
        <f t="shared" si="20"/>
        <v/>
      </c>
      <c r="I125" s="441"/>
      <c r="J125" s="441"/>
      <c r="K125" s="442"/>
      <c r="L125" s="436" t="str">
        <f t="shared" si="21"/>
        <v/>
      </c>
      <c r="M125" s="437"/>
      <c r="N125" s="469"/>
      <c r="O125" s="470"/>
      <c r="P125" s="146"/>
      <c r="Q125" s="147"/>
      <c r="R125" s="450"/>
      <c r="S125" s="451"/>
      <c r="T125" s="452"/>
      <c r="U125" s="453"/>
      <c r="V125" s="454"/>
      <c r="W125" s="455"/>
      <c r="X125" s="453"/>
      <c r="Y125" s="454"/>
      <c r="Z125" s="454"/>
      <c r="AA125" s="455"/>
      <c r="AB125" s="453"/>
      <c r="AC125" s="455"/>
      <c r="AD125" s="453"/>
      <c r="AE125" s="455"/>
      <c r="AF125" s="453"/>
      <c r="AG125" s="454"/>
      <c r="AH125" s="455"/>
      <c r="AI125" s="148"/>
      <c r="AJ125" s="199"/>
      <c r="AK125" s="134"/>
      <c r="AL125" s="434" t="s">
        <v>589</v>
      </c>
      <c r="AM125" s="434"/>
      <c r="AN125" s="434"/>
      <c r="AO125" s="96"/>
      <c r="AP125" s="434" t="s">
        <v>591</v>
      </c>
      <c r="AQ125" s="434"/>
      <c r="AR125" s="434"/>
      <c r="AS125" s="96"/>
      <c r="AT125" s="434" t="s">
        <v>592</v>
      </c>
      <c r="AU125" s="434"/>
      <c r="AV125" s="434"/>
      <c r="AW125" s="96"/>
      <c r="AX125" s="434" t="s">
        <v>593</v>
      </c>
      <c r="AY125" s="434"/>
      <c r="AZ125" s="435"/>
      <c r="BB125" s="142" t="str">
        <f t="shared" si="22"/>
        <v/>
      </c>
      <c r="BC125" s="142" t="str">
        <f t="shared" si="24"/>
        <v/>
      </c>
      <c r="BD125" s="142" t="str">
        <f t="shared" si="24"/>
        <v/>
      </c>
      <c r="BE125" s="142" t="str">
        <f t="shared" si="24"/>
        <v/>
      </c>
      <c r="BF125" s="142" t="str">
        <f t="shared" si="24"/>
        <v/>
      </c>
      <c r="BG125" s="142" t="str">
        <f t="shared" si="24"/>
        <v/>
      </c>
      <c r="BH125" s="142" t="str">
        <f t="shared" si="24"/>
        <v/>
      </c>
      <c r="BX125" s="219">
        <f t="shared" si="23"/>
        <v>0</v>
      </c>
    </row>
    <row r="126" spans="2:76" ht="35.25" customHeight="1" x14ac:dyDescent="0.25">
      <c r="B126" s="438"/>
      <c r="C126" s="439"/>
      <c r="D126" s="440" t="str">
        <f t="shared" si="19"/>
        <v/>
      </c>
      <c r="E126" s="441"/>
      <c r="F126" s="441"/>
      <c r="G126" s="442"/>
      <c r="H126" s="440" t="str">
        <f t="shared" si="20"/>
        <v/>
      </c>
      <c r="I126" s="441"/>
      <c r="J126" s="441"/>
      <c r="K126" s="442"/>
      <c r="L126" s="436" t="str">
        <f t="shared" si="21"/>
        <v/>
      </c>
      <c r="M126" s="437"/>
      <c r="N126" s="469"/>
      <c r="O126" s="470"/>
      <c r="P126" s="146"/>
      <c r="Q126" s="147"/>
      <c r="R126" s="450"/>
      <c r="S126" s="451"/>
      <c r="T126" s="452"/>
      <c r="U126" s="453"/>
      <c r="V126" s="454"/>
      <c r="W126" s="455"/>
      <c r="X126" s="453"/>
      <c r="Y126" s="454"/>
      <c r="Z126" s="454"/>
      <c r="AA126" s="455"/>
      <c r="AB126" s="453"/>
      <c r="AC126" s="455"/>
      <c r="AD126" s="453"/>
      <c r="AE126" s="455"/>
      <c r="AF126" s="453"/>
      <c r="AG126" s="454"/>
      <c r="AH126" s="455"/>
      <c r="AI126" s="148"/>
      <c r="AJ126" s="199"/>
      <c r="AK126" s="134"/>
      <c r="AL126" s="434" t="s">
        <v>589</v>
      </c>
      <c r="AM126" s="434"/>
      <c r="AN126" s="434"/>
      <c r="AO126" s="96"/>
      <c r="AP126" s="434" t="s">
        <v>591</v>
      </c>
      <c r="AQ126" s="434"/>
      <c r="AR126" s="434"/>
      <c r="AS126" s="96"/>
      <c r="AT126" s="434" t="s">
        <v>592</v>
      </c>
      <c r="AU126" s="434"/>
      <c r="AV126" s="434"/>
      <c r="AW126" s="96"/>
      <c r="AX126" s="434" t="s">
        <v>593</v>
      </c>
      <c r="AY126" s="434"/>
      <c r="AZ126" s="435"/>
      <c r="BB126" s="142" t="str">
        <f t="shared" si="22"/>
        <v/>
      </c>
      <c r="BC126" s="142" t="str">
        <f t="shared" si="24"/>
        <v/>
      </c>
      <c r="BD126" s="142" t="str">
        <f t="shared" si="24"/>
        <v/>
      </c>
      <c r="BE126" s="142" t="str">
        <f t="shared" si="24"/>
        <v/>
      </c>
      <c r="BF126" s="142" t="str">
        <f t="shared" si="24"/>
        <v/>
      </c>
      <c r="BG126" s="142" t="str">
        <f t="shared" si="24"/>
        <v/>
      </c>
      <c r="BH126" s="142" t="str">
        <f t="shared" si="24"/>
        <v/>
      </c>
      <c r="BX126" s="219">
        <f t="shared" si="23"/>
        <v>0</v>
      </c>
    </row>
    <row r="127" spans="2:76" ht="35.25" customHeight="1" x14ac:dyDescent="0.25">
      <c r="B127" s="438"/>
      <c r="C127" s="439"/>
      <c r="D127" s="440" t="str">
        <f t="shared" si="19"/>
        <v/>
      </c>
      <c r="E127" s="441"/>
      <c r="F127" s="441"/>
      <c r="G127" s="442"/>
      <c r="H127" s="440" t="str">
        <f t="shared" si="20"/>
        <v/>
      </c>
      <c r="I127" s="441"/>
      <c r="J127" s="441"/>
      <c r="K127" s="442"/>
      <c r="L127" s="436" t="str">
        <f t="shared" si="21"/>
        <v/>
      </c>
      <c r="M127" s="437"/>
      <c r="N127" s="469"/>
      <c r="O127" s="470"/>
      <c r="P127" s="146"/>
      <c r="Q127" s="147"/>
      <c r="R127" s="450"/>
      <c r="S127" s="451"/>
      <c r="T127" s="452"/>
      <c r="U127" s="453"/>
      <c r="V127" s="454"/>
      <c r="W127" s="455"/>
      <c r="X127" s="453"/>
      <c r="Y127" s="454"/>
      <c r="Z127" s="454"/>
      <c r="AA127" s="455"/>
      <c r="AB127" s="453"/>
      <c r="AC127" s="455"/>
      <c r="AD127" s="453"/>
      <c r="AE127" s="455"/>
      <c r="AF127" s="453"/>
      <c r="AG127" s="454"/>
      <c r="AH127" s="455"/>
      <c r="AI127" s="148"/>
      <c r="AJ127" s="199"/>
      <c r="AK127" s="134"/>
      <c r="AL127" s="434" t="s">
        <v>589</v>
      </c>
      <c r="AM127" s="434"/>
      <c r="AN127" s="434"/>
      <c r="AO127" s="96"/>
      <c r="AP127" s="434" t="s">
        <v>591</v>
      </c>
      <c r="AQ127" s="434"/>
      <c r="AR127" s="434"/>
      <c r="AS127" s="96"/>
      <c r="AT127" s="434" t="s">
        <v>592</v>
      </c>
      <c r="AU127" s="434"/>
      <c r="AV127" s="434"/>
      <c r="AW127" s="96"/>
      <c r="AX127" s="434" t="s">
        <v>593</v>
      </c>
      <c r="AY127" s="434"/>
      <c r="AZ127" s="435"/>
      <c r="BB127" s="142" t="str">
        <f t="shared" si="22"/>
        <v/>
      </c>
      <c r="BC127" s="142" t="str">
        <f t="shared" si="24"/>
        <v/>
      </c>
      <c r="BD127" s="142" t="str">
        <f t="shared" si="24"/>
        <v/>
      </c>
      <c r="BE127" s="142" t="str">
        <f t="shared" si="24"/>
        <v/>
      </c>
      <c r="BF127" s="142" t="str">
        <f t="shared" si="24"/>
        <v/>
      </c>
      <c r="BG127" s="142" t="str">
        <f t="shared" si="24"/>
        <v/>
      </c>
      <c r="BH127" s="142" t="str">
        <f t="shared" si="24"/>
        <v/>
      </c>
      <c r="BX127" s="219">
        <f t="shared" si="23"/>
        <v>0</v>
      </c>
    </row>
    <row r="128" spans="2:76" ht="35.25" customHeight="1" x14ac:dyDescent="0.25">
      <c r="B128" s="438"/>
      <c r="C128" s="439"/>
      <c r="D128" s="440" t="str">
        <f t="shared" si="19"/>
        <v/>
      </c>
      <c r="E128" s="441"/>
      <c r="F128" s="441"/>
      <c r="G128" s="442"/>
      <c r="H128" s="440" t="str">
        <f t="shared" si="20"/>
        <v/>
      </c>
      <c r="I128" s="441"/>
      <c r="J128" s="441"/>
      <c r="K128" s="442"/>
      <c r="L128" s="436" t="str">
        <f t="shared" si="21"/>
        <v/>
      </c>
      <c r="M128" s="437"/>
      <c r="N128" s="469"/>
      <c r="O128" s="470"/>
      <c r="P128" s="146"/>
      <c r="Q128" s="147"/>
      <c r="R128" s="450"/>
      <c r="S128" s="451"/>
      <c r="T128" s="452"/>
      <c r="U128" s="453"/>
      <c r="V128" s="454"/>
      <c r="W128" s="455"/>
      <c r="X128" s="453"/>
      <c r="Y128" s="454"/>
      <c r="Z128" s="454"/>
      <c r="AA128" s="455"/>
      <c r="AB128" s="453"/>
      <c r="AC128" s="455"/>
      <c r="AD128" s="453"/>
      <c r="AE128" s="455"/>
      <c r="AF128" s="453"/>
      <c r="AG128" s="454"/>
      <c r="AH128" s="455"/>
      <c r="AI128" s="148"/>
      <c r="AJ128" s="199"/>
      <c r="AK128" s="134"/>
      <c r="AL128" s="434" t="s">
        <v>589</v>
      </c>
      <c r="AM128" s="434"/>
      <c r="AN128" s="434"/>
      <c r="AO128" s="96"/>
      <c r="AP128" s="434" t="s">
        <v>591</v>
      </c>
      <c r="AQ128" s="434"/>
      <c r="AR128" s="434"/>
      <c r="AS128" s="96"/>
      <c r="AT128" s="434" t="s">
        <v>592</v>
      </c>
      <c r="AU128" s="434"/>
      <c r="AV128" s="434"/>
      <c r="AW128" s="96"/>
      <c r="AX128" s="434" t="s">
        <v>593</v>
      </c>
      <c r="AY128" s="434"/>
      <c r="AZ128" s="435"/>
      <c r="BB128" s="142" t="str">
        <f t="shared" si="22"/>
        <v/>
      </c>
      <c r="BC128" s="142" t="str">
        <f t="shared" si="24"/>
        <v/>
      </c>
      <c r="BD128" s="142" t="str">
        <f t="shared" si="24"/>
        <v/>
      </c>
      <c r="BE128" s="142" t="str">
        <f t="shared" si="24"/>
        <v/>
      </c>
      <c r="BF128" s="142" t="str">
        <f t="shared" si="24"/>
        <v/>
      </c>
      <c r="BG128" s="142" t="str">
        <f t="shared" si="24"/>
        <v/>
      </c>
      <c r="BH128" s="142" t="str">
        <f t="shared" si="24"/>
        <v/>
      </c>
      <c r="BX128" s="219">
        <f t="shared" si="23"/>
        <v>0</v>
      </c>
    </row>
    <row r="129" spans="2:76" ht="35.25" customHeight="1" x14ac:dyDescent="0.25">
      <c r="B129" s="438"/>
      <c r="C129" s="439"/>
      <c r="D129" s="440" t="str">
        <f t="shared" si="19"/>
        <v/>
      </c>
      <c r="E129" s="441"/>
      <c r="F129" s="441"/>
      <c r="G129" s="442"/>
      <c r="H129" s="440" t="str">
        <f t="shared" si="20"/>
        <v/>
      </c>
      <c r="I129" s="441"/>
      <c r="J129" s="441"/>
      <c r="K129" s="442"/>
      <c r="L129" s="436" t="str">
        <f t="shared" si="21"/>
        <v/>
      </c>
      <c r="M129" s="437"/>
      <c r="N129" s="469"/>
      <c r="O129" s="470"/>
      <c r="P129" s="146"/>
      <c r="Q129" s="147"/>
      <c r="R129" s="450"/>
      <c r="S129" s="451"/>
      <c r="T129" s="452"/>
      <c r="U129" s="453"/>
      <c r="V129" s="454"/>
      <c r="W129" s="455"/>
      <c r="X129" s="453"/>
      <c r="Y129" s="454"/>
      <c r="Z129" s="454"/>
      <c r="AA129" s="455"/>
      <c r="AB129" s="453"/>
      <c r="AC129" s="455"/>
      <c r="AD129" s="453"/>
      <c r="AE129" s="455"/>
      <c r="AF129" s="453"/>
      <c r="AG129" s="454"/>
      <c r="AH129" s="455"/>
      <c r="AI129" s="148"/>
      <c r="AJ129" s="199"/>
      <c r="AK129" s="134"/>
      <c r="AL129" s="434" t="s">
        <v>589</v>
      </c>
      <c r="AM129" s="434"/>
      <c r="AN129" s="434"/>
      <c r="AO129" s="96"/>
      <c r="AP129" s="434" t="s">
        <v>591</v>
      </c>
      <c r="AQ129" s="434"/>
      <c r="AR129" s="434"/>
      <c r="AS129" s="96"/>
      <c r="AT129" s="434" t="s">
        <v>592</v>
      </c>
      <c r="AU129" s="434"/>
      <c r="AV129" s="434"/>
      <c r="AW129" s="96"/>
      <c r="AX129" s="434" t="s">
        <v>593</v>
      </c>
      <c r="AY129" s="434"/>
      <c r="AZ129" s="435"/>
      <c r="BB129" s="142" t="str">
        <f t="shared" si="22"/>
        <v/>
      </c>
      <c r="BC129" s="142" t="str">
        <f t="shared" si="24"/>
        <v/>
      </c>
      <c r="BD129" s="142" t="str">
        <f t="shared" si="24"/>
        <v/>
      </c>
      <c r="BE129" s="142" t="str">
        <f t="shared" si="24"/>
        <v/>
      </c>
      <c r="BF129" s="142" t="str">
        <f t="shared" si="24"/>
        <v/>
      </c>
      <c r="BG129" s="142" t="str">
        <f t="shared" si="24"/>
        <v/>
      </c>
      <c r="BH129" s="142" t="str">
        <f t="shared" si="24"/>
        <v/>
      </c>
      <c r="BX129" s="219">
        <f t="shared" si="23"/>
        <v>0</v>
      </c>
    </row>
    <row r="130" spans="2:76" ht="35.25" customHeight="1" x14ac:dyDescent="0.25">
      <c r="B130" s="438"/>
      <c r="C130" s="439"/>
      <c r="D130" s="440" t="str">
        <f t="shared" si="19"/>
        <v/>
      </c>
      <c r="E130" s="441"/>
      <c r="F130" s="441"/>
      <c r="G130" s="442"/>
      <c r="H130" s="440" t="str">
        <f t="shared" si="20"/>
        <v/>
      </c>
      <c r="I130" s="441"/>
      <c r="J130" s="441"/>
      <c r="K130" s="442"/>
      <c r="L130" s="436" t="str">
        <f t="shared" si="21"/>
        <v/>
      </c>
      <c r="M130" s="437"/>
      <c r="N130" s="469"/>
      <c r="O130" s="470"/>
      <c r="P130" s="146"/>
      <c r="Q130" s="147"/>
      <c r="R130" s="450"/>
      <c r="S130" s="451"/>
      <c r="T130" s="452"/>
      <c r="U130" s="453"/>
      <c r="V130" s="454"/>
      <c r="W130" s="455"/>
      <c r="X130" s="453"/>
      <c r="Y130" s="454"/>
      <c r="Z130" s="454"/>
      <c r="AA130" s="455"/>
      <c r="AB130" s="453"/>
      <c r="AC130" s="455"/>
      <c r="AD130" s="453"/>
      <c r="AE130" s="455"/>
      <c r="AF130" s="453"/>
      <c r="AG130" s="454"/>
      <c r="AH130" s="455"/>
      <c r="AI130" s="148"/>
      <c r="AJ130" s="199"/>
      <c r="AK130" s="134"/>
      <c r="AL130" s="434" t="s">
        <v>589</v>
      </c>
      <c r="AM130" s="434"/>
      <c r="AN130" s="434"/>
      <c r="AO130" s="96"/>
      <c r="AP130" s="434" t="s">
        <v>591</v>
      </c>
      <c r="AQ130" s="434"/>
      <c r="AR130" s="434"/>
      <c r="AS130" s="96"/>
      <c r="AT130" s="434" t="s">
        <v>592</v>
      </c>
      <c r="AU130" s="434"/>
      <c r="AV130" s="434"/>
      <c r="AW130" s="96"/>
      <c r="AX130" s="434" t="s">
        <v>593</v>
      </c>
      <c r="AY130" s="434"/>
      <c r="AZ130" s="435"/>
      <c r="BB130" s="142" t="str">
        <f t="shared" si="22"/>
        <v/>
      </c>
      <c r="BC130" s="142" t="str">
        <f t="shared" si="24"/>
        <v/>
      </c>
      <c r="BD130" s="142" t="str">
        <f t="shared" si="24"/>
        <v/>
      </c>
      <c r="BE130" s="142" t="str">
        <f t="shared" si="24"/>
        <v/>
      </c>
      <c r="BF130" s="142" t="str">
        <f t="shared" si="24"/>
        <v/>
      </c>
      <c r="BG130" s="142" t="str">
        <f t="shared" si="24"/>
        <v/>
      </c>
      <c r="BH130" s="142" t="str">
        <f t="shared" si="24"/>
        <v/>
      </c>
      <c r="BX130" s="219">
        <f t="shared" si="23"/>
        <v>0</v>
      </c>
    </row>
    <row r="131" spans="2:76" ht="35.25" customHeight="1" x14ac:dyDescent="0.25">
      <c r="B131" s="438"/>
      <c r="C131" s="439"/>
      <c r="D131" s="440" t="str">
        <f t="shared" si="19"/>
        <v/>
      </c>
      <c r="E131" s="441"/>
      <c r="F131" s="441"/>
      <c r="G131" s="442"/>
      <c r="H131" s="440" t="str">
        <f t="shared" si="20"/>
        <v/>
      </c>
      <c r="I131" s="441"/>
      <c r="J131" s="441"/>
      <c r="K131" s="442"/>
      <c r="L131" s="436" t="str">
        <f t="shared" si="21"/>
        <v/>
      </c>
      <c r="M131" s="437"/>
      <c r="N131" s="469"/>
      <c r="O131" s="470"/>
      <c r="P131" s="146"/>
      <c r="Q131" s="147"/>
      <c r="R131" s="450"/>
      <c r="S131" s="451"/>
      <c r="T131" s="452"/>
      <c r="U131" s="453"/>
      <c r="V131" s="454"/>
      <c r="W131" s="455"/>
      <c r="X131" s="453"/>
      <c r="Y131" s="454"/>
      <c r="Z131" s="454"/>
      <c r="AA131" s="455"/>
      <c r="AB131" s="453"/>
      <c r="AC131" s="455"/>
      <c r="AD131" s="453"/>
      <c r="AE131" s="455"/>
      <c r="AF131" s="453"/>
      <c r="AG131" s="454"/>
      <c r="AH131" s="455"/>
      <c r="AI131" s="148"/>
      <c r="AJ131" s="199"/>
      <c r="AK131" s="134"/>
      <c r="AL131" s="434" t="s">
        <v>589</v>
      </c>
      <c r="AM131" s="434"/>
      <c r="AN131" s="434"/>
      <c r="AO131" s="96"/>
      <c r="AP131" s="434" t="s">
        <v>591</v>
      </c>
      <c r="AQ131" s="434"/>
      <c r="AR131" s="434"/>
      <c r="AS131" s="96"/>
      <c r="AT131" s="434" t="s">
        <v>592</v>
      </c>
      <c r="AU131" s="434"/>
      <c r="AV131" s="434"/>
      <c r="AW131" s="96"/>
      <c r="AX131" s="434" t="s">
        <v>593</v>
      </c>
      <c r="AY131" s="434"/>
      <c r="AZ131" s="435"/>
      <c r="BB131" s="142" t="str">
        <f t="shared" si="22"/>
        <v/>
      </c>
      <c r="BC131" s="142" t="str">
        <f t="shared" si="24"/>
        <v/>
      </c>
      <c r="BD131" s="142" t="str">
        <f t="shared" si="24"/>
        <v/>
      </c>
      <c r="BE131" s="142" t="str">
        <f t="shared" si="24"/>
        <v/>
      </c>
      <c r="BF131" s="142" t="str">
        <f t="shared" si="24"/>
        <v/>
      </c>
      <c r="BG131" s="142" t="str">
        <f t="shared" si="24"/>
        <v/>
      </c>
      <c r="BH131" s="142" t="str">
        <f t="shared" si="24"/>
        <v/>
      </c>
      <c r="BX131" s="219">
        <f t="shared" si="23"/>
        <v>0</v>
      </c>
    </row>
    <row r="132" spans="2:76" ht="35.25" customHeight="1" x14ac:dyDescent="0.25">
      <c r="B132" s="438"/>
      <c r="C132" s="439"/>
      <c r="D132" s="440" t="str">
        <f t="shared" si="19"/>
        <v/>
      </c>
      <c r="E132" s="441"/>
      <c r="F132" s="441"/>
      <c r="G132" s="442"/>
      <c r="H132" s="440" t="str">
        <f t="shared" si="20"/>
        <v/>
      </c>
      <c r="I132" s="441"/>
      <c r="J132" s="441"/>
      <c r="K132" s="442"/>
      <c r="L132" s="436" t="str">
        <f t="shared" si="21"/>
        <v/>
      </c>
      <c r="M132" s="437"/>
      <c r="N132" s="469"/>
      <c r="O132" s="470"/>
      <c r="P132" s="146"/>
      <c r="Q132" s="147"/>
      <c r="R132" s="450"/>
      <c r="S132" s="451"/>
      <c r="T132" s="452"/>
      <c r="U132" s="453"/>
      <c r="V132" s="454"/>
      <c r="W132" s="455"/>
      <c r="X132" s="453"/>
      <c r="Y132" s="454"/>
      <c r="Z132" s="454"/>
      <c r="AA132" s="455"/>
      <c r="AB132" s="453"/>
      <c r="AC132" s="455"/>
      <c r="AD132" s="453"/>
      <c r="AE132" s="455"/>
      <c r="AF132" s="453"/>
      <c r="AG132" s="454"/>
      <c r="AH132" s="455"/>
      <c r="AI132" s="148"/>
      <c r="AJ132" s="199"/>
      <c r="AK132" s="134"/>
      <c r="AL132" s="434" t="s">
        <v>589</v>
      </c>
      <c r="AM132" s="434"/>
      <c r="AN132" s="434"/>
      <c r="AO132" s="96"/>
      <c r="AP132" s="434" t="s">
        <v>591</v>
      </c>
      <c r="AQ132" s="434"/>
      <c r="AR132" s="434"/>
      <c r="AS132" s="96"/>
      <c r="AT132" s="434" t="s">
        <v>592</v>
      </c>
      <c r="AU132" s="434"/>
      <c r="AV132" s="434"/>
      <c r="AW132" s="96"/>
      <c r="AX132" s="434" t="s">
        <v>593</v>
      </c>
      <c r="AY132" s="434"/>
      <c r="AZ132" s="435"/>
      <c r="BB132" s="142" t="str">
        <f t="shared" si="22"/>
        <v/>
      </c>
      <c r="BC132" s="142" t="str">
        <f t="shared" si="24"/>
        <v/>
      </c>
      <c r="BD132" s="142" t="str">
        <f t="shared" si="24"/>
        <v/>
      </c>
      <c r="BE132" s="142" t="str">
        <f t="shared" si="24"/>
        <v/>
      </c>
      <c r="BF132" s="142" t="str">
        <f t="shared" si="24"/>
        <v/>
      </c>
      <c r="BG132" s="142" t="str">
        <f t="shared" si="24"/>
        <v/>
      </c>
      <c r="BH132" s="142" t="str">
        <f t="shared" si="24"/>
        <v/>
      </c>
      <c r="BX132" s="219">
        <f t="shared" si="23"/>
        <v>0</v>
      </c>
    </row>
    <row r="133" spans="2:76" ht="35.25" customHeight="1" x14ac:dyDescent="0.25">
      <c r="B133" s="438"/>
      <c r="C133" s="439"/>
      <c r="D133" s="440" t="str">
        <f t="shared" si="19"/>
        <v/>
      </c>
      <c r="E133" s="441"/>
      <c r="F133" s="441"/>
      <c r="G133" s="442"/>
      <c r="H133" s="440" t="str">
        <f t="shared" si="20"/>
        <v/>
      </c>
      <c r="I133" s="441"/>
      <c r="J133" s="441"/>
      <c r="K133" s="442"/>
      <c r="L133" s="436" t="str">
        <f t="shared" si="21"/>
        <v/>
      </c>
      <c r="M133" s="437"/>
      <c r="N133" s="469"/>
      <c r="O133" s="470"/>
      <c r="P133" s="146"/>
      <c r="Q133" s="147"/>
      <c r="R133" s="450"/>
      <c r="S133" s="451"/>
      <c r="T133" s="452"/>
      <c r="U133" s="453"/>
      <c r="V133" s="454"/>
      <c r="W133" s="455"/>
      <c r="X133" s="453"/>
      <c r="Y133" s="454"/>
      <c r="Z133" s="454"/>
      <c r="AA133" s="455"/>
      <c r="AB133" s="453"/>
      <c r="AC133" s="455"/>
      <c r="AD133" s="453"/>
      <c r="AE133" s="455"/>
      <c r="AF133" s="453"/>
      <c r="AG133" s="454"/>
      <c r="AH133" s="455"/>
      <c r="AI133" s="148"/>
      <c r="AJ133" s="199"/>
      <c r="AK133" s="134"/>
      <c r="AL133" s="434" t="s">
        <v>589</v>
      </c>
      <c r="AM133" s="434"/>
      <c r="AN133" s="434"/>
      <c r="AO133" s="96"/>
      <c r="AP133" s="434" t="s">
        <v>591</v>
      </c>
      <c r="AQ133" s="434"/>
      <c r="AR133" s="434"/>
      <c r="AS133" s="96"/>
      <c r="AT133" s="434" t="s">
        <v>592</v>
      </c>
      <c r="AU133" s="434"/>
      <c r="AV133" s="434"/>
      <c r="AW133" s="96"/>
      <c r="AX133" s="434" t="s">
        <v>593</v>
      </c>
      <c r="AY133" s="434"/>
      <c r="AZ133" s="435"/>
      <c r="BB133" s="142" t="str">
        <f t="shared" si="22"/>
        <v/>
      </c>
      <c r="BC133" s="142" t="str">
        <f t="shared" si="24"/>
        <v/>
      </c>
      <c r="BD133" s="142" t="str">
        <f t="shared" si="24"/>
        <v/>
      </c>
      <c r="BE133" s="142" t="str">
        <f t="shared" si="24"/>
        <v/>
      </c>
      <c r="BF133" s="142" t="str">
        <f t="shared" si="24"/>
        <v/>
      </c>
      <c r="BG133" s="142" t="str">
        <f t="shared" si="24"/>
        <v/>
      </c>
      <c r="BH133" s="142" t="str">
        <f t="shared" si="24"/>
        <v/>
      </c>
      <c r="BX133" s="219">
        <f t="shared" si="23"/>
        <v>0</v>
      </c>
    </row>
    <row r="134" spans="2:76" ht="35.25" customHeight="1" x14ac:dyDescent="0.25">
      <c r="B134" s="438"/>
      <c r="C134" s="439"/>
      <c r="D134" s="440" t="str">
        <f t="shared" si="19"/>
        <v/>
      </c>
      <c r="E134" s="441"/>
      <c r="F134" s="441"/>
      <c r="G134" s="442"/>
      <c r="H134" s="440" t="str">
        <f t="shared" si="20"/>
        <v/>
      </c>
      <c r="I134" s="441"/>
      <c r="J134" s="441"/>
      <c r="K134" s="442"/>
      <c r="L134" s="436" t="str">
        <f t="shared" si="21"/>
        <v/>
      </c>
      <c r="M134" s="437"/>
      <c r="N134" s="469"/>
      <c r="O134" s="470"/>
      <c r="P134" s="146"/>
      <c r="Q134" s="147"/>
      <c r="R134" s="450"/>
      <c r="S134" s="451"/>
      <c r="T134" s="452"/>
      <c r="U134" s="453"/>
      <c r="V134" s="454"/>
      <c r="W134" s="455"/>
      <c r="X134" s="453"/>
      <c r="Y134" s="454"/>
      <c r="Z134" s="454"/>
      <c r="AA134" s="455"/>
      <c r="AB134" s="453"/>
      <c r="AC134" s="455"/>
      <c r="AD134" s="453"/>
      <c r="AE134" s="455"/>
      <c r="AF134" s="453"/>
      <c r="AG134" s="454"/>
      <c r="AH134" s="455"/>
      <c r="AI134" s="148"/>
      <c r="AJ134" s="199"/>
      <c r="AK134" s="134"/>
      <c r="AL134" s="434" t="s">
        <v>589</v>
      </c>
      <c r="AM134" s="434"/>
      <c r="AN134" s="434"/>
      <c r="AO134" s="96"/>
      <c r="AP134" s="434" t="s">
        <v>591</v>
      </c>
      <c r="AQ134" s="434"/>
      <c r="AR134" s="434"/>
      <c r="AS134" s="96"/>
      <c r="AT134" s="434" t="s">
        <v>592</v>
      </c>
      <c r="AU134" s="434"/>
      <c r="AV134" s="434"/>
      <c r="AW134" s="96"/>
      <c r="AX134" s="434" t="s">
        <v>593</v>
      </c>
      <c r="AY134" s="434"/>
      <c r="AZ134" s="435"/>
      <c r="BB134" s="142" t="str">
        <f t="shared" si="22"/>
        <v/>
      </c>
      <c r="BC134" s="142" t="str">
        <f t="shared" si="24"/>
        <v/>
      </c>
      <c r="BD134" s="142" t="str">
        <f t="shared" si="24"/>
        <v/>
      </c>
      <c r="BE134" s="142" t="str">
        <f t="shared" si="24"/>
        <v/>
      </c>
      <c r="BF134" s="142" t="str">
        <f t="shared" si="24"/>
        <v/>
      </c>
      <c r="BG134" s="142" t="str">
        <f t="shared" si="24"/>
        <v/>
      </c>
      <c r="BH134" s="142" t="str">
        <f t="shared" si="24"/>
        <v/>
      </c>
      <c r="BX134" s="219">
        <f t="shared" si="23"/>
        <v>0</v>
      </c>
    </row>
    <row r="135" spans="2:76" ht="35.25" customHeight="1" x14ac:dyDescent="0.25">
      <c r="B135" s="438"/>
      <c r="C135" s="439"/>
      <c r="D135" s="440" t="str">
        <f t="shared" si="19"/>
        <v/>
      </c>
      <c r="E135" s="441"/>
      <c r="F135" s="441"/>
      <c r="G135" s="442"/>
      <c r="H135" s="440" t="str">
        <f t="shared" si="20"/>
        <v/>
      </c>
      <c r="I135" s="441"/>
      <c r="J135" s="441"/>
      <c r="K135" s="442"/>
      <c r="L135" s="436" t="str">
        <f t="shared" si="21"/>
        <v/>
      </c>
      <c r="M135" s="437"/>
      <c r="N135" s="469"/>
      <c r="O135" s="470"/>
      <c r="P135" s="146"/>
      <c r="Q135" s="147"/>
      <c r="R135" s="450"/>
      <c r="S135" s="451"/>
      <c r="T135" s="452"/>
      <c r="U135" s="453"/>
      <c r="V135" s="454"/>
      <c r="W135" s="455"/>
      <c r="X135" s="453"/>
      <c r="Y135" s="454"/>
      <c r="Z135" s="454"/>
      <c r="AA135" s="455"/>
      <c r="AB135" s="453"/>
      <c r="AC135" s="455"/>
      <c r="AD135" s="453"/>
      <c r="AE135" s="455"/>
      <c r="AF135" s="453"/>
      <c r="AG135" s="454"/>
      <c r="AH135" s="455"/>
      <c r="AI135" s="148"/>
      <c r="AJ135" s="199"/>
      <c r="AK135" s="134"/>
      <c r="AL135" s="434" t="s">
        <v>589</v>
      </c>
      <c r="AM135" s="434"/>
      <c r="AN135" s="434"/>
      <c r="AO135" s="96"/>
      <c r="AP135" s="434" t="s">
        <v>591</v>
      </c>
      <c r="AQ135" s="434"/>
      <c r="AR135" s="434"/>
      <c r="AS135" s="96"/>
      <c r="AT135" s="434" t="s">
        <v>592</v>
      </c>
      <c r="AU135" s="434"/>
      <c r="AV135" s="434"/>
      <c r="AW135" s="96"/>
      <c r="AX135" s="434" t="s">
        <v>593</v>
      </c>
      <c r="AY135" s="434"/>
      <c r="AZ135" s="435"/>
      <c r="BB135" s="142" t="str">
        <f t="shared" si="22"/>
        <v/>
      </c>
      <c r="BC135" s="142" t="str">
        <f t="shared" si="24"/>
        <v/>
      </c>
      <c r="BD135" s="142" t="str">
        <f t="shared" si="24"/>
        <v/>
      </c>
      <c r="BE135" s="142" t="str">
        <f t="shared" si="24"/>
        <v/>
      </c>
      <c r="BF135" s="142" t="str">
        <f t="shared" si="24"/>
        <v/>
      </c>
      <c r="BG135" s="142" t="str">
        <f t="shared" si="24"/>
        <v/>
      </c>
      <c r="BH135" s="142" t="str">
        <f t="shared" si="24"/>
        <v/>
      </c>
      <c r="BX135" s="219">
        <f t="shared" si="23"/>
        <v>0</v>
      </c>
    </row>
    <row r="136" spans="2:76" ht="35.25" customHeight="1" x14ac:dyDescent="0.25">
      <c r="B136" s="438"/>
      <c r="C136" s="439"/>
      <c r="D136" s="440" t="str">
        <f>IF(B136="","",VLOOKUP(B136,$BT$6:$BW$36,2,0))</f>
        <v/>
      </c>
      <c r="E136" s="441"/>
      <c r="F136" s="441"/>
      <c r="G136" s="442"/>
      <c r="H136" s="440" t="str">
        <f>IF(B136="","",VLOOKUP(B136,$BT$6:$BW$36,3,0))</f>
        <v/>
      </c>
      <c r="I136" s="441"/>
      <c r="J136" s="441"/>
      <c r="K136" s="442"/>
      <c r="L136" s="436" t="str">
        <f t="shared" ref="L136:L199" si="25">IF(B136="","",VLOOKUP(B136,$BT$6:$BW$36,4,0))</f>
        <v/>
      </c>
      <c r="M136" s="437"/>
      <c r="N136" s="469"/>
      <c r="O136" s="470"/>
      <c r="P136" s="146"/>
      <c r="Q136" s="147"/>
      <c r="R136" s="450"/>
      <c r="S136" s="451"/>
      <c r="T136" s="452"/>
      <c r="U136" s="453"/>
      <c r="V136" s="454"/>
      <c r="W136" s="455"/>
      <c r="X136" s="453"/>
      <c r="Y136" s="454"/>
      <c r="Z136" s="454"/>
      <c r="AA136" s="455"/>
      <c r="AB136" s="453"/>
      <c r="AC136" s="455"/>
      <c r="AD136" s="453"/>
      <c r="AE136" s="455"/>
      <c r="AF136" s="453"/>
      <c r="AG136" s="454"/>
      <c r="AH136" s="455"/>
      <c r="AI136" s="148"/>
      <c r="AJ136" s="199"/>
      <c r="AK136" s="134"/>
      <c r="AL136" s="434" t="s">
        <v>589</v>
      </c>
      <c r="AM136" s="434"/>
      <c r="AN136" s="434"/>
      <c r="AO136" s="96"/>
      <c r="AP136" s="434" t="s">
        <v>591</v>
      </c>
      <c r="AQ136" s="434"/>
      <c r="AR136" s="434"/>
      <c r="AS136" s="96"/>
      <c r="AT136" s="434" t="s">
        <v>592</v>
      </c>
      <c r="AU136" s="434"/>
      <c r="AV136" s="434"/>
      <c r="AW136" s="96"/>
      <c r="AX136" s="434" t="s">
        <v>593</v>
      </c>
      <c r="AY136" s="434"/>
      <c r="AZ136" s="435"/>
      <c r="BB136" s="142" t="str">
        <f t="shared" ref="BB136:BB199" si="26">IF($BF$1="","",IF($AB136=BB$6,(SUM($L136*$BF$1)+10)*2,""))</f>
        <v/>
      </c>
      <c r="BC136" s="142" t="str">
        <f t="shared" si="24"/>
        <v/>
      </c>
      <c r="BD136" s="142" t="str">
        <f t="shared" si="24"/>
        <v/>
      </c>
      <c r="BE136" s="142" t="str">
        <f t="shared" si="24"/>
        <v/>
      </c>
      <c r="BF136" s="142" t="str">
        <f t="shared" si="24"/>
        <v/>
      </c>
      <c r="BG136" s="142" t="str">
        <f t="shared" si="24"/>
        <v/>
      </c>
      <c r="BH136" s="142" t="str">
        <f t="shared" si="24"/>
        <v/>
      </c>
      <c r="BX136" s="219">
        <f t="shared" ref="BX136:BX199" si="27">B136</f>
        <v>0</v>
      </c>
    </row>
    <row r="137" spans="2:76" ht="35.25" customHeight="1" x14ac:dyDescent="0.25">
      <c r="B137" s="438"/>
      <c r="C137" s="439"/>
      <c r="D137" s="440" t="str">
        <f t="shared" ref="D137:D200" si="28">IF(B137="","",VLOOKUP(B137,$BT$6:$BW$36,2,0))</f>
        <v/>
      </c>
      <c r="E137" s="441"/>
      <c r="F137" s="441"/>
      <c r="G137" s="442"/>
      <c r="H137" s="440" t="str">
        <f t="shared" ref="H137:H200" si="29">IF(B137="","",VLOOKUP(B137,$BT$6:$BW$36,3,0))</f>
        <v/>
      </c>
      <c r="I137" s="441"/>
      <c r="J137" s="441"/>
      <c r="K137" s="442"/>
      <c r="L137" s="436" t="str">
        <f t="shared" si="25"/>
        <v/>
      </c>
      <c r="M137" s="437"/>
      <c r="N137" s="469"/>
      <c r="O137" s="470"/>
      <c r="P137" s="146"/>
      <c r="Q137" s="147"/>
      <c r="R137" s="450"/>
      <c r="S137" s="451"/>
      <c r="T137" s="452"/>
      <c r="U137" s="453"/>
      <c r="V137" s="454"/>
      <c r="W137" s="455"/>
      <c r="X137" s="453"/>
      <c r="Y137" s="454"/>
      <c r="Z137" s="454"/>
      <c r="AA137" s="455"/>
      <c r="AB137" s="453"/>
      <c r="AC137" s="455"/>
      <c r="AD137" s="453"/>
      <c r="AE137" s="455"/>
      <c r="AF137" s="453"/>
      <c r="AG137" s="454"/>
      <c r="AH137" s="455"/>
      <c r="AI137" s="148"/>
      <c r="AJ137" s="199"/>
      <c r="AK137" s="134"/>
      <c r="AL137" s="434" t="s">
        <v>589</v>
      </c>
      <c r="AM137" s="434"/>
      <c r="AN137" s="434"/>
      <c r="AO137" s="96"/>
      <c r="AP137" s="434" t="s">
        <v>591</v>
      </c>
      <c r="AQ137" s="434"/>
      <c r="AR137" s="434"/>
      <c r="AS137" s="96"/>
      <c r="AT137" s="434" t="s">
        <v>592</v>
      </c>
      <c r="AU137" s="434"/>
      <c r="AV137" s="434"/>
      <c r="AW137" s="96"/>
      <c r="AX137" s="434" t="s">
        <v>593</v>
      </c>
      <c r="AY137" s="434"/>
      <c r="AZ137" s="435"/>
      <c r="BB137" s="142" t="str">
        <f t="shared" si="26"/>
        <v/>
      </c>
      <c r="BC137" s="142" t="str">
        <f t="shared" si="24"/>
        <v/>
      </c>
      <c r="BD137" s="142" t="str">
        <f t="shared" si="24"/>
        <v/>
      </c>
      <c r="BE137" s="142" t="str">
        <f t="shared" si="24"/>
        <v/>
      </c>
      <c r="BF137" s="142" t="str">
        <f t="shared" si="24"/>
        <v/>
      </c>
      <c r="BG137" s="142" t="str">
        <f t="shared" si="24"/>
        <v/>
      </c>
      <c r="BH137" s="142" t="str">
        <f t="shared" si="24"/>
        <v/>
      </c>
      <c r="BX137" s="219">
        <f t="shared" si="27"/>
        <v>0</v>
      </c>
    </row>
    <row r="138" spans="2:76" ht="35.25" customHeight="1" x14ac:dyDescent="0.25">
      <c r="B138" s="438"/>
      <c r="C138" s="439"/>
      <c r="D138" s="440" t="str">
        <f t="shared" si="28"/>
        <v/>
      </c>
      <c r="E138" s="441"/>
      <c r="F138" s="441"/>
      <c r="G138" s="442"/>
      <c r="H138" s="440" t="str">
        <f t="shared" si="29"/>
        <v/>
      </c>
      <c r="I138" s="441"/>
      <c r="J138" s="441"/>
      <c r="K138" s="442"/>
      <c r="L138" s="436" t="str">
        <f t="shared" si="25"/>
        <v/>
      </c>
      <c r="M138" s="437"/>
      <c r="N138" s="469"/>
      <c r="O138" s="470"/>
      <c r="P138" s="146"/>
      <c r="Q138" s="147"/>
      <c r="R138" s="450"/>
      <c r="S138" s="451"/>
      <c r="T138" s="452"/>
      <c r="U138" s="453"/>
      <c r="V138" s="454"/>
      <c r="W138" s="455"/>
      <c r="X138" s="453"/>
      <c r="Y138" s="454"/>
      <c r="Z138" s="454"/>
      <c r="AA138" s="455"/>
      <c r="AB138" s="453"/>
      <c r="AC138" s="455"/>
      <c r="AD138" s="453"/>
      <c r="AE138" s="455"/>
      <c r="AF138" s="453"/>
      <c r="AG138" s="454"/>
      <c r="AH138" s="455"/>
      <c r="AI138" s="148"/>
      <c r="AJ138" s="199"/>
      <c r="AK138" s="134"/>
      <c r="AL138" s="434" t="s">
        <v>589</v>
      </c>
      <c r="AM138" s="434"/>
      <c r="AN138" s="434"/>
      <c r="AO138" s="96"/>
      <c r="AP138" s="434" t="s">
        <v>591</v>
      </c>
      <c r="AQ138" s="434"/>
      <c r="AR138" s="434"/>
      <c r="AS138" s="96"/>
      <c r="AT138" s="434" t="s">
        <v>592</v>
      </c>
      <c r="AU138" s="434"/>
      <c r="AV138" s="434"/>
      <c r="AW138" s="96"/>
      <c r="AX138" s="434" t="s">
        <v>593</v>
      </c>
      <c r="AY138" s="434"/>
      <c r="AZ138" s="435"/>
      <c r="BB138" s="142" t="str">
        <f t="shared" si="26"/>
        <v/>
      </c>
      <c r="BC138" s="142" t="str">
        <f t="shared" si="24"/>
        <v/>
      </c>
      <c r="BD138" s="142" t="str">
        <f t="shared" si="24"/>
        <v/>
      </c>
      <c r="BE138" s="142" t="str">
        <f t="shared" si="24"/>
        <v/>
      </c>
      <c r="BF138" s="142" t="str">
        <f t="shared" si="24"/>
        <v/>
      </c>
      <c r="BG138" s="142" t="str">
        <f t="shared" si="24"/>
        <v/>
      </c>
      <c r="BH138" s="142" t="str">
        <f t="shared" si="24"/>
        <v/>
      </c>
      <c r="BX138" s="219">
        <f t="shared" si="27"/>
        <v>0</v>
      </c>
    </row>
    <row r="139" spans="2:76" ht="35.25" customHeight="1" x14ac:dyDescent="0.25">
      <c r="B139" s="438"/>
      <c r="C139" s="439"/>
      <c r="D139" s="440" t="str">
        <f t="shared" si="28"/>
        <v/>
      </c>
      <c r="E139" s="441"/>
      <c r="F139" s="441"/>
      <c r="G139" s="442"/>
      <c r="H139" s="440" t="str">
        <f t="shared" si="29"/>
        <v/>
      </c>
      <c r="I139" s="441"/>
      <c r="J139" s="441"/>
      <c r="K139" s="442"/>
      <c r="L139" s="436" t="str">
        <f t="shared" si="25"/>
        <v/>
      </c>
      <c r="M139" s="437"/>
      <c r="N139" s="469"/>
      <c r="O139" s="470"/>
      <c r="P139" s="146"/>
      <c r="Q139" s="147"/>
      <c r="R139" s="450"/>
      <c r="S139" s="451"/>
      <c r="T139" s="452"/>
      <c r="U139" s="453"/>
      <c r="V139" s="454"/>
      <c r="W139" s="455"/>
      <c r="X139" s="453"/>
      <c r="Y139" s="454"/>
      <c r="Z139" s="454"/>
      <c r="AA139" s="455"/>
      <c r="AB139" s="453"/>
      <c r="AC139" s="455"/>
      <c r="AD139" s="453"/>
      <c r="AE139" s="455"/>
      <c r="AF139" s="453"/>
      <c r="AG139" s="454"/>
      <c r="AH139" s="455"/>
      <c r="AI139" s="148"/>
      <c r="AJ139" s="199"/>
      <c r="AK139" s="134"/>
      <c r="AL139" s="434" t="s">
        <v>589</v>
      </c>
      <c r="AM139" s="434"/>
      <c r="AN139" s="434"/>
      <c r="AO139" s="96"/>
      <c r="AP139" s="434" t="s">
        <v>591</v>
      </c>
      <c r="AQ139" s="434"/>
      <c r="AR139" s="434"/>
      <c r="AS139" s="96"/>
      <c r="AT139" s="434" t="s">
        <v>592</v>
      </c>
      <c r="AU139" s="434"/>
      <c r="AV139" s="434"/>
      <c r="AW139" s="96"/>
      <c r="AX139" s="434" t="s">
        <v>593</v>
      </c>
      <c r="AY139" s="434"/>
      <c r="AZ139" s="435"/>
      <c r="BB139" s="142" t="str">
        <f t="shared" si="26"/>
        <v/>
      </c>
      <c r="BC139" s="142" t="str">
        <f t="shared" si="24"/>
        <v/>
      </c>
      <c r="BD139" s="142" t="str">
        <f t="shared" si="24"/>
        <v/>
      </c>
      <c r="BE139" s="142" t="str">
        <f t="shared" si="24"/>
        <v/>
      </c>
      <c r="BF139" s="142" t="str">
        <f t="shared" si="24"/>
        <v/>
      </c>
      <c r="BG139" s="142" t="str">
        <f t="shared" si="24"/>
        <v/>
      </c>
      <c r="BH139" s="142" t="str">
        <f t="shared" si="24"/>
        <v/>
      </c>
      <c r="BX139" s="219">
        <f t="shared" si="27"/>
        <v>0</v>
      </c>
    </row>
    <row r="140" spans="2:76" ht="35.25" customHeight="1" x14ac:dyDescent="0.25">
      <c r="B140" s="438"/>
      <c r="C140" s="439"/>
      <c r="D140" s="440" t="str">
        <f t="shared" si="28"/>
        <v/>
      </c>
      <c r="E140" s="441"/>
      <c r="F140" s="441"/>
      <c r="G140" s="442"/>
      <c r="H140" s="440" t="str">
        <f t="shared" si="29"/>
        <v/>
      </c>
      <c r="I140" s="441"/>
      <c r="J140" s="441"/>
      <c r="K140" s="442"/>
      <c r="L140" s="436" t="str">
        <f t="shared" si="25"/>
        <v/>
      </c>
      <c r="M140" s="437"/>
      <c r="N140" s="469"/>
      <c r="O140" s="470"/>
      <c r="P140" s="146"/>
      <c r="Q140" s="147"/>
      <c r="R140" s="450"/>
      <c r="S140" s="451"/>
      <c r="T140" s="452"/>
      <c r="U140" s="453"/>
      <c r="V140" s="454"/>
      <c r="W140" s="455"/>
      <c r="X140" s="453"/>
      <c r="Y140" s="454"/>
      <c r="Z140" s="454"/>
      <c r="AA140" s="455"/>
      <c r="AB140" s="453"/>
      <c r="AC140" s="455"/>
      <c r="AD140" s="453"/>
      <c r="AE140" s="455"/>
      <c r="AF140" s="453"/>
      <c r="AG140" s="454"/>
      <c r="AH140" s="455"/>
      <c r="AI140" s="148"/>
      <c r="AJ140" s="199"/>
      <c r="AK140" s="134"/>
      <c r="AL140" s="434" t="s">
        <v>589</v>
      </c>
      <c r="AM140" s="434"/>
      <c r="AN140" s="434"/>
      <c r="AO140" s="96"/>
      <c r="AP140" s="434" t="s">
        <v>591</v>
      </c>
      <c r="AQ140" s="434"/>
      <c r="AR140" s="434"/>
      <c r="AS140" s="96"/>
      <c r="AT140" s="434" t="s">
        <v>592</v>
      </c>
      <c r="AU140" s="434"/>
      <c r="AV140" s="434"/>
      <c r="AW140" s="96"/>
      <c r="AX140" s="434" t="s">
        <v>593</v>
      </c>
      <c r="AY140" s="434"/>
      <c r="AZ140" s="435"/>
      <c r="BB140" s="142" t="str">
        <f t="shared" si="26"/>
        <v/>
      </c>
      <c r="BC140" s="142" t="str">
        <f t="shared" si="24"/>
        <v/>
      </c>
      <c r="BD140" s="142" t="str">
        <f t="shared" si="24"/>
        <v/>
      </c>
      <c r="BE140" s="142" t="str">
        <f t="shared" si="24"/>
        <v/>
      </c>
      <c r="BF140" s="142" t="str">
        <f t="shared" si="24"/>
        <v/>
      </c>
      <c r="BG140" s="142" t="str">
        <f t="shared" si="24"/>
        <v/>
      </c>
      <c r="BH140" s="142" t="str">
        <f t="shared" si="24"/>
        <v/>
      </c>
      <c r="BX140" s="219">
        <f t="shared" si="27"/>
        <v>0</v>
      </c>
    </row>
    <row r="141" spans="2:76" ht="35.25" customHeight="1" x14ac:dyDescent="0.25">
      <c r="B141" s="438"/>
      <c r="C141" s="439"/>
      <c r="D141" s="440" t="str">
        <f t="shared" si="28"/>
        <v/>
      </c>
      <c r="E141" s="441"/>
      <c r="F141" s="441"/>
      <c r="G141" s="442"/>
      <c r="H141" s="440" t="str">
        <f t="shared" si="29"/>
        <v/>
      </c>
      <c r="I141" s="441"/>
      <c r="J141" s="441"/>
      <c r="K141" s="442"/>
      <c r="L141" s="436" t="str">
        <f t="shared" si="25"/>
        <v/>
      </c>
      <c r="M141" s="437"/>
      <c r="N141" s="469"/>
      <c r="O141" s="470"/>
      <c r="P141" s="146"/>
      <c r="Q141" s="147"/>
      <c r="R141" s="450"/>
      <c r="S141" s="451"/>
      <c r="T141" s="452"/>
      <c r="U141" s="453"/>
      <c r="V141" s="454"/>
      <c r="W141" s="455"/>
      <c r="X141" s="453"/>
      <c r="Y141" s="454"/>
      <c r="Z141" s="454"/>
      <c r="AA141" s="455"/>
      <c r="AB141" s="453"/>
      <c r="AC141" s="455"/>
      <c r="AD141" s="453"/>
      <c r="AE141" s="455"/>
      <c r="AF141" s="453"/>
      <c r="AG141" s="454"/>
      <c r="AH141" s="455"/>
      <c r="AI141" s="148"/>
      <c r="AJ141" s="199"/>
      <c r="AK141" s="134"/>
      <c r="AL141" s="434" t="s">
        <v>589</v>
      </c>
      <c r="AM141" s="434"/>
      <c r="AN141" s="434"/>
      <c r="AO141" s="96"/>
      <c r="AP141" s="434" t="s">
        <v>591</v>
      </c>
      <c r="AQ141" s="434"/>
      <c r="AR141" s="434"/>
      <c r="AS141" s="96"/>
      <c r="AT141" s="434" t="s">
        <v>592</v>
      </c>
      <c r="AU141" s="434"/>
      <c r="AV141" s="434"/>
      <c r="AW141" s="96"/>
      <c r="AX141" s="434" t="s">
        <v>593</v>
      </c>
      <c r="AY141" s="434"/>
      <c r="AZ141" s="435"/>
      <c r="BB141" s="142" t="str">
        <f t="shared" si="26"/>
        <v/>
      </c>
      <c r="BC141" s="142" t="str">
        <f t="shared" si="24"/>
        <v/>
      </c>
      <c r="BD141" s="142" t="str">
        <f t="shared" si="24"/>
        <v/>
      </c>
      <c r="BE141" s="142" t="str">
        <f t="shared" si="24"/>
        <v/>
      </c>
      <c r="BF141" s="142" t="str">
        <f t="shared" si="24"/>
        <v/>
      </c>
      <c r="BG141" s="142" t="str">
        <f t="shared" si="24"/>
        <v/>
      </c>
      <c r="BH141" s="142" t="str">
        <f t="shared" si="24"/>
        <v/>
      </c>
      <c r="BX141" s="219">
        <f t="shared" si="27"/>
        <v>0</v>
      </c>
    </row>
    <row r="142" spans="2:76" ht="35.25" customHeight="1" x14ac:dyDescent="0.25">
      <c r="B142" s="438"/>
      <c r="C142" s="439"/>
      <c r="D142" s="440" t="str">
        <f t="shared" si="28"/>
        <v/>
      </c>
      <c r="E142" s="441"/>
      <c r="F142" s="441"/>
      <c r="G142" s="442"/>
      <c r="H142" s="440" t="str">
        <f t="shared" si="29"/>
        <v/>
      </c>
      <c r="I142" s="441"/>
      <c r="J142" s="441"/>
      <c r="K142" s="442"/>
      <c r="L142" s="436" t="str">
        <f t="shared" si="25"/>
        <v/>
      </c>
      <c r="M142" s="437"/>
      <c r="N142" s="469"/>
      <c r="O142" s="470"/>
      <c r="P142" s="146"/>
      <c r="Q142" s="147"/>
      <c r="R142" s="450"/>
      <c r="S142" s="451"/>
      <c r="T142" s="452"/>
      <c r="U142" s="453"/>
      <c r="V142" s="454"/>
      <c r="W142" s="455"/>
      <c r="X142" s="453"/>
      <c r="Y142" s="454"/>
      <c r="Z142" s="454"/>
      <c r="AA142" s="455"/>
      <c r="AB142" s="453"/>
      <c r="AC142" s="455"/>
      <c r="AD142" s="453"/>
      <c r="AE142" s="455"/>
      <c r="AF142" s="453"/>
      <c r="AG142" s="454"/>
      <c r="AH142" s="455"/>
      <c r="AI142" s="148"/>
      <c r="AJ142" s="199"/>
      <c r="AK142" s="134"/>
      <c r="AL142" s="434" t="s">
        <v>589</v>
      </c>
      <c r="AM142" s="434"/>
      <c r="AN142" s="434"/>
      <c r="AO142" s="96"/>
      <c r="AP142" s="434" t="s">
        <v>591</v>
      </c>
      <c r="AQ142" s="434"/>
      <c r="AR142" s="434"/>
      <c r="AS142" s="96"/>
      <c r="AT142" s="434" t="s">
        <v>592</v>
      </c>
      <c r="AU142" s="434"/>
      <c r="AV142" s="434"/>
      <c r="AW142" s="96"/>
      <c r="AX142" s="434" t="s">
        <v>593</v>
      </c>
      <c r="AY142" s="434"/>
      <c r="AZ142" s="435"/>
      <c r="BB142" s="142" t="str">
        <f t="shared" si="26"/>
        <v/>
      </c>
      <c r="BC142" s="142" t="str">
        <f t="shared" si="24"/>
        <v/>
      </c>
      <c r="BD142" s="142" t="str">
        <f t="shared" si="24"/>
        <v/>
      </c>
      <c r="BE142" s="142" t="str">
        <f t="shared" si="24"/>
        <v/>
      </c>
      <c r="BF142" s="142" t="str">
        <f t="shared" si="24"/>
        <v/>
      </c>
      <c r="BG142" s="142" t="str">
        <f t="shared" si="24"/>
        <v/>
      </c>
      <c r="BH142" s="142" t="str">
        <f t="shared" si="24"/>
        <v/>
      </c>
      <c r="BX142" s="219">
        <f t="shared" si="27"/>
        <v>0</v>
      </c>
    </row>
    <row r="143" spans="2:76" ht="35.25" customHeight="1" x14ac:dyDescent="0.25">
      <c r="B143" s="438"/>
      <c r="C143" s="439"/>
      <c r="D143" s="440" t="str">
        <f t="shared" si="28"/>
        <v/>
      </c>
      <c r="E143" s="441"/>
      <c r="F143" s="441"/>
      <c r="G143" s="442"/>
      <c r="H143" s="440" t="str">
        <f t="shared" si="29"/>
        <v/>
      </c>
      <c r="I143" s="441"/>
      <c r="J143" s="441"/>
      <c r="K143" s="442"/>
      <c r="L143" s="436" t="str">
        <f t="shared" si="25"/>
        <v/>
      </c>
      <c r="M143" s="437"/>
      <c r="N143" s="469"/>
      <c r="O143" s="470"/>
      <c r="P143" s="146"/>
      <c r="Q143" s="147"/>
      <c r="R143" s="450"/>
      <c r="S143" s="451"/>
      <c r="T143" s="452"/>
      <c r="U143" s="453"/>
      <c r="V143" s="454"/>
      <c r="W143" s="455"/>
      <c r="X143" s="453"/>
      <c r="Y143" s="454"/>
      <c r="Z143" s="454"/>
      <c r="AA143" s="455"/>
      <c r="AB143" s="453"/>
      <c r="AC143" s="455"/>
      <c r="AD143" s="453"/>
      <c r="AE143" s="455"/>
      <c r="AF143" s="453"/>
      <c r="AG143" s="454"/>
      <c r="AH143" s="455"/>
      <c r="AI143" s="148"/>
      <c r="AJ143" s="199"/>
      <c r="AK143" s="134"/>
      <c r="AL143" s="434" t="s">
        <v>589</v>
      </c>
      <c r="AM143" s="434"/>
      <c r="AN143" s="434"/>
      <c r="AO143" s="96"/>
      <c r="AP143" s="434" t="s">
        <v>591</v>
      </c>
      <c r="AQ143" s="434"/>
      <c r="AR143" s="434"/>
      <c r="AS143" s="96"/>
      <c r="AT143" s="434" t="s">
        <v>592</v>
      </c>
      <c r="AU143" s="434"/>
      <c r="AV143" s="434"/>
      <c r="AW143" s="96"/>
      <c r="AX143" s="434" t="s">
        <v>593</v>
      </c>
      <c r="AY143" s="434"/>
      <c r="AZ143" s="435"/>
      <c r="BB143" s="142" t="str">
        <f t="shared" si="26"/>
        <v/>
      </c>
      <c r="BC143" s="142" t="str">
        <f t="shared" si="24"/>
        <v/>
      </c>
      <c r="BD143" s="142" t="str">
        <f t="shared" si="24"/>
        <v/>
      </c>
      <c r="BE143" s="142" t="str">
        <f t="shared" si="24"/>
        <v/>
      </c>
      <c r="BF143" s="142" t="str">
        <f t="shared" si="24"/>
        <v/>
      </c>
      <c r="BG143" s="142" t="str">
        <f t="shared" si="24"/>
        <v/>
      </c>
      <c r="BH143" s="142" t="str">
        <f t="shared" si="24"/>
        <v/>
      </c>
      <c r="BX143" s="219">
        <f t="shared" si="27"/>
        <v>0</v>
      </c>
    </row>
    <row r="144" spans="2:76" ht="35.25" customHeight="1" x14ac:dyDescent="0.25">
      <c r="B144" s="438"/>
      <c r="C144" s="439"/>
      <c r="D144" s="440" t="str">
        <f t="shared" si="28"/>
        <v/>
      </c>
      <c r="E144" s="441"/>
      <c r="F144" s="441"/>
      <c r="G144" s="442"/>
      <c r="H144" s="440" t="str">
        <f t="shared" si="29"/>
        <v/>
      </c>
      <c r="I144" s="441"/>
      <c r="J144" s="441"/>
      <c r="K144" s="442"/>
      <c r="L144" s="436" t="str">
        <f t="shared" si="25"/>
        <v/>
      </c>
      <c r="M144" s="437"/>
      <c r="N144" s="469"/>
      <c r="O144" s="470"/>
      <c r="P144" s="146"/>
      <c r="Q144" s="147"/>
      <c r="R144" s="450"/>
      <c r="S144" s="451"/>
      <c r="T144" s="452"/>
      <c r="U144" s="453"/>
      <c r="V144" s="454"/>
      <c r="W144" s="455"/>
      <c r="X144" s="453"/>
      <c r="Y144" s="454"/>
      <c r="Z144" s="454"/>
      <c r="AA144" s="455"/>
      <c r="AB144" s="453"/>
      <c r="AC144" s="455"/>
      <c r="AD144" s="453"/>
      <c r="AE144" s="455"/>
      <c r="AF144" s="453"/>
      <c r="AG144" s="454"/>
      <c r="AH144" s="455"/>
      <c r="AI144" s="148"/>
      <c r="AJ144" s="199"/>
      <c r="AK144" s="134"/>
      <c r="AL144" s="434" t="s">
        <v>589</v>
      </c>
      <c r="AM144" s="434"/>
      <c r="AN144" s="434"/>
      <c r="AO144" s="96"/>
      <c r="AP144" s="434" t="s">
        <v>591</v>
      </c>
      <c r="AQ144" s="434"/>
      <c r="AR144" s="434"/>
      <c r="AS144" s="96"/>
      <c r="AT144" s="434" t="s">
        <v>592</v>
      </c>
      <c r="AU144" s="434"/>
      <c r="AV144" s="434"/>
      <c r="AW144" s="96"/>
      <c r="AX144" s="434" t="s">
        <v>593</v>
      </c>
      <c r="AY144" s="434"/>
      <c r="AZ144" s="435"/>
      <c r="BB144" s="142" t="str">
        <f t="shared" si="26"/>
        <v/>
      </c>
      <c r="BC144" s="142" t="str">
        <f t="shared" si="24"/>
        <v/>
      </c>
      <c r="BD144" s="142" t="str">
        <f t="shared" si="24"/>
        <v/>
      </c>
      <c r="BE144" s="142" t="str">
        <f t="shared" si="24"/>
        <v/>
      </c>
      <c r="BF144" s="142" t="str">
        <f t="shared" si="24"/>
        <v/>
      </c>
      <c r="BG144" s="142" t="str">
        <f t="shared" si="24"/>
        <v/>
      </c>
      <c r="BH144" s="142" t="str">
        <f t="shared" si="24"/>
        <v/>
      </c>
      <c r="BX144" s="219">
        <f t="shared" si="27"/>
        <v>0</v>
      </c>
    </row>
    <row r="145" spans="2:76" ht="35.25" customHeight="1" x14ac:dyDescent="0.25">
      <c r="B145" s="438"/>
      <c r="C145" s="439"/>
      <c r="D145" s="440" t="str">
        <f t="shared" si="28"/>
        <v/>
      </c>
      <c r="E145" s="441"/>
      <c r="F145" s="441"/>
      <c r="G145" s="442"/>
      <c r="H145" s="440" t="str">
        <f t="shared" si="29"/>
        <v/>
      </c>
      <c r="I145" s="441"/>
      <c r="J145" s="441"/>
      <c r="K145" s="442"/>
      <c r="L145" s="436" t="str">
        <f t="shared" si="25"/>
        <v/>
      </c>
      <c r="M145" s="437"/>
      <c r="N145" s="469"/>
      <c r="O145" s="470"/>
      <c r="P145" s="146"/>
      <c r="Q145" s="147"/>
      <c r="R145" s="450"/>
      <c r="S145" s="451"/>
      <c r="T145" s="452"/>
      <c r="U145" s="453"/>
      <c r="V145" s="454"/>
      <c r="W145" s="455"/>
      <c r="X145" s="453"/>
      <c r="Y145" s="454"/>
      <c r="Z145" s="454"/>
      <c r="AA145" s="455"/>
      <c r="AB145" s="453"/>
      <c r="AC145" s="455"/>
      <c r="AD145" s="453"/>
      <c r="AE145" s="455"/>
      <c r="AF145" s="453"/>
      <c r="AG145" s="454"/>
      <c r="AH145" s="455"/>
      <c r="AI145" s="148"/>
      <c r="AJ145" s="199"/>
      <c r="AK145" s="134"/>
      <c r="AL145" s="434" t="s">
        <v>589</v>
      </c>
      <c r="AM145" s="434"/>
      <c r="AN145" s="434"/>
      <c r="AO145" s="96"/>
      <c r="AP145" s="434" t="s">
        <v>591</v>
      </c>
      <c r="AQ145" s="434"/>
      <c r="AR145" s="434"/>
      <c r="AS145" s="96"/>
      <c r="AT145" s="434" t="s">
        <v>592</v>
      </c>
      <c r="AU145" s="434"/>
      <c r="AV145" s="434"/>
      <c r="AW145" s="96"/>
      <c r="AX145" s="434" t="s">
        <v>593</v>
      </c>
      <c r="AY145" s="434"/>
      <c r="AZ145" s="435"/>
      <c r="BB145" s="142" t="str">
        <f t="shared" si="26"/>
        <v/>
      </c>
      <c r="BC145" s="142" t="str">
        <f t="shared" si="24"/>
        <v/>
      </c>
      <c r="BD145" s="142" t="str">
        <f t="shared" si="24"/>
        <v/>
      </c>
      <c r="BE145" s="142" t="str">
        <f t="shared" si="24"/>
        <v/>
      </c>
      <c r="BF145" s="142" t="str">
        <f t="shared" si="24"/>
        <v/>
      </c>
      <c r="BG145" s="142" t="str">
        <f t="shared" si="24"/>
        <v/>
      </c>
      <c r="BH145" s="142" t="str">
        <f t="shared" si="24"/>
        <v/>
      </c>
      <c r="BX145" s="219">
        <f t="shared" si="27"/>
        <v>0</v>
      </c>
    </row>
    <row r="146" spans="2:76" ht="35.25" customHeight="1" x14ac:dyDescent="0.25">
      <c r="B146" s="438"/>
      <c r="C146" s="439"/>
      <c r="D146" s="440" t="str">
        <f t="shared" si="28"/>
        <v/>
      </c>
      <c r="E146" s="441"/>
      <c r="F146" s="441"/>
      <c r="G146" s="442"/>
      <c r="H146" s="440" t="str">
        <f t="shared" si="29"/>
        <v/>
      </c>
      <c r="I146" s="441"/>
      <c r="J146" s="441"/>
      <c r="K146" s="442"/>
      <c r="L146" s="436" t="str">
        <f t="shared" si="25"/>
        <v/>
      </c>
      <c r="M146" s="437"/>
      <c r="N146" s="469"/>
      <c r="O146" s="470"/>
      <c r="P146" s="146"/>
      <c r="Q146" s="147"/>
      <c r="R146" s="450"/>
      <c r="S146" s="451"/>
      <c r="T146" s="452"/>
      <c r="U146" s="453"/>
      <c r="V146" s="454"/>
      <c r="W146" s="455"/>
      <c r="X146" s="453"/>
      <c r="Y146" s="454"/>
      <c r="Z146" s="454"/>
      <c r="AA146" s="455"/>
      <c r="AB146" s="453"/>
      <c r="AC146" s="455"/>
      <c r="AD146" s="453"/>
      <c r="AE146" s="455"/>
      <c r="AF146" s="453"/>
      <c r="AG146" s="454"/>
      <c r="AH146" s="455"/>
      <c r="AI146" s="148"/>
      <c r="AJ146" s="199"/>
      <c r="AK146" s="134"/>
      <c r="AL146" s="434" t="s">
        <v>589</v>
      </c>
      <c r="AM146" s="434"/>
      <c r="AN146" s="434"/>
      <c r="AO146" s="96"/>
      <c r="AP146" s="434" t="s">
        <v>591</v>
      </c>
      <c r="AQ146" s="434"/>
      <c r="AR146" s="434"/>
      <c r="AS146" s="96"/>
      <c r="AT146" s="434" t="s">
        <v>592</v>
      </c>
      <c r="AU146" s="434"/>
      <c r="AV146" s="434"/>
      <c r="AW146" s="96"/>
      <c r="AX146" s="434" t="s">
        <v>593</v>
      </c>
      <c r="AY146" s="434"/>
      <c r="AZ146" s="435"/>
      <c r="BB146" s="142" t="str">
        <f t="shared" si="26"/>
        <v/>
      </c>
      <c r="BC146" s="142" t="str">
        <f t="shared" si="24"/>
        <v/>
      </c>
      <c r="BD146" s="142" t="str">
        <f t="shared" si="24"/>
        <v/>
      </c>
      <c r="BE146" s="142" t="str">
        <f t="shared" si="24"/>
        <v/>
      </c>
      <c r="BF146" s="142" t="str">
        <f t="shared" si="24"/>
        <v/>
      </c>
      <c r="BG146" s="142" t="str">
        <f t="shared" si="24"/>
        <v/>
      </c>
      <c r="BH146" s="142" t="str">
        <f t="shared" si="24"/>
        <v/>
      </c>
      <c r="BX146" s="219">
        <f t="shared" si="27"/>
        <v>0</v>
      </c>
    </row>
    <row r="147" spans="2:76" ht="35.25" customHeight="1" x14ac:dyDescent="0.25">
      <c r="B147" s="438"/>
      <c r="C147" s="439"/>
      <c r="D147" s="440" t="str">
        <f t="shared" si="28"/>
        <v/>
      </c>
      <c r="E147" s="441"/>
      <c r="F147" s="441"/>
      <c r="G147" s="442"/>
      <c r="H147" s="440" t="str">
        <f t="shared" si="29"/>
        <v/>
      </c>
      <c r="I147" s="441"/>
      <c r="J147" s="441"/>
      <c r="K147" s="442"/>
      <c r="L147" s="436" t="str">
        <f t="shared" si="25"/>
        <v/>
      </c>
      <c r="M147" s="437"/>
      <c r="N147" s="469"/>
      <c r="O147" s="470"/>
      <c r="P147" s="146"/>
      <c r="Q147" s="147"/>
      <c r="R147" s="450"/>
      <c r="S147" s="451"/>
      <c r="T147" s="452"/>
      <c r="U147" s="453"/>
      <c r="V147" s="454"/>
      <c r="W147" s="455"/>
      <c r="X147" s="453"/>
      <c r="Y147" s="454"/>
      <c r="Z147" s="454"/>
      <c r="AA147" s="455"/>
      <c r="AB147" s="453"/>
      <c r="AC147" s="455"/>
      <c r="AD147" s="453"/>
      <c r="AE147" s="455"/>
      <c r="AF147" s="453"/>
      <c r="AG147" s="454"/>
      <c r="AH147" s="455"/>
      <c r="AI147" s="148"/>
      <c r="AJ147" s="199"/>
      <c r="AK147" s="134"/>
      <c r="AL147" s="434" t="s">
        <v>589</v>
      </c>
      <c r="AM147" s="434"/>
      <c r="AN147" s="434"/>
      <c r="AO147" s="96"/>
      <c r="AP147" s="434" t="s">
        <v>591</v>
      </c>
      <c r="AQ147" s="434"/>
      <c r="AR147" s="434"/>
      <c r="AS147" s="96"/>
      <c r="AT147" s="434" t="s">
        <v>592</v>
      </c>
      <c r="AU147" s="434"/>
      <c r="AV147" s="434"/>
      <c r="AW147" s="96"/>
      <c r="AX147" s="434" t="s">
        <v>593</v>
      </c>
      <c r="AY147" s="434"/>
      <c r="AZ147" s="435"/>
      <c r="BB147" s="142" t="str">
        <f t="shared" si="26"/>
        <v/>
      </c>
      <c r="BC147" s="142" t="str">
        <f t="shared" si="24"/>
        <v/>
      </c>
      <c r="BD147" s="142" t="str">
        <f t="shared" si="24"/>
        <v/>
      </c>
      <c r="BE147" s="142" t="str">
        <f t="shared" si="24"/>
        <v/>
      </c>
      <c r="BF147" s="142" t="str">
        <f t="shared" si="24"/>
        <v/>
      </c>
      <c r="BG147" s="142" t="str">
        <f t="shared" si="24"/>
        <v/>
      </c>
      <c r="BH147" s="142" t="str">
        <f t="shared" si="24"/>
        <v/>
      </c>
      <c r="BX147" s="219">
        <f t="shared" si="27"/>
        <v>0</v>
      </c>
    </row>
    <row r="148" spans="2:76" ht="35.25" customHeight="1" x14ac:dyDescent="0.25">
      <c r="B148" s="438"/>
      <c r="C148" s="439"/>
      <c r="D148" s="440" t="str">
        <f t="shared" si="28"/>
        <v/>
      </c>
      <c r="E148" s="441"/>
      <c r="F148" s="441"/>
      <c r="G148" s="442"/>
      <c r="H148" s="440" t="str">
        <f t="shared" si="29"/>
        <v/>
      </c>
      <c r="I148" s="441"/>
      <c r="J148" s="441"/>
      <c r="K148" s="442"/>
      <c r="L148" s="436" t="str">
        <f t="shared" si="25"/>
        <v/>
      </c>
      <c r="M148" s="437"/>
      <c r="N148" s="469"/>
      <c r="O148" s="470"/>
      <c r="P148" s="146"/>
      <c r="Q148" s="147"/>
      <c r="R148" s="450"/>
      <c r="S148" s="451"/>
      <c r="T148" s="452"/>
      <c r="U148" s="453"/>
      <c r="V148" s="454"/>
      <c r="W148" s="455"/>
      <c r="X148" s="453"/>
      <c r="Y148" s="454"/>
      <c r="Z148" s="454"/>
      <c r="AA148" s="455"/>
      <c r="AB148" s="453"/>
      <c r="AC148" s="455"/>
      <c r="AD148" s="453"/>
      <c r="AE148" s="455"/>
      <c r="AF148" s="453"/>
      <c r="AG148" s="454"/>
      <c r="AH148" s="455"/>
      <c r="AI148" s="148"/>
      <c r="AJ148" s="199"/>
      <c r="AK148" s="134"/>
      <c r="AL148" s="434" t="s">
        <v>589</v>
      </c>
      <c r="AM148" s="434"/>
      <c r="AN148" s="434"/>
      <c r="AO148" s="96"/>
      <c r="AP148" s="434" t="s">
        <v>591</v>
      </c>
      <c r="AQ148" s="434"/>
      <c r="AR148" s="434"/>
      <c r="AS148" s="96"/>
      <c r="AT148" s="434" t="s">
        <v>592</v>
      </c>
      <c r="AU148" s="434"/>
      <c r="AV148" s="434"/>
      <c r="AW148" s="96"/>
      <c r="AX148" s="434" t="s">
        <v>593</v>
      </c>
      <c r="AY148" s="434"/>
      <c r="AZ148" s="435"/>
      <c r="BB148" s="142" t="str">
        <f t="shared" si="26"/>
        <v/>
      </c>
      <c r="BC148" s="142" t="str">
        <f t="shared" si="24"/>
        <v/>
      </c>
      <c r="BD148" s="142" t="str">
        <f t="shared" si="24"/>
        <v/>
      </c>
      <c r="BE148" s="142" t="str">
        <f t="shared" si="24"/>
        <v/>
      </c>
      <c r="BF148" s="142" t="str">
        <f t="shared" si="24"/>
        <v/>
      </c>
      <c r="BG148" s="142" t="str">
        <f t="shared" si="24"/>
        <v/>
      </c>
      <c r="BH148" s="142" t="str">
        <f t="shared" si="24"/>
        <v/>
      </c>
      <c r="BX148" s="219">
        <f t="shared" si="27"/>
        <v>0</v>
      </c>
    </row>
    <row r="149" spans="2:76" ht="35.25" customHeight="1" x14ac:dyDescent="0.25">
      <c r="B149" s="438"/>
      <c r="C149" s="439"/>
      <c r="D149" s="440" t="str">
        <f t="shared" si="28"/>
        <v/>
      </c>
      <c r="E149" s="441"/>
      <c r="F149" s="441"/>
      <c r="G149" s="442"/>
      <c r="H149" s="440" t="str">
        <f t="shared" si="29"/>
        <v/>
      </c>
      <c r="I149" s="441"/>
      <c r="J149" s="441"/>
      <c r="K149" s="442"/>
      <c r="L149" s="436" t="str">
        <f t="shared" si="25"/>
        <v/>
      </c>
      <c r="M149" s="437"/>
      <c r="N149" s="469"/>
      <c r="O149" s="470"/>
      <c r="P149" s="146"/>
      <c r="Q149" s="147"/>
      <c r="R149" s="450"/>
      <c r="S149" s="451"/>
      <c r="T149" s="452"/>
      <c r="U149" s="453"/>
      <c r="V149" s="454"/>
      <c r="W149" s="455"/>
      <c r="X149" s="453"/>
      <c r="Y149" s="454"/>
      <c r="Z149" s="454"/>
      <c r="AA149" s="455"/>
      <c r="AB149" s="453"/>
      <c r="AC149" s="455"/>
      <c r="AD149" s="453"/>
      <c r="AE149" s="455"/>
      <c r="AF149" s="453"/>
      <c r="AG149" s="454"/>
      <c r="AH149" s="455"/>
      <c r="AI149" s="148"/>
      <c r="AJ149" s="199"/>
      <c r="AK149" s="134"/>
      <c r="AL149" s="434" t="s">
        <v>589</v>
      </c>
      <c r="AM149" s="434"/>
      <c r="AN149" s="434"/>
      <c r="AO149" s="96"/>
      <c r="AP149" s="434" t="s">
        <v>591</v>
      </c>
      <c r="AQ149" s="434"/>
      <c r="AR149" s="434"/>
      <c r="AS149" s="96"/>
      <c r="AT149" s="434" t="s">
        <v>592</v>
      </c>
      <c r="AU149" s="434"/>
      <c r="AV149" s="434"/>
      <c r="AW149" s="96"/>
      <c r="AX149" s="434" t="s">
        <v>593</v>
      </c>
      <c r="AY149" s="434"/>
      <c r="AZ149" s="435"/>
      <c r="BB149" s="142" t="str">
        <f t="shared" si="26"/>
        <v/>
      </c>
      <c r="BC149" s="142" t="str">
        <f t="shared" si="24"/>
        <v/>
      </c>
      <c r="BD149" s="142" t="str">
        <f t="shared" si="24"/>
        <v/>
      </c>
      <c r="BE149" s="142" t="str">
        <f t="shared" si="24"/>
        <v/>
      </c>
      <c r="BF149" s="142" t="str">
        <f t="shared" si="24"/>
        <v/>
      </c>
      <c r="BG149" s="142" t="str">
        <f t="shared" si="24"/>
        <v/>
      </c>
      <c r="BH149" s="142" t="str">
        <f t="shared" si="24"/>
        <v/>
      </c>
      <c r="BX149" s="219">
        <f t="shared" si="27"/>
        <v>0</v>
      </c>
    </row>
    <row r="150" spans="2:76" ht="35.25" customHeight="1" x14ac:dyDescent="0.25">
      <c r="B150" s="438"/>
      <c r="C150" s="439"/>
      <c r="D150" s="440" t="str">
        <f t="shared" si="28"/>
        <v/>
      </c>
      <c r="E150" s="441"/>
      <c r="F150" s="441"/>
      <c r="G150" s="442"/>
      <c r="H150" s="440" t="str">
        <f t="shared" si="29"/>
        <v/>
      </c>
      <c r="I150" s="441"/>
      <c r="J150" s="441"/>
      <c r="K150" s="442"/>
      <c r="L150" s="436" t="str">
        <f t="shared" si="25"/>
        <v/>
      </c>
      <c r="M150" s="437"/>
      <c r="N150" s="469"/>
      <c r="O150" s="470"/>
      <c r="P150" s="146"/>
      <c r="Q150" s="147"/>
      <c r="R150" s="450"/>
      <c r="S150" s="451"/>
      <c r="T150" s="452"/>
      <c r="U150" s="453"/>
      <c r="V150" s="454"/>
      <c r="W150" s="455"/>
      <c r="X150" s="453"/>
      <c r="Y150" s="454"/>
      <c r="Z150" s="454"/>
      <c r="AA150" s="455"/>
      <c r="AB150" s="453"/>
      <c r="AC150" s="455"/>
      <c r="AD150" s="453"/>
      <c r="AE150" s="455"/>
      <c r="AF150" s="453"/>
      <c r="AG150" s="454"/>
      <c r="AH150" s="455"/>
      <c r="AI150" s="148"/>
      <c r="AJ150" s="199"/>
      <c r="AK150" s="134"/>
      <c r="AL150" s="434" t="s">
        <v>589</v>
      </c>
      <c r="AM150" s="434"/>
      <c r="AN150" s="434"/>
      <c r="AO150" s="96"/>
      <c r="AP150" s="434" t="s">
        <v>591</v>
      </c>
      <c r="AQ150" s="434"/>
      <c r="AR150" s="434"/>
      <c r="AS150" s="96"/>
      <c r="AT150" s="434" t="s">
        <v>592</v>
      </c>
      <c r="AU150" s="434"/>
      <c r="AV150" s="434"/>
      <c r="AW150" s="96"/>
      <c r="AX150" s="434" t="s">
        <v>593</v>
      </c>
      <c r="AY150" s="434"/>
      <c r="AZ150" s="435"/>
      <c r="BB150" s="142" t="str">
        <f t="shared" si="26"/>
        <v/>
      </c>
      <c r="BC150" s="142" t="str">
        <f t="shared" si="24"/>
        <v/>
      </c>
      <c r="BD150" s="142" t="str">
        <f t="shared" si="24"/>
        <v/>
      </c>
      <c r="BE150" s="142" t="str">
        <f t="shared" si="24"/>
        <v/>
      </c>
      <c r="BF150" s="142" t="str">
        <f t="shared" ref="BC150:BH192" si="30">IF($BF$1="","",IF($AB150=BF$6,(SUM($L150*$BF$1)+10)*2,""))</f>
        <v/>
      </c>
      <c r="BG150" s="142" t="str">
        <f t="shared" si="30"/>
        <v/>
      </c>
      <c r="BH150" s="142" t="str">
        <f t="shared" si="30"/>
        <v/>
      </c>
      <c r="BX150" s="219">
        <f t="shared" si="27"/>
        <v>0</v>
      </c>
    </row>
    <row r="151" spans="2:76" ht="35.25" customHeight="1" x14ac:dyDescent="0.25">
      <c r="B151" s="438"/>
      <c r="C151" s="439"/>
      <c r="D151" s="440" t="str">
        <f t="shared" si="28"/>
        <v/>
      </c>
      <c r="E151" s="441"/>
      <c r="F151" s="441"/>
      <c r="G151" s="442"/>
      <c r="H151" s="440" t="str">
        <f t="shared" si="29"/>
        <v/>
      </c>
      <c r="I151" s="441"/>
      <c r="J151" s="441"/>
      <c r="K151" s="442"/>
      <c r="L151" s="436" t="str">
        <f t="shared" si="25"/>
        <v/>
      </c>
      <c r="M151" s="437"/>
      <c r="N151" s="469"/>
      <c r="O151" s="470"/>
      <c r="P151" s="146"/>
      <c r="Q151" s="147"/>
      <c r="R151" s="450"/>
      <c r="S151" s="451"/>
      <c r="T151" s="452"/>
      <c r="U151" s="453"/>
      <c r="V151" s="454"/>
      <c r="W151" s="455"/>
      <c r="X151" s="453"/>
      <c r="Y151" s="454"/>
      <c r="Z151" s="454"/>
      <c r="AA151" s="455"/>
      <c r="AB151" s="453"/>
      <c r="AC151" s="455"/>
      <c r="AD151" s="453"/>
      <c r="AE151" s="455"/>
      <c r="AF151" s="453"/>
      <c r="AG151" s="454"/>
      <c r="AH151" s="455"/>
      <c r="AI151" s="148"/>
      <c r="AJ151" s="199"/>
      <c r="AK151" s="134"/>
      <c r="AL151" s="434" t="s">
        <v>589</v>
      </c>
      <c r="AM151" s="434"/>
      <c r="AN151" s="434"/>
      <c r="AO151" s="96"/>
      <c r="AP151" s="434" t="s">
        <v>591</v>
      </c>
      <c r="AQ151" s="434"/>
      <c r="AR151" s="434"/>
      <c r="AS151" s="96"/>
      <c r="AT151" s="434" t="s">
        <v>592</v>
      </c>
      <c r="AU151" s="434"/>
      <c r="AV151" s="434"/>
      <c r="AW151" s="96"/>
      <c r="AX151" s="434" t="s">
        <v>593</v>
      </c>
      <c r="AY151" s="434"/>
      <c r="AZ151" s="435"/>
      <c r="BB151" s="142" t="str">
        <f t="shared" si="26"/>
        <v/>
      </c>
      <c r="BC151" s="142" t="str">
        <f t="shared" si="30"/>
        <v/>
      </c>
      <c r="BD151" s="142" t="str">
        <f t="shared" si="30"/>
        <v/>
      </c>
      <c r="BE151" s="142" t="str">
        <f t="shared" si="30"/>
        <v/>
      </c>
      <c r="BF151" s="142" t="str">
        <f t="shared" si="30"/>
        <v/>
      </c>
      <c r="BG151" s="142" t="str">
        <f t="shared" si="30"/>
        <v/>
      </c>
      <c r="BH151" s="142" t="str">
        <f t="shared" si="30"/>
        <v/>
      </c>
      <c r="BX151" s="219">
        <f t="shared" si="27"/>
        <v>0</v>
      </c>
    </row>
    <row r="152" spans="2:76" ht="35.25" customHeight="1" x14ac:dyDescent="0.25">
      <c r="B152" s="438"/>
      <c r="C152" s="439"/>
      <c r="D152" s="440" t="str">
        <f t="shared" si="28"/>
        <v/>
      </c>
      <c r="E152" s="441"/>
      <c r="F152" s="441"/>
      <c r="G152" s="442"/>
      <c r="H152" s="440" t="str">
        <f t="shared" si="29"/>
        <v/>
      </c>
      <c r="I152" s="441"/>
      <c r="J152" s="441"/>
      <c r="K152" s="442"/>
      <c r="L152" s="436" t="str">
        <f t="shared" si="25"/>
        <v/>
      </c>
      <c r="M152" s="437"/>
      <c r="N152" s="469"/>
      <c r="O152" s="470"/>
      <c r="P152" s="146"/>
      <c r="Q152" s="147"/>
      <c r="R152" s="450"/>
      <c r="S152" s="451"/>
      <c r="T152" s="452"/>
      <c r="U152" s="453"/>
      <c r="V152" s="454"/>
      <c r="W152" s="455"/>
      <c r="X152" s="453"/>
      <c r="Y152" s="454"/>
      <c r="Z152" s="454"/>
      <c r="AA152" s="455"/>
      <c r="AB152" s="453"/>
      <c r="AC152" s="455"/>
      <c r="AD152" s="453"/>
      <c r="AE152" s="455"/>
      <c r="AF152" s="453"/>
      <c r="AG152" s="454"/>
      <c r="AH152" s="455"/>
      <c r="AI152" s="148"/>
      <c r="AJ152" s="199"/>
      <c r="AK152" s="134"/>
      <c r="AL152" s="434" t="s">
        <v>589</v>
      </c>
      <c r="AM152" s="434"/>
      <c r="AN152" s="434"/>
      <c r="AO152" s="96"/>
      <c r="AP152" s="434" t="s">
        <v>591</v>
      </c>
      <c r="AQ152" s="434"/>
      <c r="AR152" s="434"/>
      <c r="AS152" s="96"/>
      <c r="AT152" s="434" t="s">
        <v>592</v>
      </c>
      <c r="AU152" s="434"/>
      <c r="AV152" s="434"/>
      <c r="AW152" s="96"/>
      <c r="AX152" s="434" t="s">
        <v>593</v>
      </c>
      <c r="AY152" s="434"/>
      <c r="AZ152" s="435"/>
      <c r="BB152" s="142" t="str">
        <f t="shared" si="26"/>
        <v/>
      </c>
      <c r="BC152" s="142" t="str">
        <f t="shared" si="30"/>
        <v/>
      </c>
      <c r="BD152" s="142" t="str">
        <f t="shared" si="30"/>
        <v/>
      </c>
      <c r="BE152" s="142" t="str">
        <f t="shared" si="30"/>
        <v/>
      </c>
      <c r="BF152" s="142" t="str">
        <f t="shared" si="30"/>
        <v/>
      </c>
      <c r="BG152" s="142" t="str">
        <f t="shared" si="30"/>
        <v/>
      </c>
      <c r="BH152" s="142" t="str">
        <f t="shared" si="30"/>
        <v/>
      </c>
      <c r="BX152" s="219">
        <f t="shared" si="27"/>
        <v>0</v>
      </c>
    </row>
    <row r="153" spans="2:76" ht="35.25" customHeight="1" x14ac:dyDescent="0.25">
      <c r="B153" s="438"/>
      <c r="C153" s="439"/>
      <c r="D153" s="440" t="str">
        <f t="shared" si="28"/>
        <v/>
      </c>
      <c r="E153" s="441"/>
      <c r="F153" s="441"/>
      <c r="G153" s="442"/>
      <c r="H153" s="440" t="str">
        <f t="shared" si="29"/>
        <v/>
      </c>
      <c r="I153" s="441"/>
      <c r="J153" s="441"/>
      <c r="K153" s="442"/>
      <c r="L153" s="436" t="str">
        <f t="shared" si="25"/>
        <v/>
      </c>
      <c r="M153" s="437"/>
      <c r="N153" s="469"/>
      <c r="O153" s="470"/>
      <c r="P153" s="146"/>
      <c r="Q153" s="147"/>
      <c r="R153" s="450"/>
      <c r="S153" s="451"/>
      <c r="T153" s="452"/>
      <c r="U153" s="453"/>
      <c r="V153" s="454"/>
      <c r="W153" s="455"/>
      <c r="X153" s="453"/>
      <c r="Y153" s="454"/>
      <c r="Z153" s="454"/>
      <c r="AA153" s="455"/>
      <c r="AB153" s="453"/>
      <c r="AC153" s="455"/>
      <c r="AD153" s="453"/>
      <c r="AE153" s="455"/>
      <c r="AF153" s="453"/>
      <c r="AG153" s="454"/>
      <c r="AH153" s="455"/>
      <c r="AI153" s="148"/>
      <c r="AJ153" s="199"/>
      <c r="AK153" s="134"/>
      <c r="AL153" s="434" t="s">
        <v>589</v>
      </c>
      <c r="AM153" s="434"/>
      <c r="AN153" s="434"/>
      <c r="AO153" s="96"/>
      <c r="AP153" s="434" t="s">
        <v>591</v>
      </c>
      <c r="AQ153" s="434"/>
      <c r="AR153" s="434"/>
      <c r="AS153" s="96"/>
      <c r="AT153" s="434" t="s">
        <v>592</v>
      </c>
      <c r="AU153" s="434"/>
      <c r="AV153" s="434"/>
      <c r="AW153" s="96"/>
      <c r="AX153" s="434" t="s">
        <v>593</v>
      </c>
      <c r="AY153" s="434"/>
      <c r="AZ153" s="435"/>
      <c r="BB153" s="142" t="str">
        <f t="shared" si="26"/>
        <v/>
      </c>
      <c r="BC153" s="142" t="str">
        <f t="shared" si="30"/>
        <v/>
      </c>
      <c r="BD153" s="142" t="str">
        <f t="shared" si="30"/>
        <v/>
      </c>
      <c r="BE153" s="142" t="str">
        <f t="shared" si="30"/>
        <v/>
      </c>
      <c r="BF153" s="142" t="str">
        <f t="shared" si="30"/>
        <v/>
      </c>
      <c r="BG153" s="142" t="str">
        <f t="shared" si="30"/>
        <v/>
      </c>
      <c r="BH153" s="142" t="str">
        <f t="shared" si="30"/>
        <v/>
      </c>
      <c r="BX153" s="219">
        <f t="shared" si="27"/>
        <v>0</v>
      </c>
    </row>
    <row r="154" spans="2:76" ht="35.25" customHeight="1" x14ac:dyDescent="0.25">
      <c r="B154" s="438"/>
      <c r="C154" s="439"/>
      <c r="D154" s="440" t="str">
        <f t="shared" si="28"/>
        <v/>
      </c>
      <c r="E154" s="441"/>
      <c r="F154" s="441"/>
      <c r="G154" s="442"/>
      <c r="H154" s="440" t="str">
        <f t="shared" si="29"/>
        <v/>
      </c>
      <c r="I154" s="441"/>
      <c r="J154" s="441"/>
      <c r="K154" s="442"/>
      <c r="L154" s="436" t="str">
        <f t="shared" si="25"/>
        <v/>
      </c>
      <c r="M154" s="437"/>
      <c r="N154" s="469"/>
      <c r="O154" s="470"/>
      <c r="P154" s="146"/>
      <c r="Q154" s="147"/>
      <c r="R154" s="450"/>
      <c r="S154" s="451"/>
      <c r="T154" s="452"/>
      <c r="U154" s="453"/>
      <c r="V154" s="454"/>
      <c r="W154" s="455"/>
      <c r="X154" s="453"/>
      <c r="Y154" s="454"/>
      <c r="Z154" s="454"/>
      <c r="AA154" s="455"/>
      <c r="AB154" s="453"/>
      <c r="AC154" s="455"/>
      <c r="AD154" s="453"/>
      <c r="AE154" s="455"/>
      <c r="AF154" s="453"/>
      <c r="AG154" s="454"/>
      <c r="AH154" s="455"/>
      <c r="AI154" s="148"/>
      <c r="AJ154" s="199"/>
      <c r="AK154" s="134"/>
      <c r="AL154" s="434" t="s">
        <v>589</v>
      </c>
      <c r="AM154" s="434"/>
      <c r="AN154" s="434"/>
      <c r="AO154" s="96"/>
      <c r="AP154" s="434" t="s">
        <v>591</v>
      </c>
      <c r="AQ154" s="434"/>
      <c r="AR154" s="434"/>
      <c r="AS154" s="96"/>
      <c r="AT154" s="434" t="s">
        <v>592</v>
      </c>
      <c r="AU154" s="434"/>
      <c r="AV154" s="434"/>
      <c r="AW154" s="96"/>
      <c r="AX154" s="434" t="s">
        <v>593</v>
      </c>
      <c r="AY154" s="434"/>
      <c r="AZ154" s="435"/>
      <c r="BB154" s="142" t="str">
        <f t="shared" si="26"/>
        <v/>
      </c>
      <c r="BC154" s="142" t="str">
        <f t="shared" si="30"/>
        <v/>
      </c>
      <c r="BD154" s="142" t="str">
        <f t="shared" si="30"/>
        <v/>
      </c>
      <c r="BE154" s="142" t="str">
        <f t="shared" si="30"/>
        <v/>
      </c>
      <c r="BF154" s="142" t="str">
        <f t="shared" si="30"/>
        <v/>
      </c>
      <c r="BG154" s="142" t="str">
        <f t="shared" si="30"/>
        <v/>
      </c>
      <c r="BH154" s="142" t="str">
        <f t="shared" si="30"/>
        <v/>
      </c>
      <c r="BX154" s="219">
        <f t="shared" si="27"/>
        <v>0</v>
      </c>
    </row>
    <row r="155" spans="2:76" ht="35.25" customHeight="1" x14ac:dyDescent="0.25">
      <c r="B155" s="438"/>
      <c r="C155" s="439"/>
      <c r="D155" s="440" t="str">
        <f t="shared" si="28"/>
        <v/>
      </c>
      <c r="E155" s="441"/>
      <c r="F155" s="441"/>
      <c r="G155" s="442"/>
      <c r="H155" s="440" t="str">
        <f t="shared" si="29"/>
        <v/>
      </c>
      <c r="I155" s="441"/>
      <c r="J155" s="441"/>
      <c r="K155" s="442"/>
      <c r="L155" s="436" t="str">
        <f t="shared" si="25"/>
        <v/>
      </c>
      <c r="M155" s="437"/>
      <c r="N155" s="469"/>
      <c r="O155" s="470"/>
      <c r="P155" s="146"/>
      <c r="Q155" s="147"/>
      <c r="R155" s="450"/>
      <c r="S155" s="451"/>
      <c r="T155" s="452"/>
      <c r="U155" s="453"/>
      <c r="V155" s="454"/>
      <c r="W155" s="455"/>
      <c r="X155" s="453"/>
      <c r="Y155" s="454"/>
      <c r="Z155" s="454"/>
      <c r="AA155" s="455"/>
      <c r="AB155" s="453"/>
      <c r="AC155" s="455"/>
      <c r="AD155" s="453"/>
      <c r="AE155" s="455"/>
      <c r="AF155" s="453"/>
      <c r="AG155" s="454"/>
      <c r="AH155" s="455"/>
      <c r="AI155" s="148"/>
      <c r="AJ155" s="199"/>
      <c r="AK155" s="134"/>
      <c r="AL155" s="434" t="s">
        <v>589</v>
      </c>
      <c r="AM155" s="434"/>
      <c r="AN155" s="434"/>
      <c r="AO155" s="96"/>
      <c r="AP155" s="434" t="s">
        <v>591</v>
      </c>
      <c r="AQ155" s="434"/>
      <c r="AR155" s="434"/>
      <c r="AS155" s="96"/>
      <c r="AT155" s="434" t="s">
        <v>592</v>
      </c>
      <c r="AU155" s="434"/>
      <c r="AV155" s="434"/>
      <c r="AW155" s="96"/>
      <c r="AX155" s="434" t="s">
        <v>593</v>
      </c>
      <c r="AY155" s="434"/>
      <c r="AZ155" s="435"/>
      <c r="BB155" s="142" t="str">
        <f t="shared" si="26"/>
        <v/>
      </c>
      <c r="BC155" s="142" t="str">
        <f t="shared" si="30"/>
        <v/>
      </c>
      <c r="BD155" s="142" t="str">
        <f t="shared" si="30"/>
        <v/>
      </c>
      <c r="BE155" s="142" t="str">
        <f t="shared" si="30"/>
        <v/>
      </c>
      <c r="BF155" s="142" t="str">
        <f t="shared" si="30"/>
        <v/>
      </c>
      <c r="BG155" s="142" t="str">
        <f t="shared" si="30"/>
        <v/>
      </c>
      <c r="BH155" s="142" t="str">
        <f t="shared" si="30"/>
        <v/>
      </c>
      <c r="BX155" s="219">
        <f t="shared" si="27"/>
        <v>0</v>
      </c>
    </row>
    <row r="156" spans="2:76" ht="35.25" customHeight="1" x14ac:dyDescent="0.25">
      <c r="B156" s="438"/>
      <c r="C156" s="439"/>
      <c r="D156" s="440" t="str">
        <f t="shared" si="28"/>
        <v/>
      </c>
      <c r="E156" s="441"/>
      <c r="F156" s="441"/>
      <c r="G156" s="442"/>
      <c r="H156" s="440" t="str">
        <f t="shared" si="29"/>
        <v/>
      </c>
      <c r="I156" s="441"/>
      <c r="J156" s="441"/>
      <c r="K156" s="442"/>
      <c r="L156" s="436" t="str">
        <f t="shared" si="25"/>
        <v/>
      </c>
      <c r="M156" s="437"/>
      <c r="N156" s="469"/>
      <c r="O156" s="470"/>
      <c r="P156" s="146"/>
      <c r="Q156" s="147"/>
      <c r="R156" s="450"/>
      <c r="S156" s="451"/>
      <c r="T156" s="452"/>
      <c r="U156" s="453"/>
      <c r="V156" s="454"/>
      <c r="W156" s="455"/>
      <c r="X156" s="453"/>
      <c r="Y156" s="454"/>
      <c r="Z156" s="454"/>
      <c r="AA156" s="455"/>
      <c r="AB156" s="453"/>
      <c r="AC156" s="455"/>
      <c r="AD156" s="453"/>
      <c r="AE156" s="455"/>
      <c r="AF156" s="453"/>
      <c r="AG156" s="454"/>
      <c r="AH156" s="455"/>
      <c r="AI156" s="148"/>
      <c r="AJ156" s="199"/>
      <c r="AK156" s="134"/>
      <c r="AL156" s="434" t="s">
        <v>589</v>
      </c>
      <c r="AM156" s="434"/>
      <c r="AN156" s="434"/>
      <c r="AO156" s="96"/>
      <c r="AP156" s="434" t="s">
        <v>591</v>
      </c>
      <c r="AQ156" s="434"/>
      <c r="AR156" s="434"/>
      <c r="AS156" s="96"/>
      <c r="AT156" s="434" t="s">
        <v>592</v>
      </c>
      <c r="AU156" s="434"/>
      <c r="AV156" s="434"/>
      <c r="AW156" s="96"/>
      <c r="AX156" s="434" t="s">
        <v>593</v>
      </c>
      <c r="AY156" s="434"/>
      <c r="AZ156" s="435"/>
      <c r="BB156" s="142" t="str">
        <f t="shared" si="26"/>
        <v/>
      </c>
      <c r="BC156" s="142" t="str">
        <f t="shared" si="30"/>
        <v/>
      </c>
      <c r="BD156" s="142" t="str">
        <f t="shared" si="30"/>
        <v/>
      </c>
      <c r="BE156" s="142" t="str">
        <f t="shared" si="30"/>
        <v/>
      </c>
      <c r="BF156" s="142" t="str">
        <f t="shared" si="30"/>
        <v/>
      </c>
      <c r="BG156" s="142" t="str">
        <f t="shared" si="30"/>
        <v/>
      </c>
      <c r="BH156" s="142" t="str">
        <f t="shared" si="30"/>
        <v/>
      </c>
      <c r="BX156" s="219">
        <f t="shared" si="27"/>
        <v>0</v>
      </c>
    </row>
    <row r="157" spans="2:76" ht="35.25" customHeight="1" x14ac:dyDescent="0.25">
      <c r="B157" s="438"/>
      <c r="C157" s="439"/>
      <c r="D157" s="440" t="str">
        <f t="shared" si="28"/>
        <v/>
      </c>
      <c r="E157" s="441"/>
      <c r="F157" s="441"/>
      <c r="G157" s="442"/>
      <c r="H157" s="440" t="str">
        <f t="shared" si="29"/>
        <v/>
      </c>
      <c r="I157" s="441"/>
      <c r="J157" s="441"/>
      <c r="K157" s="442"/>
      <c r="L157" s="436" t="str">
        <f t="shared" si="25"/>
        <v/>
      </c>
      <c r="M157" s="437"/>
      <c r="N157" s="469"/>
      <c r="O157" s="470"/>
      <c r="P157" s="146"/>
      <c r="Q157" s="147"/>
      <c r="R157" s="450"/>
      <c r="S157" s="451"/>
      <c r="T157" s="452"/>
      <c r="U157" s="453"/>
      <c r="V157" s="454"/>
      <c r="W157" s="455"/>
      <c r="X157" s="453"/>
      <c r="Y157" s="454"/>
      <c r="Z157" s="454"/>
      <c r="AA157" s="455"/>
      <c r="AB157" s="453"/>
      <c r="AC157" s="455"/>
      <c r="AD157" s="453"/>
      <c r="AE157" s="455"/>
      <c r="AF157" s="453"/>
      <c r="AG157" s="454"/>
      <c r="AH157" s="455"/>
      <c r="AI157" s="148"/>
      <c r="AJ157" s="199"/>
      <c r="AK157" s="134"/>
      <c r="AL157" s="434" t="s">
        <v>589</v>
      </c>
      <c r="AM157" s="434"/>
      <c r="AN157" s="434"/>
      <c r="AO157" s="96"/>
      <c r="AP157" s="434" t="s">
        <v>591</v>
      </c>
      <c r="AQ157" s="434"/>
      <c r="AR157" s="434"/>
      <c r="AS157" s="96"/>
      <c r="AT157" s="434" t="s">
        <v>592</v>
      </c>
      <c r="AU157" s="434"/>
      <c r="AV157" s="434"/>
      <c r="AW157" s="96"/>
      <c r="AX157" s="434" t="s">
        <v>593</v>
      </c>
      <c r="AY157" s="434"/>
      <c r="AZ157" s="435"/>
      <c r="BB157" s="142" t="str">
        <f t="shared" si="26"/>
        <v/>
      </c>
      <c r="BC157" s="142" t="str">
        <f t="shared" si="30"/>
        <v/>
      </c>
      <c r="BD157" s="142" t="str">
        <f t="shared" si="30"/>
        <v/>
      </c>
      <c r="BE157" s="142" t="str">
        <f t="shared" si="30"/>
        <v/>
      </c>
      <c r="BF157" s="142" t="str">
        <f t="shared" si="30"/>
        <v/>
      </c>
      <c r="BG157" s="142" t="str">
        <f t="shared" si="30"/>
        <v/>
      </c>
      <c r="BH157" s="142" t="str">
        <f t="shared" si="30"/>
        <v/>
      </c>
      <c r="BX157" s="219">
        <f t="shared" si="27"/>
        <v>0</v>
      </c>
    </row>
    <row r="158" spans="2:76" ht="35.25" customHeight="1" x14ac:dyDescent="0.25">
      <c r="B158" s="438"/>
      <c r="C158" s="439"/>
      <c r="D158" s="440" t="str">
        <f t="shared" si="28"/>
        <v/>
      </c>
      <c r="E158" s="441"/>
      <c r="F158" s="441"/>
      <c r="G158" s="442"/>
      <c r="H158" s="440" t="str">
        <f t="shared" si="29"/>
        <v/>
      </c>
      <c r="I158" s="441"/>
      <c r="J158" s="441"/>
      <c r="K158" s="442"/>
      <c r="L158" s="436" t="str">
        <f t="shared" si="25"/>
        <v/>
      </c>
      <c r="M158" s="437"/>
      <c r="N158" s="469"/>
      <c r="O158" s="470"/>
      <c r="P158" s="146"/>
      <c r="Q158" s="147"/>
      <c r="R158" s="450"/>
      <c r="S158" s="451"/>
      <c r="T158" s="452"/>
      <c r="U158" s="453"/>
      <c r="V158" s="454"/>
      <c r="W158" s="455"/>
      <c r="X158" s="453"/>
      <c r="Y158" s="454"/>
      <c r="Z158" s="454"/>
      <c r="AA158" s="455"/>
      <c r="AB158" s="453"/>
      <c r="AC158" s="455"/>
      <c r="AD158" s="453"/>
      <c r="AE158" s="455"/>
      <c r="AF158" s="453"/>
      <c r="AG158" s="454"/>
      <c r="AH158" s="455"/>
      <c r="AI158" s="148"/>
      <c r="AJ158" s="199"/>
      <c r="AK158" s="134"/>
      <c r="AL158" s="434" t="s">
        <v>589</v>
      </c>
      <c r="AM158" s="434"/>
      <c r="AN158" s="434"/>
      <c r="AO158" s="96"/>
      <c r="AP158" s="434" t="s">
        <v>591</v>
      </c>
      <c r="AQ158" s="434"/>
      <c r="AR158" s="434"/>
      <c r="AS158" s="96"/>
      <c r="AT158" s="434" t="s">
        <v>592</v>
      </c>
      <c r="AU158" s="434"/>
      <c r="AV158" s="434"/>
      <c r="AW158" s="96"/>
      <c r="AX158" s="434" t="s">
        <v>593</v>
      </c>
      <c r="AY158" s="434"/>
      <c r="AZ158" s="435"/>
      <c r="BB158" s="142" t="str">
        <f t="shared" si="26"/>
        <v/>
      </c>
      <c r="BC158" s="142" t="str">
        <f t="shared" si="30"/>
        <v/>
      </c>
      <c r="BD158" s="142" t="str">
        <f t="shared" si="30"/>
        <v/>
      </c>
      <c r="BE158" s="142" t="str">
        <f t="shared" si="30"/>
        <v/>
      </c>
      <c r="BF158" s="142" t="str">
        <f t="shared" si="30"/>
        <v/>
      </c>
      <c r="BG158" s="142" t="str">
        <f t="shared" si="30"/>
        <v/>
      </c>
      <c r="BH158" s="142" t="str">
        <f t="shared" si="30"/>
        <v/>
      </c>
      <c r="BX158" s="219">
        <f t="shared" si="27"/>
        <v>0</v>
      </c>
    </row>
    <row r="159" spans="2:76" ht="35.25" customHeight="1" x14ac:dyDescent="0.25">
      <c r="B159" s="438"/>
      <c r="C159" s="439"/>
      <c r="D159" s="440" t="str">
        <f t="shared" si="28"/>
        <v/>
      </c>
      <c r="E159" s="441"/>
      <c r="F159" s="441"/>
      <c r="G159" s="442"/>
      <c r="H159" s="440" t="str">
        <f t="shared" si="29"/>
        <v/>
      </c>
      <c r="I159" s="441"/>
      <c r="J159" s="441"/>
      <c r="K159" s="442"/>
      <c r="L159" s="436" t="str">
        <f t="shared" si="25"/>
        <v/>
      </c>
      <c r="M159" s="437"/>
      <c r="N159" s="469"/>
      <c r="O159" s="470"/>
      <c r="P159" s="146"/>
      <c r="Q159" s="147"/>
      <c r="R159" s="450"/>
      <c r="S159" s="451"/>
      <c r="T159" s="452"/>
      <c r="U159" s="453"/>
      <c r="V159" s="454"/>
      <c r="W159" s="455"/>
      <c r="X159" s="453"/>
      <c r="Y159" s="454"/>
      <c r="Z159" s="454"/>
      <c r="AA159" s="455"/>
      <c r="AB159" s="453"/>
      <c r="AC159" s="455"/>
      <c r="AD159" s="453"/>
      <c r="AE159" s="455"/>
      <c r="AF159" s="453"/>
      <c r="AG159" s="454"/>
      <c r="AH159" s="455"/>
      <c r="AI159" s="148"/>
      <c r="AJ159" s="199"/>
      <c r="AK159" s="134"/>
      <c r="AL159" s="434" t="s">
        <v>589</v>
      </c>
      <c r="AM159" s="434"/>
      <c r="AN159" s="434"/>
      <c r="AO159" s="96"/>
      <c r="AP159" s="434" t="s">
        <v>591</v>
      </c>
      <c r="AQ159" s="434"/>
      <c r="AR159" s="434"/>
      <c r="AS159" s="96"/>
      <c r="AT159" s="434" t="s">
        <v>592</v>
      </c>
      <c r="AU159" s="434"/>
      <c r="AV159" s="434"/>
      <c r="AW159" s="96"/>
      <c r="AX159" s="434" t="s">
        <v>593</v>
      </c>
      <c r="AY159" s="434"/>
      <c r="AZ159" s="435"/>
      <c r="BB159" s="142" t="str">
        <f t="shared" si="26"/>
        <v/>
      </c>
      <c r="BC159" s="142" t="str">
        <f t="shared" si="30"/>
        <v/>
      </c>
      <c r="BD159" s="142" t="str">
        <f t="shared" si="30"/>
        <v/>
      </c>
      <c r="BE159" s="142" t="str">
        <f t="shared" si="30"/>
        <v/>
      </c>
      <c r="BF159" s="142" t="str">
        <f t="shared" si="30"/>
        <v/>
      </c>
      <c r="BG159" s="142" t="str">
        <f t="shared" si="30"/>
        <v/>
      </c>
      <c r="BH159" s="142" t="str">
        <f t="shared" si="30"/>
        <v/>
      </c>
      <c r="BX159" s="219">
        <f t="shared" si="27"/>
        <v>0</v>
      </c>
    </row>
    <row r="160" spans="2:76" ht="35.25" customHeight="1" x14ac:dyDescent="0.25">
      <c r="B160" s="438"/>
      <c r="C160" s="439"/>
      <c r="D160" s="440" t="str">
        <f t="shared" si="28"/>
        <v/>
      </c>
      <c r="E160" s="441"/>
      <c r="F160" s="441"/>
      <c r="G160" s="442"/>
      <c r="H160" s="440" t="str">
        <f t="shared" si="29"/>
        <v/>
      </c>
      <c r="I160" s="441"/>
      <c r="J160" s="441"/>
      <c r="K160" s="442"/>
      <c r="L160" s="436" t="str">
        <f t="shared" si="25"/>
        <v/>
      </c>
      <c r="M160" s="437"/>
      <c r="N160" s="469"/>
      <c r="O160" s="470"/>
      <c r="P160" s="146"/>
      <c r="Q160" s="147"/>
      <c r="R160" s="450"/>
      <c r="S160" s="451"/>
      <c r="T160" s="452"/>
      <c r="U160" s="453"/>
      <c r="V160" s="454"/>
      <c r="W160" s="455"/>
      <c r="X160" s="453"/>
      <c r="Y160" s="454"/>
      <c r="Z160" s="454"/>
      <c r="AA160" s="455"/>
      <c r="AB160" s="453"/>
      <c r="AC160" s="455"/>
      <c r="AD160" s="453"/>
      <c r="AE160" s="455"/>
      <c r="AF160" s="453"/>
      <c r="AG160" s="454"/>
      <c r="AH160" s="455"/>
      <c r="AI160" s="148"/>
      <c r="AJ160" s="199"/>
      <c r="AK160" s="134"/>
      <c r="AL160" s="434" t="s">
        <v>589</v>
      </c>
      <c r="AM160" s="434"/>
      <c r="AN160" s="434"/>
      <c r="AO160" s="96"/>
      <c r="AP160" s="434" t="s">
        <v>591</v>
      </c>
      <c r="AQ160" s="434"/>
      <c r="AR160" s="434"/>
      <c r="AS160" s="96"/>
      <c r="AT160" s="434" t="s">
        <v>592</v>
      </c>
      <c r="AU160" s="434"/>
      <c r="AV160" s="434"/>
      <c r="AW160" s="96"/>
      <c r="AX160" s="434" t="s">
        <v>593</v>
      </c>
      <c r="AY160" s="434"/>
      <c r="AZ160" s="435"/>
      <c r="BB160" s="142" t="str">
        <f t="shared" si="26"/>
        <v/>
      </c>
      <c r="BC160" s="142" t="str">
        <f t="shared" si="30"/>
        <v/>
      </c>
      <c r="BD160" s="142" t="str">
        <f t="shared" si="30"/>
        <v/>
      </c>
      <c r="BE160" s="142" t="str">
        <f t="shared" si="30"/>
        <v/>
      </c>
      <c r="BF160" s="142" t="str">
        <f t="shared" si="30"/>
        <v/>
      </c>
      <c r="BG160" s="142" t="str">
        <f t="shared" si="30"/>
        <v/>
      </c>
      <c r="BH160" s="142" t="str">
        <f t="shared" si="30"/>
        <v/>
      </c>
      <c r="BX160" s="219">
        <f t="shared" si="27"/>
        <v>0</v>
      </c>
    </row>
    <row r="161" spans="2:76" ht="35.25" customHeight="1" x14ac:dyDescent="0.25">
      <c r="B161" s="438"/>
      <c r="C161" s="439"/>
      <c r="D161" s="440" t="str">
        <f t="shared" si="28"/>
        <v/>
      </c>
      <c r="E161" s="441"/>
      <c r="F161" s="441"/>
      <c r="G161" s="442"/>
      <c r="H161" s="440" t="str">
        <f t="shared" si="29"/>
        <v/>
      </c>
      <c r="I161" s="441"/>
      <c r="J161" s="441"/>
      <c r="K161" s="442"/>
      <c r="L161" s="436" t="str">
        <f t="shared" si="25"/>
        <v/>
      </c>
      <c r="M161" s="437"/>
      <c r="N161" s="469"/>
      <c r="O161" s="470"/>
      <c r="P161" s="146"/>
      <c r="Q161" s="147"/>
      <c r="R161" s="450"/>
      <c r="S161" s="451"/>
      <c r="T161" s="452"/>
      <c r="U161" s="453"/>
      <c r="V161" s="454"/>
      <c r="W161" s="455"/>
      <c r="X161" s="453"/>
      <c r="Y161" s="454"/>
      <c r="Z161" s="454"/>
      <c r="AA161" s="455"/>
      <c r="AB161" s="453"/>
      <c r="AC161" s="455"/>
      <c r="AD161" s="453"/>
      <c r="AE161" s="455"/>
      <c r="AF161" s="453"/>
      <c r="AG161" s="454"/>
      <c r="AH161" s="455"/>
      <c r="AI161" s="148"/>
      <c r="AJ161" s="199"/>
      <c r="AK161" s="134"/>
      <c r="AL161" s="434" t="s">
        <v>589</v>
      </c>
      <c r="AM161" s="434"/>
      <c r="AN161" s="434"/>
      <c r="AO161" s="96"/>
      <c r="AP161" s="434" t="s">
        <v>591</v>
      </c>
      <c r="AQ161" s="434"/>
      <c r="AR161" s="434"/>
      <c r="AS161" s="96"/>
      <c r="AT161" s="434" t="s">
        <v>592</v>
      </c>
      <c r="AU161" s="434"/>
      <c r="AV161" s="434"/>
      <c r="AW161" s="96"/>
      <c r="AX161" s="434" t="s">
        <v>593</v>
      </c>
      <c r="AY161" s="434"/>
      <c r="AZ161" s="435"/>
      <c r="BB161" s="142" t="str">
        <f t="shared" si="26"/>
        <v/>
      </c>
      <c r="BC161" s="142" t="str">
        <f t="shared" si="30"/>
        <v/>
      </c>
      <c r="BD161" s="142" t="str">
        <f t="shared" si="30"/>
        <v/>
      </c>
      <c r="BE161" s="142" t="str">
        <f t="shared" si="30"/>
        <v/>
      </c>
      <c r="BF161" s="142" t="str">
        <f t="shared" si="30"/>
        <v/>
      </c>
      <c r="BG161" s="142" t="str">
        <f t="shared" si="30"/>
        <v/>
      </c>
      <c r="BH161" s="142" t="str">
        <f t="shared" si="30"/>
        <v/>
      </c>
      <c r="BX161" s="219">
        <f t="shared" si="27"/>
        <v>0</v>
      </c>
    </row>
    <row r="162" spans="2:76" ht="35.25" customHeight="1" x14ac:dyDescent="0.25">
      <c r="B162" s="438"/>
      <c r="C162" s="439"/>
      <c r="D162" s="440" t="str">
        <f t="shared" si="28"/>
        <v/>
      </c>
      <c r="E162" s="441"/>
      <c r="F162" s="441"/>
      <c r="G162" s="442"/>
      <c r="H162" s="440" t="str">
        <f t="shared" si="29"/>
        <v/>
      </c>
      <c r="I162" s="441"/>
      <c r="J162" s="441"/>
      <c r="K162" s="442"/>
      <c r="L162" s="436" t="str">
        <f t="shared" si="25"/>
        <v/>
      </c>
      <c r="M162" s="437"/>
      <c r="N162" s="469"/>
      <c r="O162" s="470"/>
      <c r="P162" s="146"/>
      <c r="Q162" s="147"/>
      <c r="R162" s="450"/>
      <c r="S162" s="451"/>
      <c r="T162" s="452"/>
      <c r="U162" s="453"/>
      <c r="V162" s="454"/>
      <c r="W162" s="455"/>
      <c r="X162" s="453"/>
      <c r="Y162" s="454"/>
      <c r="Z162" s="454"/>
      <c r="AA162" s="455"/>
      <c r="AB162" s="453"/>
      <c r="AC162" s="455"/>
      <c r="AD162" s="453"/>
      <c r="AE162" s="455"/>
      <c r="AF162" s="453"/>
      <c r="AG162" s="454"/>
      <c r="AH162" s="455"/>
      <c r="AI162" s="148"/>
      <c r="AJ162" s="199"/>
      <c r="AK162" s="134"/>
      <c r="AL162" s="434" t="s">
        <v>589</v>
      </c>
      <c r="AM162" s="434"/>
      <c r="AN162" s="434"/>
      <c r="AO162" s="96"/>
      <c r="AP162" s="434" t="s">
        <v>591</v>
      </c>
      <c r="AQ162" s="434"/>
      <c r="AR162" s="434"/>
      <c r="AS162" s="96"/>
      <c r="AT162" s="434" t="s">
        <v>592</v>
      </c>
      <c r="AU162" s="434"/>
      <c r="AV162" s="434"/>
      <c r="AW162" s="96"/>
      <c r="AX162" s="434" t="s">
        <v>593</v>
      </c>
      <c r="AY162" s="434"/>
      <c r="AZ162" s="435"/>
      <c r="BB162" s="142" t="str">
        <f t="shared" si="26"/>
        <v/>
      </c>
      <c r="BC162" s="142" t="str">
        <f t="shared" si="30"/>
        <v/>
      </c>
      <c r="BD162" s="142" t="str">
        <f t="shared" si="30"/>
        <v/>
      </c>
      <c r="BE162" s="142" t="str">
        <f t="shared" si="30"/>
        <v/>
      </c>
      <c r="BF162" s="142" t="str">
        <f t="shared" si="30"/>
        <v/>
      </c>
      <c r="BG162" s="142" t="str">
        <f t="shared" si="30"/>
        <v/>
      </c>
      <c r="BH162" s="142" t="str">
        <f t="shared" si="30"/>
        <v/>
      </c>
      <c r="BX162" s="219">
        <f t="shared" si="27"/>
        <v>0</v>
      </c>
    </row>
    <row r="163" spans="2:76" ht="35.25" customHeight="1" x14ac:dyDescent="0.25">
      <c r="B163" s="438"/>
      <c r="C163" s="439"/>
      <c r="D163" s="440" t="str">
        <f t="shared" si="28"/>
        <v/>
      </c>
      <c r="E163" s="441"/>
      <c r="F163" s="441"/>
      <c r="G163" s="442"/>
      <c r="H163" s="440" t="str">
        <f t="shared" si="29"/>
        <v/>
      </c>
      <c r="I163" s="441"/>
      <c r="J163" s="441"/>
      <c r="K163" s="442"/>
      <c r="L163" s="436" t="str">
        <f t="shared" si="25"/>
        <v/>
      </c>
      <c r="M163" s="437"/>
      <c r="N163" s="469"/>
      <c r="O163" s="470"/>
      <c r="P163" s="146"/>
      <c r="Q163" s="147"/>
      <c r="R163" s="450"/>
      <c r="S163" s="451"/>
      <c r="T163" s="452"/>
      <c r="U163" s="453"/>
      <c r="V163" s="454"/>
      <c r="W163" s="455"/>
      <c r="X163" s="453"/>
      <c r="Y163" s="454"/>
      <c r="Z163" s="454"/>
      <c r="AA163" s="455"/>
      <c r="AB163" s="453"/>
      <c r="AC163" s="455"/>
      <c r="AD163" s="453"/>
      <c r="AE163" s="455"/>
      <c r="AF163" s="453"/>
      <c r="AG163" s="454"/>
      <c r="AH163" s="455"/>
      <c r="AI163" s="148"/>
      <c r="AJ163" s="199"/>
      <c r="AK163" s="134"/>
      <c r="AL163" s="434" t="s">
        <v>589</v>
      </c>
      <c r="AM163" s="434"/>
      <c r="AN163" s="434"/>
      <c r="AO163" s="96"/>
      <c r="AP163" s="434" t="s">
        <v>591</v>
      </c>
      <c r="AQ163" s="434"/>
      <c r="AR163" s="434"/>
      <c r="AS163" s="96"/>
      <c r="AT163" s="434" t="s">
        <v>592</v>
      </c>
      <c r="AU163" s="434"/>
      <c r="AV163" s="434"/>
      <c r="AW163" s="96"/>
      <c r="AX163" s="434" t="s">
        <v>593</v>
      </c>
      <c r="AY163" s="434"/>
      <c r="AZ163" s="435"/>
      <c r="BB163" s="142" t="str">
        <f t="shared" si="26"/>
        <v/>
      </c>
      <c r="BC163" s="142" t="str">
        <f t="shared" si="30"/>
        <v/>
      </c>
      <c r="BD163" s="142" t="str">
        <f t="shared" si="30"/>
        <v/>
      </c>
      <c r="BE163" s="142" t="str">
        <f t="shared" si="30"/>
        <v/>
      </c>
      <c r="BF163" s="142" t="str">
        <f t="shared" si="30"/>
        <v/>
      </c>
      <c r="BG163" s="142" t="str">
        <f t="shared" si="30"/>
        <v/>
      </c>
      <c r="BH163" s="142" t="str">
        <f t="shared" si="30"/>
        <v/>
      </c>
      <c r="BX163" s="219">
        <f t="shared" si="27"/>
        <v>0</v>
      </c>
    </row>
    <row r="164" spans="2:76" ht="35.25" customHeight="1" x14ac:dyDescent="0.25">
      <c r="B164" s="438"/>
      <c r="C164" s="439"/>
      <c r="D164" s="440" t="str">
        <f t="shared" si="28"/>
        <v/>
      </c>
      <c r="E164" s="441"/>
      <c r="F164" s="441"/>
      <c r="G164" s="442"/>
      <c r="H164" s="440" t="str">
        <f t="shared" si="29"/>
        <v/>
      </c>
      <c r="I164" s="441"/>
      <c r="J164" s="441"/>
      <c r="K164" s="442"/>
      <c r="L164" s="436" t="str">
        <f t="shared" si="25"/>
        <v/>
      </c>
      <c r="M164" s="437"/>
      <c r="N164" s="469"/>
      <c r="O164" s="470"/>
      <c r="P164" s="146"/>
      <c r="Q164" s="147"/>
      <c r="R164" s="450"/>
      <c r="S164" s="451"/>
      <c r="T164" s="452"/>
      <c r="U164" s="453"/>
      <c r="V164" s="454"/>
      <c r="W164" s="455"/>
      <c r="X164" s="453"/>
      <c r="Y164" s="454"/>
      <c r="Z164" s="454"/>
      <c r="AA164" s="455"/>
      <c r="AB164" s="453"/>
      <c r="AC164" s="455"/>
      <c r="AD164" s="453"/>
      <c r="AE164" s="455"/>
      <c r="AF164" s="453"/>
      <c r="AG164" s="454"/>
      <c r="AH164" s="455"/>
      <c r="AI164" s="148"/>
      <c r="AJ164" s="199"/>
      <c r="AK164" s="134"/>
      <c r="AL164" s="434" t="s">
        <v>589</v>
      </c>
      <c r="AM164" s="434"/>
      <c r="AN164" s="434"/>
      <c r="AO164" s="96"/>
      <c r="AP164" s="434" t="s">
        <v>591</v>
      </c>
      <c r="AQ164" s="434"/>
      <c r="AR164" s="434"/>
      <c r="AS164" s="96"/>
      <c r="AT164" s="434" t="s">
        <v>592</v>
      </c>
      <c r="AU164" s="434"/>
      <c r="AV164" s="434"/>
      <c r="AW164" s="96"/>
      <c r="AX164" s="434" t="s">
        <v>593</v>
      </c>
      <c r="AY164" s="434"/>
      <c r="AZ164" s="435"/>
      <c r="BB164" s="142" t="str">
        <f t="shared" si="26"/>
        <v/>
      </c>
      <c r="BC164" s="142" t="str">
        <f t="shared" si="30"/>
        <v/>
      </c>
      <c r="BD164" s="142" t="str">
        <f t="shared" si="30"/>
        <v/>
      </c>
      <c r="BE164" s="142" t="str">
        <f t="shared" si="30"/>
        <v/>
      </c>
      <c r="BF164" s="142" t="str">
        <f t="shared" si="30"/>
        <v/>
      </c>
      <c r="BG164" s="142" t="str">
        <f t="shared" si="30"/>
        <v/>
      </c>
      <c r="BH164" s="142" t="str">
        <f t="shared" si="30"/>
        <v/>
      </c>
      <c r="BX164" s="219">
        <f t="shared" si="27"/>
        <v>0</v>
      </c>
    </row>
    <row r="165" spans="2:76" ht="35.25" customHeight="1" x14ac:dyDescent="0.25">
      <c r="B165" s="438"/>
      <c r="C165" s="439"/>
      <c r="D165" s="440" t="str">
        <f t="shared" si="28"/>
        <v/>
      </c>
      <c r="E165" s="441"/>
      <c r="F165" s="441"/>
      <c r="G165" s="442"/>
      <c r="H165" s="440" t="str">
        <f t="shared" si="29"/>
        <v/>
      </c>
      <c r="I165" s="441"/>
      <c r="J165" s="441"/>
      <c r="K165" s="442"/>
      <c r="L165" s="436" t="str">
        <f t="shared" si="25"/>
        <v/>
      </c>
      <c r="M165" s="437"/>
      <c r="N165" s="469"/>
      <c r="O165" s="470"/>
      <c r="P165" s="146"/>
      <c r="Q165" s="147"/>
      <c r="R165" s="450"/>
      <c r="S165" s="451"/>
      <c r="T165" s="452"/>
      <c r="U165" s="453"/>
      <c r="V165" s="454"/>
      <c r="W165" s="455"/>
      <c r="X165" s="453"/>
      <c r="Y165" s="454"/>
      <c r="Z165" s="454"/>
      <c r="AA165" s="455"/>
      <c r="AB165" s="453"/>
      <c r="AC165" s="455"/>
      <c r="AD165" s="453"/>
      <c r="AE165" s="455"/>
      <c r="AF165" s="453"/>
      <c r="AG165" s="454"/>
      <c r="AH165" s="455"/>
      <c r="AI165" s="148"/>
      <c r="AJ165" s="199"/>
      <c r="AK165" s="134"/>
      <c r="AL165" s="434" t="s">
        <v>589</v>
      </c>
      <c r="AM165" s="434"/>
      <c r="AN165" s="434"/>
      <c r="AO165" s="96"/>
      <c r="AP165" s="434" t="s">
        <v>591</v>
      </c>
      <c r="AQ165" s="434"/>
      <c r="AR165" s="434"/>
      <c r="AS165" s="96"/>
      <c r="AT165" s="434" t="s">
        <v>592</v>
      </c>
      <c r="AU165" s="434"/>
      <c r="AV165" s="434"/>
      <c r="AW165" s="96"/>
      <c r="AX165" s="434" t="s">
        <v>593</v>
      </c>
      <c r="AY165" s="434"/>
      <c r="AZ165" s="435"/>
      <c r="BB165" s="142" t="str">
        <f t="shared" si="26"/>
        <v/>
      </c>
      <c r="BC165" s="142" t="str">
        <f t="shared" si="30"/>
        <v/>
      </c>
      <c r="BD165" s="142" t="str">
        <f t="shared" si="30"/>
        <v/>
      </c>
      <c r="BE165" s="142" t="str">
        <f t="shared" si="30"/>
        <v/>
      </c>
      <c r="BF165" s="142" t="str">
        <f t="shared" si="30"/>
        <v/>
      </c>
      <c r="BG165" s="142" t="str">
        <f t="shared" si="30"/>
        <v/>
      </c>
      <c r="BH165" s="142" t="str">
        <f t="shared" si="30"/>
        <v/>
      </c>
      <c r="BX165" s="219">
        <f t="shared" si="27"/>
        <v>0</v>
      </c>
    </row>
    <row r="166" spans="2:76" ht="35.25" customHeight="1" x14ac:dyDescent="0.25">
      <c r="B166" s="438"/>
      <c r="C166" s="439"/>
      <c r="D166" s="440" t="str">
        <f t="shared" si="28"/>
        <v/>
      </c>
      <c r="E166" s="441"/>
      <c r="F166" s="441"/>
      <c r="G166" s="442"/>
      <c r="H166" s="440" t="str">
        <f t="shared" si="29"/>
        <v/>
      </c>
      <c r="I166" s="441"/>
      <c r="J166" s="441"/>
      <c r="K166" s="442"/>
      <c r="L166" s="436" t="str">
        <f t="shared" si="25"/>
        <v/>
      </c>
      <c r="M166" s="437"/>
      <c r="N166" s="469"/>
      <c r="O166" s="470"/>
      <c r="P166" s="146"/>
      <c r="Q166" s="147"/>
      <c r="R166" s="450"/>
      <c r="S166" s="451"/>
      <c r="T166" s="452"/>
      <c r="U166" s="453"/>
      <c r="V166" s="454"/>
      <c r="W166" s="455"/>
      <c r="X166" s="453"/>
      <c r="Y166" s="454"/>
      <c r="Z166" s="454"/>
      <c r="AA166" s="455"/>
      <c r="AB166" s="453"/>
      <c r="AC166" s="455"/>
      <c r="AD166" s="453"/>
      <c r="AE166" s="455"/>
      <c r="AF166" s="453"/>
      <c r="AG166" s="454"/>
      <c r="AH166" s="455"/>
      <c r="AI166" s="148"/>
      <c r="AJ166" s="199"/>
      <c r="AK166" s="134"/>
      <c r="AL166" s="434" t="s">
        <v>589</v>
      </c>
      <c r="AM166" s="434"/>
      <c r="AN166" s="434"/>
      <c r="AO166" s="96"/>
      <c r="AP166" s="434" t="s">
        <v>591</v>
      </c>
      <c r="AQ166" s="434"/>
      <c r="AR166" s="434"/>
      <c r="AS166" s="96"/>
      <c r="AT166" s="434" t="s">
        <v>592</v>
      </c>
      <c r="AU166" s="434"/>
      <c r="AV166" s="434"/>
      <c r="AW166" s="96"/>
      <c r="AX166" s="434" t="s">
        <v>593</v>
      </c>
      <c r="AY166" s="434"/>
      <c r="AZ166" s="435"/>
      <c r="BB166" s="142" t="str">
        <f t="shared" si="26"/>
        <v/>
      </c>
      <c r="BC166" s="142" t="str">
        <f t="shared" si="30"/>
        <v/>
      </c>
      <c r="BD166" s="142" t="str">
        <f t="shared" si="30"/>
        <v/>
      </c>
      <c r="BE166" s="142" t="str">
        <f t="shared" si="30"/>
        <v/>
      </c>
      <c r="BF166" s="142" t="str">
        <f t="shared" si="30"/>
        <v/>
      </c>
      <c r="BG166" s="142" t="str">
        <f t="shared" si="30"/>
        <v/>
      </c>
      <c r="BH166" s="142" t="str">
        <f t="shared" si="30"/>
        <v/>
      </c>
      <c r="BX166" s="219">
        <f t="shared" si="27"/>
        <v>0</v>
      </c>
    </row>
    <row r="167" spans="2:76" ht="35.25" customHeight="1" x14ac:dyDescent="0.25">
      <c r="B167" s="438"/>
      <c r="C167" s="439"/>
      <c r="D167" s="440" t="str">
        <f t="shared" si="28"/>
        <v/>
      </c>
      <c r="E167" s="441"/>
      <c r="F167" s="441"/>
      <c r="G167" s="442"/>
      <c r="H167" s="440" t="str">
        <f t="shared" si="29"/>
        <v/>
      </c>
      <c r="I167" s="441"/>
      <c r="J167" s="441"/>
      <c r="K167" s="442"/>
      <c r="L167" s="436" t="str">
        <f t="shared" si="25"/>
        <v/>
      </c>
      <c r="M167" s="437"/>
      <c r="N167" s="469"/>
      <c r="O167" s="470"/>
      <c r="P167" s="146"/>
      <c r="Q167" s="147"/>
      <c r="R167" s="450"/>
      <c r="S167" s="451"/>
      <c r="T167" s="452"/>
      <c r="U167" s="453"/>
      <c r="V167" s="454"/>
      <c r="W167" s="455"/>
      <c r="X167" s="453"/>
      <c r="Y167" s="454"/>
      <c r="Z167" s="454"/>
      <c r="AA167" s="455"/>
      <c r="AB167" s="453"/>
      <c r="AC167" s="455"/>
      <c r="AD167" s="453"/>
      <c r="AE167" s="455"/>
      <c r="AF167" s="453"/>
      <c r="AG167" s="454"/>
      <c r="AH167" s="455"/>
      <c r="AI167" s="148"/>
      <c r="AJ167" s="199"/>
      <c r="AK167" s="134"/>
      <c r="AL167" s="434" t="s">
        <v>589</v>
      </c>
      <c r="AM167" s="434"/>
      <c r="AN167" s="434"/>
      <c r="AO167" s="96"/>
      <c r="AP167" s="434" t="s">
        <v>591</v>
      </c>
      <c r="AQ167" s="434"/>
      <c r="AR167" s="434"/>
      <c r="AS167" s="96"/>
      <c r="AT167" s="434" t="s">
        <v>592</v>
      </c>
      <c r="AU167" s="434"/>
      <c r="AV167" s="434"/>
      <c r="AW167" s="96"/>
      <c r="AX167" s="434" t="s">
        <v>593</v>
      </c>
      <c r="AY167" s="434"/>
      <c r="AZ167" s="435"/>
      <c r="BB167" s="142" t="str">
        <f t="shared" si="26"/>
        <v/>
      </c>
      <c r="BC167" s="142" t="str">
        <f t="shared" si="30"/>
        <v/>
      </c>
      <c r="BD167" s="142" t="str">
        <f t="shared" si="30"/>
        <v/>
      </c>
      <c r="BE167" s="142" t="str">
        <f t="shared" si="30"/>
        <v/>
      </c>
      <c r="BF167" s="142" t="str">
        <f t="shared" si="30"/>
        <v/>
      </c>
      <c r="BG167" s="142" t="str">
        <f t="shared" si="30"/>
        <v/>
      </c>
      <c r="BH167" s="142" t="str">
        <f t="shared" si="30"/>
        <v/>
      </c>
      <c r="BX167" s="219">
        <f t="shared" si="27"/>
        <v>0</v>
      </c>
    </row>
    <row r="168" spans="2:76" ht="35.25" customHeight="1" x14ac:dyDescent="0.25">
      <c r="B168" s="438"/>
      <c r="C168" s="439"/>
      <c r="D168" s="440" t="str">
        <f t="shared" si="28"/>
        <v/>
      </c>
      <c r="E168" s="441"/>
      <c r="F168" s="441"/>
      <c r="G168" s="442"/>
      <c r="H168" s="440" t="str">
        <f t="shared" si="29"/>
        <v/>
      </c>
      <c r="I168" s="441"/>
      <c r="J168" s="441"/>
      <c r="K168" s="442"/>
      <c r="L168" s="436" t="str">
        <f t="shared" si="25"/>
        <v/>
      </c>
      <c r="M168" s="437"/>
      <c r="N168" s="469"/>
      <c r="O168" s="470"/>
      <c r="P168" s="146"/>
      <c r="Q168" s="147"/>
      <c r="R168" s="450"/>
      <c r="S168" s="451"/>
      <c r="T168" s="452"/>
      <c r="U168" s="453"/>
      <c r="V168" s="454"/>
      <c r="W168" s="455"/>
      <c r="X168" s="453"/>
      <c r="Y168" s="454"/>
      <c r="Z168" s="454"/>
      <c r="AA168" s="455"/>
      <c r="AB168" s="453"/>
      <c r="AC168" s="455"/>
      <c r="AD168" s="453"/>
      <c r="AE168" s="455"/>
      <c r="AF168" s="453"/>
      <c r="AG168" s="454"/>
      <c r="AH168" s="455"/>
      <c r="AI168" s="148"/>
      <c r="AJ168" s="199"/>
      <c r="AK168" s="134"/>
      <c r="AL168" s="434" t="s">
        <v>589</v>
      </c>
      <c r="AM168" s="434"/>
      <c r="AN168" s="434"/>
      <c r="AO168" s="96"/>
      <c r="AP168" s="434" t="s">
        <v>591</v>
      </c>
      <c r="AQ168" s="434"/>
      <c r="AR168" s="434"/>
      <c r="AS168" s="96"/>
      <c r="AT168" s="434" t="s">
        <v>592</v>
      </c>
      <c r="AU168" s="434"/>
      <c r="AV168" s="434"/>
      <c r="AW168" s="96"/>
      <c r="AX168" s="434" t="s">
        <v>593</v>
      </c>
      <c r="AY168" s="434"/>
      <c r="AZ168" s="435"/>
      <c r="BB168" s="142" t="str">
        <f t="shared" si="26"/>
        <v/>
      </c>
      <c r="BC168" s="142" t="str">
        <f t="shared" si="30"/>
        <v/>
      </c>
      <c r="BD168" s="142" t="str">
        <f t="shared" si="30"/>
        <v/>
      </c>
      <c r="BE168" s="142" t="str">
        <f t="shared" si="30"/>
        <v/>
      </c>
      <c r="BF168" s="142" t="str">
        <f t="shared" si="30"/>
        <v/>
      </c>
      <c r="BG168" s="142" t="str">
        <f t="shared" si="30"/>
        <v/>
      </c>
      <c r="BH168" s="142" t="str">
        <f t="shared" si="30"/>
        <v/>
      </c>
      <c r="BX168" s="219">
        <f t="shared" si="27"/>
        <v>0</v>
      </c>
    </row>
    <row r="169" spans="2:76" ht="35.25" customHeight="1" x14ac:dyDescent="0.25">
      <c r="B169" s="438"/>
      <c r="C169" s="439"/>
      <c r="D169" s="440" t="str">
        <f t="shared" si="28"/>
        <v/>
      </c>
      <c r="E169" s="441"/>
      <c r="F169" s="441"/>
      <c r="G169" s="442"/>
      <c r="H169" s="440" t="str">
        <f t="shared" si="29"/>
        <v/>
      </c>
      <c r="I169" s="441"/>
      <c r="J169" s="441"/>
      <c r="K169" s="442"/>
      <c r="L169" s="436" t="str">
        <f t="shared" si="25"/>
        <v/>
      </c>
      <c r="M169" s="437"/>
      <c r="N169" s="469"/>
      <c r="O169" s="470"/>
      <c r="P169" s="146"/>
      <c r="Q169" s="147"/>
      <c r="R169" s="450"/>
      <c r="S169" s="451"/>
      <c r="T169" s="452"/>
      <c r="U169" s="453"/>
      <c r="V169" s="454"/>
      <c r="W169" s="455"/>
      <c r="X169" s="453"/>
      <c r="Y169" s="454"/>
      <c r="Z169" s="454"/>
      <c r="AA169" s="455"/>
      <c r="AB169" s="453"/>
      <c r="AC169" s="455"/>
      <c r="AD169" s="453"/>
      <c r="AE169" s="455"/>
      <c r="AF169" s="453"/>
      <c r="AG169" s="454"/>
      <c r="AH169" s="455"/>
      <c r="AI169" s="148"/>
      <c r="AJ169" s="199"/>
      <c r="AK169" s="134"/>
      <c r="AL169" s="434" t="s">
        <v>589</v>
      </c>
      <c r="AM169" s="434"/>
      <c r="AN169" s="434"/>
      <c r="AO169" s="96"/>
      <c r="AP169" s="434" t="s">
        <v>591</v>
      </c>
      <c r="AQ169" s="434"/>
      <c r="AR169" s="434"/>
      <c r="AS169" s="96"/>
      <c r="AT169" s="434" t="s">
        <v>592</v>
      </c>
      <c r="AU169" s="434"/>
      <c r="AV169" s="434"/>
      <c r="AW169" s="96"/>
      <c r="AX169" s="434" t="s">
        <v>593</v>
      </c>
      <c r="AY169" s="434"/>
      <c r="AZ169" s="435"/>
      <c r="BB169" s="142" t="str">
        <f t="shared" si="26"/>
        <v/>
      </c>
      <c r="BC169" s="142" t="str">
        <f t="shared" si="30"/>
        <v/>
      </c>
      <c r="BD169" s="142" t="str">
        <f t="shared" si="30"/>
        <v/>
      </c>
      <c r="BE169" s="142" t="str">
        <f t="shared" si="30"/>
        <v/>
      </c>
      <c r="BF169" s="142" t="str">
        <f t="shared" si="30"/>
        <v/>
      </c>
      <c r="BG169" s="142" t="str">
        <f t="shared" si="30"/>
        <v/>
      </c>
      <c r="BH169" s="142" t="str">
        <f t="shared" si="30"/>
        <v/>
      </c>
      <c r="BX169" s="219">
        <f t="shared" si="27"/>
        <v>0</v>
      </c>
    </row>
    <row r="170" spans="2:76" ht="35.25" customHeight="1" x14ac:dyDescent="0.25">
      <c r="B170" s="438"/>
      <c r="C170" s="439"/>
      <c r="D170" s="440" t="str">
        <f t="shared" si="28"/>
        <v/>
      </c>
      <c r="E170" s="441"/>
      <c r="F170" s="441"/>
      <c r="G170" s="442"/>
      <c r="H170" s="440" t="str">
        <f t="shared" si="29"/>
        <v/>
      </c>
      <c r="I170" s="441"/>
      <c r="J170" s="441"/>
      <c r="K170" s="442"/>
      <c r="L170" s="436" t="str">
        <f t="shared" si="25"/>
        <v/>
      </c>
      <c r="M170" s="437"/>
      <c r="N170" s="469"/>
      <c r="O170" s="470"/>
      <c r="P170" s="146"/>
      <c r="Q170" s="147"/>
      <c r="R170" s="450"/>
      <c r="S170" s="451"/>
      <c r="T170" s="452"/>
      <c r="U170" s="453"/>
      <c r="V170" s="454"/>
      <c r="W170" s="455"/>
      <c r="X170" s="453"/>
      <c r="Y170" s="454"/>
      <c r="Z170" s="454"/>
      <c r="AA170" s="455"/>
      <c r="AB170" s="453"/>
      <c r="AC170" s="455"/>
      <c r="AD170" s="453"/>
      <c r="AE170" s="455"/>
      <c r="AF170" s="453"/>
      <c r="AG170" s="454"/>
      <c r="AH170" s="455"/>
      <c r="AI170" s="148"/>
      <c r="AJ170" s="199"/>
      <c r="AK170" s="134"/>
      <c r="AL170" s="434" t="s">
        <v>589</v>
      </c>
      <c r="AM170" s="434"/>
      <c r="AN170" s="434"/>
      <c r="AO170" s="96"/>
      <c r="AP170" s="434" t="s">
        <v>591</v>
      </c>
      <c r="AQ170" s="434"/>
      <c r="AR170" s="434"/>
      <c r="AS170" s="96"/>
      <c r="AT170" s="434" t="s">
        <v>592</v>
      </c>
      <c r="AU170" s="434"/>
      <c r="AV170" s="434"/>
      <c r="AW170" s="96"/>
      <c r="AX170" s="434" t="s">
        <v>593</v>
      </c>
      <c r="AY170" s="434"/>
      <c r="AZ170" s="435"/>
      <c r="BB170" s="142" t="str">
        <f t="shared" si="26"/>
        <v/>
      </c>
      <c r="BC170" s="142" t="str">
        <f t="shared" si="30"/>
        <v/>
      </c>
      <c r="BD170" s="142" t="str">
        <f t="shared" si="30"/>
        <v/>
      </c>
      <c r="BE170" s="142" t="str">
        <f t="shared" si="30"/>
        <v/>
      </c>
      <c r="BF170" s="142" t="str">
        <f t="shared" si="30"/>
        <v/>
      </c>
      <c r="BG170" s="142" t="str">
        <f t="shared" si="30"/>
        <v/>
      </c>
      <c r="BH170" s="142" t="str">
        <f t="shared" si="30"/>
        <v/>
      </c>
      <c r="BX170" s="219">
        <f t="shared" si="27"/>
        <v>0</v>
      </c>
    </row>
    <row r="171" spans="2:76" ht="35.25" customHeight="1" x14ac:dyDescent="0.25">
      <c r="B171" s="438"/>
      <c r="C171" s="439"/>
      <c r="D171" s="440" t="str">
        <f t="shared" si="28"/>
        <v/>
      </c>
      <c r="E171" s="441"/>
      <c r="F171" s="441"/>
      <c r="G171" s="442"/>
      <c r="H171" s="440" t="str">
        <f t="shared" si="29"/>
        <v/>
      </c>
      <c r="I171" s="441"/>
      <c r="J171" s="441"/>
      <c r="K171" s="442"/>
      <c r="L171" s="436" t="str">
        <f t="shared" si="25"/>
        <v/>
      </c>
      <c r="M171" s="437"/>
      <c r="N171" s="469"/>
      <c r="O171" s="470"/>
      <c r="P171" s="146"/>
      <c r="Q171" s="147"/>
      <c r="R171" s="450"/>
      <c r="S171" s="451"/>
      <c r="T171" s="452"/>
      <c r="U171" s="453"/>
      <c r="V171" s="454"/>
      <c r="W171" s="455"/>
      <c r="X171" s="453"/>
      <c r="Y171" s="454"/>
      <c r="Z171" s="454"/>
      <c r="AA171" s="455"/>
      <c r="AB171" s="453"/>
      <c r="AC171" s="455"/>
      <c r="AD171" s="453"/>
      <c r="AE171" s="455"/>
      <c r="AF171" s="453"/>
      <c r="AG171" s="454"/>
      <c r="AH171" s="455"/>
      <c r="AI171" s="148"/>
      <c r="AJ171" s="199"/>
      <c r="AK171" s="134"/>
      <c r="AL171" s="434" t="s">
        <v>589</v>
      </c>
      <c r="AM171" s="434"/>
      <c r="AN171" s="434"/>
      <c r="AO171" s="96"/>
      <c r="AP171" s="434" t="s">
        <v>591</v>
      </c>
      <c r="AQ171" s="434"/>
      <c r="AR171" s="434"/>
      <c r="AS171" s="96"/>
      <c r="AT171" s="434" t="s">
        <v>592</v>
      </c>
      <c r="AU171" s="434"/>
      <c r="AV171" s="434"/>
      <c r="AW171" s="96"/>
      <c r="AX171" s="434" t="s">
        <v>593</v>
      </c>
      <c r="AY171" s="434"/>
      <c r="AZ171" s="435"/>
      <c r="BB171" s="142" t="str">
        <f t="shared" si="26"/>
        <v/>
      </c>
      <c r="BC171" s="142" t="str">
        <f t="shared" si="30"/>
        <v/>
      </c>
      <c r="BD171" s="142" t="str">
        <f t="shared" si="30"/>
        <v/>
      </c>
      <c r="BE171" s="142" t="str">
        <f t="shared" si="30"/>
        <v/>
      </c>
      <c r="BF171" s="142" t="str">
        <f t="shared" si="30"/>
        <v/>
      </c>
      <c r="BG171" s="142" t="str">
        <f t="shared" si="30"/>
        <v/>
      </c>
      <c r="BH171" s="142" t="str">
        <f t="shared" si="30"/>
        <v/>
      </c>
      <c r="BX171" s="219">
        <f t="shared" si="27"/>
        <v>0</v>
      </c>
    </row>
    <row r="172" spans="2:76" ht="35.25" customHeight="1" x14ac:dyDescent="0.25">
      <c r="B172" s="438"/>
      <c r="C172" s="439"/>
      <c r="D172" s="440" t="str">
        <f t="shared" si="28"/>
        <v/>
      </c>
      <c r="E172" s="441"/>
      <c r="F172" s="441"/>
      <c r="G172" s="442"/>
      <c r="H172" s="440" t="str">
        <f t="shared" si="29"/>
        <v/>
      </c>
      <c r="I172" s="441"/>
      <c r="J172" s="441"/>
      <c r="K172" s="442"/>
      <c r="L172" s="436" t="str">
        <f t="shared" si="25"/>
        <v/>
      </c>
      <c r="M172" s="437"/>
      <c r="N172" s="469"/>
      <c r="O172" s="470"/>
      <c r="P172" s="146"/>
      <c r="Q172" s="147"/>
      <c r="R172" s="450"/>
      <c r="S172" s="451"/>
      <c r="T172" s="452"/>
      <c r="U172" s="453"/>
      <c r="V172" s="454"/>
      <c r="W172" s="455"/>
      <c r="X172" s="453"/>
      <c r="Y172" s="454"/>
      <c r="Z172" s="454"/>
      <c r="AA172" s="455"/>
      <c r="AB172" s="453"/>
      <c r="AC172" s="455"/>
      <c r="AD172" s="453"/>
      <c r="AE172" s="455"/>
      <c r="AF172" s="453"/>
      <c r="AG172" s="454"/>
      <c r="AH172" s="455"/>
      <c r="AI172" s="148"/>
      <c r="AJ172" s="199"/>
      <c r="AK172" s="134"/>
      <c r="AL172" s="434" t="s">
        <v>589</v>
      </c>
      <c r="AM172" s="434"/>
      <c r="AN172" s="434"/>
      <c r="AO172" s="96"/>
      <c r="AP172" s="434" t="s">
        <v>591</v>
      </c>
      <c r="AQ172" s="434"/>
      <c r="AR172" s="434"/>
      <c r="AS172" s="96"/>
      <c r="AT172" s="434" t="s">
        <v>592</v>
      </c>
      <c r="AU172" s="434"/>
      <c r="AV172" s="434"/>
      <c r="AW172" s="96"/>
      <c r="AX172" s="434" t="s">
        <v>593</v>
      </c>
      <c r="AY172" s="434"/>
      <c r="AZ172" s="435"/>
      <c r="BB172" s="142" t="str">
        <f t="shared" si="26"/>
        <v/>
      </c>
      <c r="BC172" s="142" t="str">
        <f t="shared" si="30"/>
        <v/>
      </c>
      <c r="BD172" s="142" t="str">
        <f t="shared" si="30"/>
        <v/>
      </c>
      <c r="BE172" s="142" t="str">
        <f t="shared" si="30"/>
        <v/>
      </c>
      <c r="BF172" s="142" t="str">
        <f t="shared" si="30"/>
        <v/>
      </c>
      <c r="BG172" s="142" t="str">
        <f t="shared" si="30"/>
        <v/>
      </c>
      <c r="BH172" s="142" t="str">
        <f t="shared" si="30"/>
        <v/>
      </c>
      <c r="BX172" s="219">
        <f t="shared" si="27"/>
        <v>0</v>
      </c>
    </row>
    <row r="173" spans="2:76" ht="35.25" customHeight="1" x14ac:dyDescent="0.25">
      <c r="B173" s="438"/>
      <c r="C173" s="439"/>
      <c r="D173" s="440" t="str">
        <f t="shared" si="28"/>
        <v/>
      </c>
      <c r="E173" s="441"/>
      <c r="F173" s="441"/>
      <c r="G173" s="442"/>
      <c r="H173" s="440" t="str">
        <f t="shared" si="29"/>
        <v/>
      </c>
      <c r="I173" s="441"/>
      <c r="J173" s="441"/>
      <c r="K173" s="442"/>
      <c r="L173" s="436" t="str">
        <f t="shared" si="25"/>
        <v/>
      </c>
      <c r="M173" s="437"/>
      <c r="N173" s="469"/>
      <c r="O173" s="470"/>
      <c r="P173" s="146"/>
      <c r="Q173" s="147"/>
      <c r="R173" s="450"/>
      <c r="S173" s="451"/>
      <c r="T173" s="452"/>
      <c r="U173" s="453"/>
      <c r="V173" s="454"/>
      <c r="W173" s="455"/>
      <c r="X173" s="453"/>
      <c r="Y173" s="454"/>
      <c r="Z173" s="454"/>
      <c r="AA173" s="455"/>
      <c r="AB173" s="453"/>
      <c r="AC173" s="455"/>
      <c r="AD173" s="453"/>
      <c r="AE173" s="455"/>
      <c r="AF173" s="453"/>
      <c r="AG173" s="454"/>
      <c r="AH173" s="455"/>
      <c r="AI173" s="148"/>
      <c r="AJ173" s="199"/>
      <c r="AK173" s="134"/>
      <c r="AL173" s="434" t="s">
        <v>589</v>
      </c>
      <c r="AM173" s="434"/>
      <c r="AN173" s="434"/>
      <c r="AO173" s="96"/>
      <c r="AP173" s="434" t="s">
        <v>591</v>
      </c>
      <c r="AQ173" s="434"/>
      <c r="AR173" s="434"/>
      <c r="AS173" s="96"/>
      <c r="AT173" s="434" t="s">
        <v>592</v>
      </c>
      <c r="AU173" s="434"/>
      <c r="AV173" s="434"/>
      <c r="AW173" s="96"/>
      <c r="AX173" s="434" t="s">
        <v>593</v>
      </c>
      <c r="AY173" s="434"/>
      <c r="AZ173" s="435"/>
      <c r="BB173" s="142" t="str">
        <f t="shared" si="26"/>
        <v/>
      </c>
      <c r="BC173" s="142" t="str">
        <f t="shared" si="30"/>
        <v/>
      </c>
      <c r="BD173" s="142" t="str">
        <f t="shared" si="30"/>
        <v/>
      </c>
      <c r="BE173" s="142" t="str">
        <f t="shared" si="30"/>
        <v/>
      </c>
      <c r="BF173" s="142" t="str">
        <f t="shared" si="30"/>
        <v/>
      </c>
      <c r="BG173" s="142" t="str">
        <f t="shared" si="30"/>
        <v/>
      </c>
      <c r="BH173" s="142" t="str">
        <f t="shared" si="30"/>
        <v/>
      </c>
      <c r="BX173" s="219">
        <f t="shared" si="27"/>
        <v>0</v>
      </c>
    </row>
    <row r="174" spans="2:76" ht="35.25" customHeight="1" x14ac:dyDescent="0.25">
      <c r="B174" s="438"/>
      <c r="C174" s="439"/>
      <c r="D174" s="440" t="str">
        <f t="shared" si="28"/>
        <v/>
      </c>
      <c r="E174" s="441"/>
      <c r="F174" s="441"/>
      <c r="G174" s="442"/>
      <c r="H174" s="440" t="str">
        <f t="shared" si="29"/>
        <v/>
      </c>
      <c r="I174" s="441"/>
      <c r="J174" s="441"/>
      <c r="K174" s="442"/>
      <c r="L174" s="436" t="str">
        <f t="shared" si="25"/>
        <v/>
      </c>
      <c r="M174" s="437"/>
      <c r="N174" s="469"/>
      <c r="O174" s="470"/>
      <c r="P174" s="146"/>
      <c r="Q174" s="147"/>
      <c r="R174" s="450"/>
      <c r="S174" s="451"/>
      <c r="T174" s="452"/>
      <c r="U174" s="453"/>
      <c r="V174" s="454"/>
      <c r="W174" s="455"/>
      <c r="X174" s="453"/>
      <c r="Y174" s="454"/>
      <c r="Z174" s="454"/>
      <c r="AA174" s="455"/>
      <c r="AB174" s="453"/>
      <c r="AC174" s="455"/>
      <c r="AD174" s="453"/>
      <c r="AE174" s="455"/>
      <c r="AF174" s="453"/>
      <c r="AG174" s="454"/>
      <c r="AH174" s="455"/>
      <c r="AI174" s="148"/>
      <c r="AJ174" s="199"/>
      <c r="AK174" s="134"/>
      <c r="AL174" s="434" t="s">
        <v>589</v>
      </c>
      <c r="AM174" s="434"/>
      <c r="AN174" s="434"/>
      <c r="AO174" s="96"/>
      <c r="AP174" s="434" t="s">
        <v>591</v>
      </c>
      <c r="AQ174" s="434"/>
      <c r="AR174" s="434"/>
      <c r="AS174" s="96"/>
      <c r="AT174" s="434" t="s">
        <v>592</v>
      </c>
      <c r="AU174" s="434"/>
      <c r="AV174" s="434"/>
      <c r="AW174" s="96"/>
      <c r="AX174" s="434" t="s">
        <v>593</v>
      </c>
      <c r="AY174" s="434"/>
      <c r="AZ174" s="435"/>
      <c r="BB174" s="142" t="str">
        <f t="shared" si="26"/>
        <v/>
      </c>
      <c r="BC174" s="142" t="str">
        <f t="shared" si="30"/>
        <v/>
      </c>
      <c r="BD174" s="142" t="str">
        <f t="shared" si="30"/>
        <v/>
      </c>
      <c r="BE174" s="142" t="str">
        <f t="shared" si="30"/>
        <v/>
      </c>
      <c r="BF174" s="142" t="str">
        <f t="shared" si="30"/>
        <v/>
      </c>
      <c r="BG174" s="142" t="str">
        <f t="shared" si="30"/>
        <v/>
      </c>
      <c r="BH174" s="142" t="str">
        <f t="shared" si="30"/>
        <v/>
      </c>
      <c r="BX174" s="219">
        <f t="shared" si="27"/>
        <v>0</v>
      </c>
    </row>
    <row r="175" spans="2:76" ht="35.25" customHeight="1" x14ac:dyDescent="0.25">
      <c r="B175" s="438"/>
      <c r="C175" s="439"/>
      <c r="D175" s="440" t="str">
        <f t="shared" si="28"/>
        <v/>
      </c>
      <c r="E175" s="441"/>
      <c r="F175" s="441"/>
      <c r="G175" s="442"/>
      <c r="H175" s="440" t="str">
        <f t="shared" si="29"/>
        <v/>
      </c>
      <c r="I175" s="441"/>
      <c r="J175" s="441"/>
      <c r="K175" s="442"/>
      <c r="L175" s="436" t="str">
        <f t="shared" si="25"/>
        <v/>
      </c>
      <c r="M175" s="437"/>
      <c r="N175" s="469"/>
      <c r="O175" s="470"/>
      <c r="P175" s="146"/>
      <c r="Q175" s="147"/>
      <c r="R175" s="450"/>
      <c r="S175" s="451"/>
      <c r="T175" s="452"/>
      <c r="U175" s="453"/>
      <c r="V175" s="454"/>
      <c r="W175" s="455"/>
      <c r="X175" s="453"/>
      <c r="Y175" s="454"/>
      <c r="Z175" s="454"/>
      <c r="AA175" s="455"/>
      <c r="AB175" s="453"/>
      <c r="AC175" s="455"/>
      <c r="AD175" s="453"/>
      <c r="AE175" s="455"/>
      <c r="AF175" s="453"/>
      <c r="AG175" s="454"/>
      <c r="AH175" s="455"/>
      <c r="AI175" s="148"/>
      <c r="AJ175" s="199"/>
      <c r="AK175" s="134"/>
      <c r="AL175" s="434" t="s">
        <v>589</v>
      </c>
      <c r="AM175" s="434"/>
      <c r="AN175" s="434"/>
      <c r="AO175" s="96"/>
      <c r="AP175" s="434" t="s">
        <v>591</v>
      </c>
      <c r="AQ175" s="434"/>
      <c r="AR175" s="434"/>
      <c r="AS175" s="96"/>
      <c r="AT175" s="434" t="s">
        <v>592</v>
      </c>
      <c r="AU175" s="434"/>
      <c r="AV175" s="434"/>
      <c r="AW175" s="96"/>
      <c r="AX175" s="434" t="s">
        <v>593</v>
      </c>
      <c r="AY175" s="434"/>
      <c r="AZ175" s="435"/>
      <c r="BB175" s="142" t="str">
        <f t="shared" si="26"/>
        <v/>
      </c>
      <c r="BC175" s="142" t="str">
        <f t="shared" si="30"/>
        <v/>
      </c>
      <c r="BD175" s="142" t="str">
        <f t="shared" si="30"/>
        <v/>
      </c>
      <c r="BE175" s="142" t="str">
        <f t="shared" si="30"/>
        <v/>
      </c>
      <c r="BF175" s="142" t="str">
        <f t="shared" si="30"/>
        <v/>
      </c>
      <c r="BG175" s="142" t="str">
        <f t="shared" si="30"/>
        <v/>
      </c>
      <c r="BH175" s="142" t="str">
        <f t="shared" si="30"/>
        <v/>
      </c>
      <c r="BX175" s="219">
        <f t="shared" si="27"/>
        <v>0</v>
      </c>
    </row>
    <row r="176" spans="2:76" ht="35.25" customHeight="1" x14ac:dyDescent="0.25">
      <c r="B176" s="438"/>
      <c r="C176" s="439"/>
      <c r="D176" s="440" t="str">
        <f t="shared" si="28"/>
        <v/>
      </c>
      <c r="E176" s="441"/>
      <c r="F176" s="441"/>
      <c r="G176" s="442"/>
      <c r="H176" s="440" t="str">
        <f t="shared" si="29"/>
        <v/>
      </c>
      <c r="I176" s="441"/>
      <c r="J176" s="441"/>
      <c r="K176" s="442"/>
      <c r="L176" s="436" t="str">
        <f t="shared" si="25"/>
        <v/>
      </c>
      <c r="M176" s="437"/>
      <c r="N176" s="469"/>
      <c r="O176" s="470"/>
      <c r="P176" s="146"/>
      <c r="Q176" s="147"/>
      <c r="R176" s="450"/>
      <c r="S176" s="451"/>
      <c r="T176" s="452"/>
      <c r="U176" s="453"/>
      <c r="V176" s="454"/>
      <c r="W176" s="455"/>
      <c r="X176" s="453"/>
      <c r="Y176" s="454"/>
      <c r="Z176" s="454"/>
      <c r="AA176" s="455"/>
      <c r="AB176" s="453"/>
      <c r="AC176" s="455"/>
      <c r="AD176" s="453"/>
      <c r="AE176" s="455"/>
      <c r="AF176" s="453"/>
      <c r="AG176" s="454"/>
      <c r="AH176" s="455"/>
      <c r="AI176" s="148"/>
      <c r="AJ176" s="199"/>
      <c r="AK176" s="134"/>
      <c r="AL176" s="434" t="s">
        <v>589</v>
      </c>
      <c r="AM176" s="434"/>
      <c r="AN176" s="434"/>
      <c r="AO176" s="96"/>
      <c r="AP176" s="434" t="s">
        <v>591</v>
      </c>
      <c r="AQ176" s="434"/>
      <c r="AR176" s="434"/>
      <c r="AS176" s="96"/>
      <c r="AT176" s="434" t="s">
        <v>592</v>
      </c>
      <c r="AU176" s="434"/>
      <c r="AV176" s="434"/>
      <c r="AW176" s="96"/>
      <c r="AX176" s="434" t="s">
        <v>593</v>
      </c>
      <c r="AY176" s="434"/>
      <c r="AZ176" s="435"/>
      <c r="BB176" s="142" t="str">
        <f t="shared" si="26"/>
        <v/>
      </c>
      <c r="BC176" s="142" t="str">
        <f t="shared" si="30"/>
        <v/>
      </c>
      <c r="BD176" s="142" t="str">
        <f t="shared" si="30"/>
        <v/>
      </c>
      <c r="BE176" s="142" t="str">
        <f t="shared" si="30"/>
        <v/>
      </c>
      <c r="BF176" s="142" t="str">
        <f t="shared" si="30"/>
        <v/>
      </c>
      <c r="BG176" s="142" t="str">
        <f t="shared" si="30"/>
        <v/>
      </c>
      <c r="BH176" s="142" t="str">
        <f t="shared" si="30"/>
        <v/>
      </c>
      <c r="BX176" s="219">
        <f t="shared" si="27"/>
        <v>0</v>
      </c>
    </row>
    <row r="177" spans="2:76" ht="35.25" customHeight="1" x14ac:dyDescent="0.25">
      <c r="B177" s="438"/>
      <c r="C177" s="439"/>
      <c r="D177" s="440" t="str">
        <f t="shared" si="28"/>
        <v/>
      </c>
      <c r="E177" s="441"/>
      <c r="F177" s="441"/>
      <c r="G177" s="442"/>
      <c r="H177" s="440" t="str">
        <f t="shared" si="29"/>
        <v/>
      </c>
      <c r="I177" s="441"/>
      <c r="J177" s="441"/>
      <c r="K177" s="442"/>
      <c r="L177" s="436" t="str">
        <f t="shared" si="25"/>
        <v/>
      </c>
      <c r="M177" s="437"/>
      <c r="N177" s="469"/>
      <c r="O177" s="470"/>
      <c r="P177" s="146"/>
      <c r="Q177" s="147"/>
      <c r="R177" s="450"/>
      <c r="S177" s="451"/>
      <c r="T177" s="452"/>
      <c r="U177" s="453"/>
      <c r="V177" s="454"/>
      <c r="W177" s="455"/>
      <c r="X177" s="453"/>
      <c r="Y177" s="454"/>
      <c r="Z177" s="454"/>
      <c r="AA177" s="455"/>
      <c r="AB177" s="453"/>
      <c r="AC177" s="455"/>
      <c r="AD177" s="453"/>
      <c r="AE177" s="455"/>
      <c r="AF177" s="453"/>
      <c r="AG177" s="454"/>
      <c r="AH177" s="455"/>
      <c r="AI177" s="148"/>
      <c r="AJ177" s="199"/>
      <c r="AK177" s="134"/>
      <c r="AL177" s="434" t="s">
        <v>589</v>
      </c>
      <c r="AM177" s="434"/>
      <c r="AN177" s="434"/>
      <c r="AO177" s="96"/>
      <c r="AP177" s="434" t="s">
        <v>591</v>
      </c>
      <c r="AQ177" s="434"/>
      <c r="AR177" s="434"/>
      <c r="AS177" s="96"/>
      <c r="AT177" s="434" t="s">
        <v>592</v>
      </c>
      <c r="AU177" s="434"/>
      <c r="AV177" s="434"/>
      <c r="AW177" s="96"/>
      <c r="AX177" s="434" t="s">
        <v>593</v>
      </c>
      <c r="AY177" s="434"/>
      <c r="AZ177" s="435"/>
      <c r="BB177" s="142" t="str">
        <f t="shared" si="26"/>
        <v/>
      </c>
      <c r="BC177" s="142" t="str">
        <f t="shared" si="30"/>
        <v/>
      </c>
      <c r="BD177" s="142" t="str">
        <f t="shared" si="30"/>
        <v/>
      </c>
      <c r="BE177" s="142" t="str">
        <f t="shared" si="30"/>
        <v/>
      </c>
      <c r="BF177" s="142" t="str">
        <f t="shared" si="30"/>
        <v/>
      </c>
      <c r="BG177" s="142" t="str">
        <f t="shared" si="30"/>
        <v/>
      </c>
      <c r="BH177" s="142" t="str">
        <f t="shared" si="30"/>
        <v/>
      </c>
      <c r="BX177" s="219">
        <f t="shared" si="27"/>
        <v>0</v>
      </c>
    </row>
    <row r="178" spans="2:76" ht="35.25" customHeight="1" x14ac:dyDescent="0.25">
      <c r="B178" s="438"/>
      <c r="C178" s="439"/>
      <c r="D178" s="440" t="str">
        <f t="shared" si="28"/>
        <v/>
      </c>
      <c r="E178" s="441"/>
      <c r="F178" s="441"/>
      <c r="G178" s="442"/>
      <c r="H178" s="440" t="str">
        <f t="shared" si="29"/>
        <v/>
      </c>
      <c r="I178" s="441"/>
      <c r="J178" s="441"/>
      <c r="K178" s="442"/>
      <c r="L178" s="436" t="str">
        <f t="shared" si="25"/>
        <v/>
      </c>
      <c r="M178" s="437"/>
      <c r="N178" s="469"/>
      <c r="O178" s="470"/>
      <c r="P178" s="146"/>
      <c r="Q178" s="147"/>
      <c r="R178" s="450"/>
      <c r="S178" s="451"/>
      <c r="T178" s="452"/>
      <c r="U178" s="453"/>
      <c r="V178" s="454"/>
      <c r="W178" s="455"/>
      <c r="X178" s="453"/>
      <c r="Y178" s="454"/>
      <c r="Z178" s="454"/>
      <c r="AA178" s="455"/>
      <c r="AB178" s="453"/>
      <c r="AC178" s="455"/>
      <c r="AD178" s="453"/>
      <c r="AE178" s="455"/>
      <c r="AF178" s="453"/>
      <c r="AG178" s="454"/>
      <c r="AH178" s="455"/>
      <c r="AI178" s="148"/>
      <c r="AJ178" s="199"/>
      <c r="AK178" s="134"/>
      <c r="AL178" s="434" t="s">
        <v>589</v>
      </c>
      <c r="AM178" s="434"/>
      <c r="AN178" s="434"/>
      <c r="AO178" s="96"/>
      <c r="AP178" s="434" t="s">
        <v>591</v>
      </c>
      <c r="AQ178" s="434"/>
      <c r="AR178" s="434"/>
      <c r="AS178" s="96"/>
      <c r="AT178" s="434" t="s">
        <v>592</v>
      </c>
      <c r="AU178" s="434"/>
      <c r="AV178" s="434"/>
      <c r="AW178" s="96"/>
      <c r="AX178" s="434" t="s">
        <v>593</v>
      </c>
      <c r="AY178" s="434"/>
      <c r="AZ178" s="435"/>
      <c r="BB178" s="142" t="str">
        <f t="shared" si="26"/>
        <v/>
      </c>
      <c r="BC178" s="142" t="str">
        <f t="shared" si="30"/>
        <v/>
      </c>
      <c r="BD178" s="142" t="str">
        <f t="shared" si="30"/>
        <v/>
      </c>
      <c r="BE178" s="142" t="str">
        <f t="shared" si="30"/>
        <v/>
      </c>
      <c r="BF178" s="142" t="str">
        <f t="shared" si="30"/>
        <v/>
      </c>
      <c r="BG178" s="142" t="str">
        <f t="shared" si="30"/>
        <v/>
      </c>
      <c r="BH178" s="142" t="str">
        <f t="shared" si="30"/>
        <v/>
      </c>
      <c r="BX178" s="219">
        <f t="shared" si="27"/>
        <v>0</v>
      </c>
    </row>
    <row r="179" spans="2:76" ht="35.25" customHeight="1" x14ac:dyDescent="0.25">
      <c r="B179" s="438"/>
      <c r="C179" s="439"/>
      <c r="D179" s="440" t="str">
        <f t="shared" si="28"/>
        <v/>
      </c>
      <c r="E179" s="441"/>
      <c r="F179" s="441"/>
      <c r="G179" s="442"/>
      <c r="H179" s="440" t="str">
        <f t="shared" si="29"/>
        <v/>
      </c>
      <c r="I179" s="441"/>
      <c r="J179" s="441"/>
      <c r="K179" s="442"/>
      <c r="L179" s="436" t="str">
        <f t="shared" si="25"/>
        <v/>
      </c>
      <c r="M179" s="437"/>
      <c r="N179" s="469"/>
      <c r="O179" s="470"/>
      <c r="P179" s="146"/>
      <c r="Q179" s="147"/>
      <c r="R179" s="450"/>
      <c r="S179" s="451"/>
      <c r="T179" s="452"/>
      <c r="U179" s="453"/>
      <c r="V179" s="454"/>
      <c r="W179" s="455"/>
      <c r="X179" s="453"/>
      <c r="Y179" s="454"/>
      <c r="Z179" s="454"/>
      <c r="AA179" s="455"/>
      <c r="AB179" s="453"/>
      <c r="AC179" s="455"/>
      <c r="AD179" s="453"/>
      <c r="AE179" s="455"/>
      <c r="AF179" s="453"/>
      <c r="AG179" s="454"/>
      <c r="AH179" s="455"/>
      <c r="AI179" s="148"/>
      <c r="AJ179" s="199"/>
      <c r="AK179" s="134"/>
      <c r="AL179" s="434" t="s">
        <v>589</v>
      </c>
      <c r="AM179" s="434"/>
      <c r="AN179" s="434"/>
      <c r="AO179" s="96"/>
      <c r="AP179" s="434" t="s">
        <v>591</v>
      </c>
      <c r="AQ179" s="434"/>
      <c r="AR179" s="434"/>
      <c r="AS179" s="96"/>
      <c r="AT179" s="434" t="s">
        <v>592</v>
      </c>
      <c r="AU179" s="434"/>
      <c r="AV179" s="434"/>
      <c r="AW179" s="96"/>
      <c r="AX179" s="434" t="s">
        <v>593</v>
      </c>
      <c r="AY179" s="434"/>
      <c r="AZ179" s="435"/>
      <c r="BB179" s="142" t="str">
        <f t="shared" si="26"/>
        <v/>
      </c>
      <c r="BC179" s="142" t="str">
        <f t="shared" si="30"/>
        <v/>
      </c>
      <c r="BD179" s="142" t="str">
        <f t="shared" si="30"/>
        <v/>
      </c>
      <c r="BE179" s="142" t="str">
        <f t="shared" si="30"/>
        <v/>
      </c>
      <c r="BF179" s="142" t="str">
        <f t="shared" si="30"/>
        <v/>
      </c>
      <c r="BG179" s="142" t="str">
        <f t="shared" si="30"/>
        <v/>
      </c>
      <c r="BH179" s="142" t="str">
        <f t="shared" si="30"/>
        <v/>
      </c>
      <c r="BX179" s="219">
        <f t="shared" si="27"/>
        <v>0</v>
      </c>
    </row>
    <row r="180" spans="2:76" ht="35.25" customHeight="1" x14ac:dyDescent="0.25">
      <c r="B180" s="438"/>
      <c r="C180" s="439"/>
      <c r="D180" s="440" t="str">
        <f t="shared" si="28"/>
        <v/>
      </c>
      <c r="E180" s="441"/>
      <c r="F180" s="441"/>
      <c r="G180" s="442"/>
      <c r="H180" s="440" t="str">
        <f t="shared" si="29"/>
        <v/>
      </c>
      <c r="I180" s="441"/>
      <c r="J180" s="441"/>
      <c r="K180" s="442"/>
      <c r="L180" s="436" t="str">
        <f t="shared" si="25"/>
        <v/>
      </c>
      <c r="M180" s="437"/>
      <c r="N180" s="469"/>
      <c r="O180" s="470"/>
      <c r="P180" s="146"/>
      <c r="Q180" s="147"/>
      <c r="R180" s="450"/>
      <c r="S180" s="451"/>
      <c r="T180" s="452"/>
      <c r="U180" s="453"/>
      <c r="V180" s="454"/>
      <c r="W180" s="455"/>
      <c r="X180" s="453"/>
      <c r="Y180" s="454"/>
      <c r="Z180" s="454"/>
      <c r="AA180" s="455"/>
      <c r="AB180" s="453"/>
      <c r="AC180" s="455"/>
      <c r="AD180" s="453"/>
      <c r="AE180" s="455"/>
      <c r="AF180" s="453"/>
      <c r="AG180" s="454"/>
      <c r="AH180" s="455"/>
      <c r="AI180" s="148"/>
      <c r="AJ180" s="199"/>
      <c r="AK180" s="134"/>
      <c r="AL180" s="434" t="s">
        <v>589</v>
      </c>
      <c r="AM180" s="434"/>
      <c r="AN180" s="434"/>
      <c r="AO180" s="96"/>
      <c r="AP180" s="434" t="s">
        <v>591</v>
      </c>
      <c r="AQ180" s="434"/>
      <c r="AR180" s="434"/>
      <c r="AS180" s="96"/>
      <c r="AT180" s="434" t="s">
        <v>592</v>
      </c>
      <c r="AU180" s="434"/>
      <c r="AV180" s="434"/>
      <c r="AW180" s="96"/>
      <c r="AX180" s="434" t="s">
        <v>593</v>
      </c>
      <c r="AY180" s="434"/>
      <c r="AZ180" s="435"/>
      <c r="BB180" s="142" t="str">
        <f t="shared" si="26"/>
        <v/>
      </c>
      <c r="BC180" s="142" t="str">
        <f t="shared" si="30"/>
        <v/>
      </c>
      <c r="BD180" s="142" t="str">
        <f t="shared" si="30"/>
        <v/>
      </c>
      <c r="BE180" s="142" t="str">
        <f t="shared" si="30"/>
        <v/>
      </c>
      <c r="BF180" s="142" t="str">
        <f t="shared" si="30"/>
        <v/>
      </c>
      <c r="BG180" s="142" t="str">
        <f t="shared" si="30"/>
        <v/>
      </c>
      <c r="BH180" s="142" t="str">
        <f t="shared" si="30"/>
        <v/>
      </c>
      <c r="BX180" s="219">
        <f t="shared" si="27"/>
        <v>0</v>
      </c>
    </row>
    <row r="181" spans="2:76" ht="35.25" customHeight="1" x14ac:dyDescent="0.25">
      <c r="B181" s="438"/>
      <c r="C181" s="439"/>
      <c r="D181" s="440" t="str">
        <f t="shared" si="28"/>
        <v/>
      </c>
      <c r="E181" s="441"/>
      <c r="F181" s="441"/>
      <c r="G181" s="442"/>
      <c r="H181" s="440" t="str">
        <f t="shared" si="29"/>
        <v/>
      </c>
      <c r="I181" s="441"/>
      <c r="J181" s="441"/>
      <c r="K181" s="442"/>
      <c r="L181" s="436" t="str">
        <f t="shared" si="25"/>
        <v/>
      </c>
      <c r="M181" s="437"/>
      <c r="N181" s="469"/>
      <c r="O181" s="470"/>
      <c r="P181" s="146"/>
      <c r="Q181" s="147"/>
      <c r="R181" s="450"/>
      <c r="S181" s="451"/>
      <c r="T181" s="452"/>
      <c r="U181" s="453"/>
      <c r="V181" s="454"/>
      <c r="W181" s="455"/>
      <c r="X181" s="453"/>
      <c r="Y181" s="454"/>
      <c r="Z181" s="454"/>
      <c r="AA181" s="455"/>
      <c r="AB181" s="453"/>
      <c r="AC181" s="455"/>
      <c r="AD181" s="453"/>
      <c r="AE181" s="455"/>
      <c r="AF181" s="453"/>
      <c r="AG181" s="454"/>
      <c r="AH181" s="455"/>
      <c r="AI181" s="148"/>
      <c r="AJ181" s="199"/>
      <c r="AK181" s="134"/>
      <c r="AL181" s="434" t="s">
        <v>589</v>
      </c>
      <c r="AM181" s="434"/>
      <c r="AN181" s="434"/>
      <c r="AO181" s="96"/>
      <c r="AP181" s="434" t="s">
        <v>591</v>
      </c>
      <c r="AQ181" s="434"/>
      <c r="AR181" s="434"/>
      <c r="AS181" s="96"/>
      <c r="AT181" s="434" t="s">
        <v>592</v>
      </c>
      <c r="AU181" s="434"/>
      <c r="AV181" s="434"/>
      <c r="AW181" s="96"/>
      <c r="AX181" s="434" t="s">
        <v>593</v>
      </c>
      <c r="AY181" s="434"/>
      <c r="AZ181" s="435"/>
      <c r="BB181" s="142" t="str">
        <f t="shared" si="26"/>
        <v/>
      </c>
      <c r="BC181" s="142" t="str">
        <f t="shared" si="30"/>
        <v/>
      </c>
      <c r="BD181" s="142" t="str">
        <f t="shared" si="30"/>
        <v/>
      </c>
      <c r="BE181" s="142" t="str">
        <f t="shared" si="30"/>
        <v/>
      </c>
      <c r="BF181" s="142" t="str">
        <f t="shared" si="30"/>
        <v/>
      </c>
      <c r="BG181" s="142" t="str">
        <f t="shared" si="30"/>
        <v/>
      </c>
      <c r="BH181" s="142" t="str">
        <f t="shared" si="30"/>
        <v/>
      </c>
      <c r="BX181" s="219">
        <f t="shared" si="27"/>
        <v>0</v>
      </c>
    </row>
    <row r="182" spans="2:76" ht="35.25" customHeight="1" x14ac:dyDescent="0.25">
      <c r="B182" s="438"/>
      <c r="C182" s="439"/>
      <c r="D182" s="440" t="str">
        <f t="shared" si="28"/>
        <v/>
      </c>
      <c r="E182" s="441"/>
      <c r="F182" s="441"/>
      <c r="G182" s="442"/>
      <c r="H182" s="440" t="str">
        <f t="shared" si="29"/>
        <v/>
      </c>
      <c r="I182" s="441"/>
      <c r="J182" s="441"/>
      <c r="K182" s="442"/>
      <c r="L182" s="436" t="str">
        <f t="shared" si="25"/>
        <v/>
      </c>
      <c r="M182" s="437"/>
      <c r="N182" s="469"/>
      <c r="O182" s="470"/>
      <c r="P182" s="146"/>
      <c r="Q182" s="147"/>
      <c r="R182" s="450"/>
      <c r="S182" s="451"/>
      <c r="T182" s="452"/>
      <c r="U182" s="453"/>
      <c r="V182" s="454"/>
      <c r="W182" s="455"/>
      <c r="X182" s="453"/>
      <c r="Y182" s="454"/>
      <c r="Z182" s="454"/>
      <c r="AA182" s="455"/>
      <c r="AB182" s="453"/>
      <c r="AC182" s="455"/>
      <c r="AD182" s="453"/>
      <c r="AE182" s="455"/>
      <c r="AF182" s="453"/>
      <c r="AG182" s="454"/>
      <c r="AH182" s="455"/>
      <c r="AI182" s="148"/>
      <c r="AJ182" s="199"/>
      <c r="AK182" s="134"/>
      <c r="AL182" s="434" t="s">
        <v>589</v>
      </c>
      <c r="AM182" s="434"/>
      <c r="AN182" s="434"/>
      <c r="AO182" s="96"/>
      <c r="AP182" s="434" t="s">
        <v>591</v>
      </c>
      <c r="AQ182" s="434"/>
      <c r="AR182" s="434"/>
      <c r="AS182" s="96"/>
      <c r="AT182" s="434" t="s">
        <v>592</v>
      </c>
      <c r="AU182" s="434"/>
      <c r="AV182" s="434"/>
      <c r="AW182" s="96"/>
      <c r="AX182" s="434" t="s">
        <v>593</v>
      </c>
      <c r="AY182" s="434"/>
      <c r="AZ182" s="435"/>
      <c r="BB182" s="142" t="str">
        <f t="shared" si="26"/>
        <v/>
      </c>
      <c r="BC182" s="142" t="str">
        <f t="shared" si="30"/>
        <v/>
      </c>
      <c r="BD182" s="142" t="str">
        <f t="shared" si="30"/>
        <v/>
      </c>
      <c r="BE182" s="142" t="str">
        <f t="shared" si="30"/>
        <v/>
      </c>
      <c r="BF182" s="142" t="str">
        <f t="shared" si="30"/>
        <v/>
      </c>
      <c r="BG182" s="142" t="str">
        <f t="shared" si="30"/>
        <v/>
      </c>
      <c r="BH182" s="142" t="str">
        <f t="shared" si="30"/>
        <v/>
      </c>
      <c r="BX182" s="219">
        <f t="shared" si="27"/>
        <v>0</v>
      </c>
    </row>
    <row r="183" spans="2:76" ht="35.25" customHeight="1" x14ac:dyDescent="0.25">
      <c r="B183" s="438"/>
      <c r="C183" s="439"/>
      <c r="D183" s="440" t="str">
        <f t="shared" si="28"/>
        <v/>
      </c>
      <c r="E183" s="441"/>
      <c r="F183" s="441"/>
      <c r="G183" s="442"/>
      <c r="H183" s="440" t="str">
        <f t="shared" si="29"/>
        <v/>
      </c>
      <c r="I183" s="441"/>
      <c r="J183" s="441"/>
      <c r="K183" s="442"/>
      <c r="L183" s="436" t="str">
        <f t="shared" si="25"/>
        <v/>
      </c>
      <c r="M183" s="437"/>
      <c r="N183" s="469"/>
      <c r="O183" s="470"/>
      <c r="P183" s="146"/>
      <c r="Q183" s="147"/>
      <c r="R183" s="450"/>
      <c r="S183" s="451"/>
      <c r="T183" s="452"/>
      <c r="U183" s="453"/>
      <c r="V183" s="454"/>
      <c r="W183" s="455"/>
      <c r="X183" s="453"/>
      <c r="Y183" s="454"/>
      <c r="Z183" s="454"/>
      <c r="AA183" s="455"/>
      <c r="AB183" s="453"/>
      <c r="AC183" s="455"/>
      <c r="AD183" s="453"/>
      <c r="AE183" s="455"/>
      <c r="AF183" s="453"/>
      <c r="AG183" s="454"/>
      <c r="AH183" s="455"/>
      <c r="AI183" s="148"/>
      <c r="AJ183" s="199"/>
      <c r="AK183" s="134"/>
      <c r="AL183" s="434" t="s">
        <v>589</v>
      </c>
      <c r="AM183" s="434"/>
      <c r="AN183" s="434"/>
      <c r="AO183" s="96"/>
      <c r="AP183" s="434" t="s">
        <v>591</v>
      </c>
      <c r="AQ183" s="434"/>
      <c r="AR183" s="434"/>
      <c r="AS183" s="96"/>
      <c r="AT183" s="434" t="s">
        <v>592</v>
      </c>
      <c r="AU183" s="434"/>
      <c r="AV183" s="434"/>
      <c r="AW183" s="96"/>
      <c r="AX183" s="434" t="s">
        <v>593</v>
      </c>
      <c r="AY183" s="434"/>
      <c r="AZ183" s="435"/>
      <c r="BB183" s="142" t="str">
        <f t="shared" si="26"/>
        <v/>
      </c>
      <c r="BC183" s="142" t="str">
        <f t="shared" si="30"/>
        <v/>
      </c>
      <c r="BD183" s="142" t="str">
        <f t="shared" si="30"/>
        <v/>
      </c>
      <c r="BE183" s="142" t="str">
        <f t="shared" si="30"/>
        <v/>
      </c>
      <c r="BF183" s="142" t="str">
        <f t="shared" si="30"/>
        <v/>
      </c>
      <c r="BG183" s="142" t="str">
        <f t="shared" si="30"/>
        <v/>
      </c>
      <c r="BH183" s="142" t="str">
        <f t="shared" si="30"/>
        <v/>
      </c>
      <c r="BX183" s="219">
        <f t="shared" si="27"/>
        <v>0</v>
      </c>
    </row>
    <row r="184" spans="2:76" ht="35.25" customHeight="1" x14ac:dyDescent="0.25">
      <c r="B184" s="438"/>
      <c r="C184" s="439"/>
      <c r="D184" s="440" t="str">
        <f t="shared" si="28"/>
        <v/>
      </c>
      <c r="E184" s="441"/>
      <c r="F184" s="441"/>
      <c r="G184" s="442"/>
      <c r="H184" s="440" t="str">
        <f t="shared" si="29"/>
        <v/>
      </c>
      <c r="I184" s="441"/>
      <c r="J184" s="441"/>
      <c r="K184" s="442"/>
      <c r="L184" s="436" t="str">
        <f t="shared" si="25"/>
        <v/>
      </c>
      <c r="M184" s="437"/>
      <c r="N184" s="469"/>
      <c r="O184" s="470"/>
      <c r="P184" s="146"/>
      <c r="Q184" s="147"/>
      <c r="R184" s="450"/>
      <c r="S184" s="451"/>
      <c r="T184" s="452"/>
      <c r="U184" s="453"/>
      <c r="V184" s="454"/>
      <c r="W184" s="455"/>
      <c r="X184" s="453"/>
      <c r="Y184" s="454"/>
      <c r="Z184" s="454"/>
      <c r="AA184" s="455"/>
      <c r="AB184" s="453"/>
      <c r="AC184" s="455"/>
      <c r="AD184" s="453"/>
      <c r="AE184" s="455"/>
      <c r="AF184" s="453"/>
      <c r="AG184" s="454"/>
      <c r="AH184" s="455"/>
      <c r="AI184" s="148"/>
      <c r="AJ184" s="199"/>
      <c r="AK184" s="134"/>
      <c r="AL184" s="434" t="s">
        <v>589</v>
      </c>
      <c r="AM184" s="434"/>
      <c r="AN184" s="434"/>
      <c r="AO184" s="96"/>
      <c r="AP184" s="434" t="s">
        <v>591</v>
      </c>
      <c r="AQ184" s="434"/>
      <c r="AR184" s="434"/>
      <c r="AS184" s="96"/>
      <c r="AT184" s="434" t="s">
        <v>592</v>
      </c>
      <c r="AU184" s="434"/>
      <c r="AV184" s="434"/>
      <c r="AW184" s="96"/>
      <c r="AX184" s="434" t="s">
        <v>593</v>
      </c>
      <c r="AY184" s="434"/>
      <c r="AZ184" s="435"/>
      <c r="BB184" s="142" t="str">
        <f t="shared" si="26"/>
        <v/>
      </c>
      <c r="BC184" s="142" t="str">
        <f t="shared" si="30"/>
        <v/>
      </c>
      <c r="BD184" s="142" t="str">
        <f t="shared" si="30"/>
        <v/>
      </c>
      <c r="BE184" s="142" t="str">
        <f t="shared" si="30"/>
        <v/>
      </c>
      <c r="BF184" s="142" t="str">
        <f t="shared" si="30"/>
        <v/>
      </c>
      <c r="BG184" s="142" t="str">
        <f t="shared" si="30"/>
        <v/>
      </c>
      <c r="BH184" s="142" t="str">
        <f t="shared" si="30"/>
        <v/>
      </c>
      <c r="BX184" s="219">
        <f t="shared" si="27"/>
        <v>0</v>
      </c>
    </row>
    <row r="185" spans="2:76" ht="35.25" customHeight="1" x14ac:dyDescent="0.25">
      <c r="B185" s="438"/>
      <c r="C185" s="439"/>
      <c r="D185" s="440" t="str">
        <f t="shared" si="28"/>
        <v/>
      </c>
      <c r="E185" s="441"/>
      <c r="F185" s="441"/>
      <c r="G185" s="442"/>
      <c r="H185" s="440" t="str">
        <f t="shared" si="29"/>
        <v/>
      </c>
      <c r="I185" s="441"/>
      <c r="J185" s="441"/>
      <c r="K185" s="442"/>
      <c r="L185" s="436" t="str">
        <f t="shared" si="25"/>
        <v/>
      </c>
      <c r="M185" s="437"/>
      <c r="N185" s="469"/>
      <c r="O185" s="470"/>
      <c r="P185" s="146"/>
      <c r="Q185" s="147"/>
      <c r="R185" s="450"/>
      <c r="S185" s="451"/>
      <c r="T185" s="452"/>
      <c r="U185" s="453"/>
      <c r="V185" s="454"/>
      <c r="W185" s="455"/>
      <c r="X185" s="453"/>
      <c r="Y185" s="454"/>
      <c r="Z185" s="454"/>
      <c r="AA185" s="455"/>
      <c r="AB185" s="453"/>
      <c r="AC185" s="455"/>
      <c r="AD185" s="453"/>
      <c r="AE185" s="455"/>
      <c r="AF185" s="453"/>
      <c r="AG185" s="454"/>
      <c r="AH185" s="455"/>
      <c r="AI185" s="148"/>
      <c r="AJ185" s="199"/>
      <c r="AK185" s="134"/>
      <c r="AL185" s="434" t="s">
        <v>589</v>
      </c>
      <c r="AM185" s="434"/>
      <c r="AN185" s="434"/>
      <c r="AO185" s="96"/>
      <c r="AP185" s="434" t="s">
        <v>591</v>
      </c>
      <c r="AQ185" s="434"/>
      <c r="AR185" s="434"/>
      <c r="AS185" s="96"/>
      <c r="AT185" s="434" t="s">
        <v>592</v>
      </c>
      <c r="AU185" s="434"/>
      <c r="AV185" s="434"/>
      <c r="AW185" s="96"/>
      <c r="AX185" s="434" t="s">
        <v>593</v>
      </c>
      <c r="AY185" s="434"/>
      <c r="AZ185" s="435"/>
      <c r="BB185" s="142" t="str">
        <f t="shared" si="26"/>
        <v/>
      </c>
      <c r="BC185" s="142" t="str">
        <f t="shared" si="30"/>
        <v/>
      </c>
      <c r="BD185" s="142" t="str">
        <f t="shared" si="30"/>
        <v/>
      </c>
      <c r="BE185" s="142" t="str">
        <f t="shared" si="30"/>
        <v/>
      </c>
      <c r="BF185" s="142" t="str">
        <f t="shared" si="30"/>
        <v/>
      </c>
      <c r="BG185" s="142" t="str">
        <f t="shared" si="30"/>
        <v/>
      </c>
      <c r="BH185" s="142" t="str">
        <f t="shared" si="30"/>
        <v/>
      </c>
      <c r="BX185" s="219">
        <f t="shared" si="27"/>
        <v>0</v>
      </c>
    </row>
    <row r="186" spans="2:76" ht="35.25" customHeight="1" x14ac:dyDescent="0.25">
      <c r="B186" s="438"/>
      <c r="C186" s="439"/>
      <c r="D186" s="440" t="str">
        <f t="shared" si="28"/>
        <v/>
      </c>
      <c r="E186" s="441"/>
      <c r="F186" s="441"/>
      <c r="G186" s="442"/>
      <c r="H186" s="440" t="str">
        <f t="shared" si="29"/>
        <v/>
      </c>
      <c r="I186" s="441"/>
      <c r="J186" s="441"/>
      <c r="K186" s="442"/>
      <c r="L186" s="436" t="str">
        <f t="shared" si="25"/>
        <v/>
      </c>
      <c r="M186" s="437"/>
      <c r="N186" s="469"/>
      <c r="O186" s="470"/>
      <c r="P186" s="146"/>
      <c r="Q186" s="147"/>
      <c r="R186" s="450"/>
      <c r="S186" s="451"/>
      <c r="T186" s="452"/>
      <c r="U186" s="453"/>
      <c r="V186" s="454"/>
      <c r="W186" s="455"/>
      <c r="X186" s="453"/>
      <c r="Y186" s="454"/>
      <c r="Z186" s="454"/>
      <c r="AA186" s="455"/>
      <c r="AB186" s="453"/>
      <c r="AC186" s="455"/>
      <c r="AD186" s="453"/>
      <c r="AE186" s="455"/>
      <c r="AF186" s="453"/>
      <c r="AG186" s="454"/>
      <c r="AH186" s="455"/>
      <c r="AI186" s="148"/>
      <c r="AJ186" s="199"/>
      <c r="AK186" s="134"/>
      <c r="AL186" s="434" t="s">
        <v>589</v>
      </c>
      <c r="AM186" s="434"/>
      <c r="AN186" s="434"/>
      <c r="AO186" s="96"/>
      <c r="AP186" s="434" t="s">
        <v>591</v>
      </c>
      <c r="AQ186" s="434"/>
      <c r="AR186" s="434"/>
      <c r="AS186" s="96"/>
      <c r="AT186" s="434" t="s">
        <v>592</v>
      </c>
      <c r="AU186" s="434"/>
      <c r="AV186" s="434"/>
      <c r="AW186" s="96"/>
      <c r="AX186" s="434" t="s">
        <v>593</v>
      </c>
      <c r="AY186" s="434"/>
      <c r="AZ186" s="435"/>
      <c r="BB186" s="142" t="str">
        <f t="shared" si="26"/>
        <v/>
      </c>
      <c r="BC186" s="142" t="str">
        <f t="shared" si="30"/>
        <v/>
      </c>
      <c r="BD186" s="142" t="str">
        <f t="shared" si="30"/>
        <v/>
      </c>
      <c r="BE186" s="142" t="str">
        <f t="shared" si="30"/>
        <v/>
      </c>
      <c r="BF186" s="142" t="str">
        <f t="shared" si="30"/>
        <v/>
      </c>
      <c r="BG186" s="142" t="str">
        <f t="shared" si="30"/>
        <v/>
      </c>
      <c r="BH186" s="142" t="str">
        <f t="shared" si="30"/>
        <v/>
      </c>
      <c r="BX186" s="219">
        <f t="shared" si="27"/>
        <v>0</v>
      </c>
    </row>
    <row r="187" spans="2:76" ht="35.25" customHeight="1" x14ac:dyDescent="0.25">
      <c r="B187" s="438"/>
      <c r="C187" s="439"/>
      <c r="D187" s="440" t="str">
        <f t="shared" si="28"/>
        <v/>
      </c>
      <c r="E187" s="441"/>
      <c r="F187" s="441"/>
      <c r="G187" s="442"/>
      <c r="H187" s="440" t="str">
        <f t="shared" si="29"/>
        <v/>
      </c>
      <c r="I187" s="441"/>
      <c r="J187" s="441"/>
      <c r="K187" s="442"/>
      <c r="L187" s="436" t="str">
        <f t="shared" si="25"/>
        <v/>
      </c>
      <c r="M187" s="437"/>
      <c r="N187" s="469"/>
      <c r="O187" s="470"/>
      <c r="P187" s="146"/>
      <c r="Q187" s="147"/>
      <c r="R187" s="450"/>
      <c r="S187" s="451"/>
      <c r="T187" s="452"/>
      <c r="U187" s="453"/>
      <c r="V187" s="454"/>
      <c r="W187" s="455"/>
      <c r="X187" s="453"/>
      <c r="Y187" s="454"/>
      <c r="Z187" s="454"/>
      <c r="AA187" s="455"/>
      <c r="AB187" s="453"/>
      <c r="AC187" s="455"/>
      <c r="AD187" s="453"/>
      <c r="AE187" s="455"/>
      <c r="AF187" s="453"/>
      <c r="AG187" s="454"/>
      <c r="AH187" s="455"/>
      <c r="AI187" s="148"/>
      <c r="AJ187" s="199"/>
      <c r="AK187" s="134"/>
      <c r="AL187" s="434" t="s">
        <v>589</v>
      </c>
      <c r="AM187" s="434"/>
      <c r="AN187" s="434"/>
      <c r="AO187" s="96"/>
      <c r="AP187" s="434" t="s">
        <v>591</v>
      </c>
      <c r="AQ187" s="434"/>
      <c r="AR187" s="434"/>
      <c r="AS187" s="96"/>
      <c r="AT187" s="434" t="s">
        <v>592</v>
      </c>
      <c r="AU187" s="434"/>
      <c r="AV187" s="434"/>
      <c r="AW187" s="96"/>
      <c r="AX187" s="434" t="s">
        <v>593</v>
      </c>
      <c r="AY187" s="434"/>
      <c r="AZ187" s="435"/>
      <c r="BB187" s="142" t="str">
        <f t="shared" si="26"/>
        <v/>
      </c>
      <c r="BC187" s="142" t="str">
        <f t="shared" si="30"/>
        <v/>
      </c>
      <c r="BD187" s="142" t="str">
        <f t="shared" si="30"/>
        <v/>
      </c>
      <c r="BE187" s="142" t="str">
        <f t="shared" si="30"/>
        <v/>
      </c>
      <c r="BF187" s="142" t="str">
        <f t="shared" si="30"/>
        <v/>
      </c>
      <c r="BG187" s="142" t="str">
        <f t="shared" si="30"/>
        <v/>
      </c>
      <c r="BH187" s="142" t="str">
        <f t="shared" si="30"/>
        <v/>
      </c>
      <c r="BX187" s="219">
        <f t="shared" si="27"/>
        <v>0</v>
      </c>
    </row>
    <row r="188" spans="2:76" ht="35.25" customHeight="1" x14ac:dyDescent="0.25">
      <c r="B188" s="438"/>
      <c r="C188" s="439"/>
      <c r="D188" s="440" t="str">
        <f t="shared" si="28"/>
        <v/>
      </c>
      <c r="E188" s="441"/>
      <c r="F188" s="441"/>
      <c r="G188" s="442"/>
      <c r="H188" s="440" t="str">
        <f t="shared" si="29"/>
        <v/>
      </c>
      <c r="I188" s="441"/>
      <c r="J188" s="441"/>
      <c r="K188" s="442"/>
      <c r="L188" s="436" t="str">
        <f t="shared" si="25"/>
        <v/>
      </c>
      <c r="M188" s="437"/>
      <c r="N188" s="469"/>
      <c r="O188" s="470"/>
      <c r="P188" s="146"/>
      <c r="Q188" s="147"/>
      <c r="R188" s="450"/>
      <c r="S188" s="451"/>
      <c r="T188" s="452"/>
      <c r="U188" s="453"/>
      <c r="V188" s="454"/>
      <c r="W188" s="455"/>
      <c r="X188" s="453"/>
      <c r="Y188" s="454"/>
      <c r="Z188" s="454"/>
      <c r="AA188" s="455"/>
      <c r="AB188" s="453"/>
      <c r="AC188" s="455"/>
      <c r="AD188" s="453"/>
      <c r="AE188" s="455"/>
      <c r="AF188" s="453"/>
      <c r="AG188" s="454"/>
      <c r="AH188" s="455"/>
      <c r="AI188" s="148"/>
      <c r="AJ188" s="199"/>
      <c r="AK188" s="134"/>
      <c r="AL188" s="434" t="s">
        <v>589</v>
      </c>
      <c r="AM188" s="434"/>
      <c r="AN188" s="434"/>
      <c r="AO188" s="96"/>
      <c r="AP188" s="434" t="s">
        <v>591</v>
      </c>
      <c r="AQ188" s="434"/>
      <c r="AR188" s="434"/>
      <c r="AS188" s="96"/>
      <c r="AT188" s="434" t="s">
        <v>592</v>
      </c>
      <c r="AU188" s="434"/>
      <c r="AV188" s="434"/>
      <c r="AW188" s="96"/>
      <c r="AX188" s="434" t="s">
        <v>593</v>
      </c>
      <c r="AY188" s="434"/>
      <c r="AZ188" s="435"/>
      <c r="BB188" s="142" t="str">
        <f t="shared" si="26"/>
        <v/>
      </c>
      <c r="BC188" s="142" t="str">
        <f t="shared" si="30"/>
        <v/>
      </c>
      <c r="BD188" s="142" t="str">
        <f t="shared" si="30"/>
        <v/>
      </c>
      <c r="BE188" s="142" t="str">
        <f t="shared" si="30"/>
        <v/>
      </c>
      <c r="BF188" s="142" t="str">
        <f t="shared" si="30"/>
        <v/>
      </c>
      <c r="BG188" s="142" t="str">
        <f t="shared" si="30"/>
        <v/>
      </c>
      <c r="BH188" s="142" t="str">
        <f t="shared" si="30"/>
        <v/>
      </c>
      <c r="BX188" s="219">
        <f t="shared" si="27"/>
        <v>0</v>
      </c>
    </row>
    <row r="189" spans="2:76" ht="35.25" customHeight="1" x14ac:dyDescent="0.25">
      <c r="B189" s="438"/>
      <c r="C189" s="439"/>
      <c r="D189" s="440" t="str">
        <f t="shared" si="28"/>
        <v/>
      </c>
      <c r="E189" s="441"/>
      <c r="F189" s="441"/>
      <c r="G189" s="442"/>
      <c r="H189" s="440" t="str">
        <f t="shared" si="29"/>
        <v/>
      </c>
      <c r="I189" s="441"/>
      <c r="J189" s="441"/>
      <c r="K189" s="442"/>
      <c r="L189" s="436" t="str">
        <f t="shared" si="25"/>
        <v/>
      </c>
      <c r="M189" s="437"/>
      <c r="N189" s="469"/>
      <c r="O189" s="470"/>
      <c r="P189" s="146"/>
      <c r="Q189" s="147"/>
      <c r="R189" s="450"/>
      <c r="S189" s="451"/>
      <c r="T189" s="452"/>
      <c r="U189" s="453"/>
      <c r="V189" s="454"/>
      <c r="W189" s="455"/>
      <c r="X189" s="453"/>
      <c r="Y189" s="454"/>
      <c r="Z189" s="454"/>
      <c r="AA189" s="455"/>
      <c r="AB189" s="453"/>
      <c r="AC189" s="455"/>
      <c r="AD189" s="453"/>
      <c r="AE189" s="455"/>
      <c r="AF189" s="453"/>
      <c r="AG189" s="454"/>
      <c r="AH189" s="455"/>
      <c r="AI189" s="148"/>
      <c r="AJ189" s="199"/>
      <c r="AK189" s="134"/>
      <c r="AL189" s="434" t="s">
        <v>589</v>
      </c>
      <c r="AM189" s="434"/>
      <c r="AN189" s="434"/>
      <c r="AO189" s="96"/>
      <c r="AP189" s="434" t="s">
        <v>591</v>
      </c>
      <c r="AQ189" s="434"/>
      <c r="AR189" s="434"/>
      <c r="AS189" s="96"/>
      <c r="AT189" s="434" t="s">
        <v>592</v>
      </c>
      <c r="AU189" s="434"/>
      <c r="AV189" s="434"/>
      <c r="AW189" s="96"/>
      <c r="AX189" s="434" t="s">
        <v>593</v>
      </c>
      <c r="AY189" s="434"/>
      <c r="AZ189" s="435"/>
      <c r="BB189" s="142" t="str">
        <f t="shared" si="26"/>
        <v/>
      </c>
      <c r="BC189" s="142" t="str">
        <f t="shared" si="30"/>
        <v/>
      </c>
      <c r="BD189" s="142" t="str">
        <f t="shared" si="30"/>
        <v/>
      </c>
      <c r="BE189" s="142" t="str">
        <f t="shared" si="30"/>
        <v/>
      </c>
      <c r="BF189" s="142" t="str">
        <f t="shared" si="30"/>
        <v/>
      </c>
      <c r="BG189" s="142" t="str">
        <f t="shared" si="30"/>
        <v/>
      </c>
      <c r="BH189" s="142" t="str">
        <f t="shared" si="30"/>
        <v/>
      </c>
      <c r="BX189" s="219">
        <f t="shared" si="27"/>
        <v>0</v>
      </c>
    </row>
    <row r="190" spans="2:76" ht="35.25" customHeight="1" x14ac:dyDescent="0.25">
      <c r="B190" s="438"/>
      <c r="C190" s="439"/>
      <c r="D190" s="440" t="str">
        <f t="shared" si="28"/>
        <v/>
      </c>
      <c r="E190" s="441"/>
      <c r="F190" s="441"/>
      <c r="G190" s="442"/>
      <c r="H190" s="440" t="str">
        <f t="shared" si="29"/>
        <v/>
      </c>
      <c r="I190" s="441"/>
      <c r="J190" s="441"/>
      <c r="K190" s="442"/>
      <c r="L190" s="436" t="str">
        <f t="shared" si="25"/>
        <v/>
      </c>
      <c r="M190" s="437"/>
      <c r="N190" s="469"/>
      <c r="O190" s="470"/>
      <c r="P190" s="146"/>
      <c r="Q190" s="147"/>
      <c r="R190" s="450"/>
      <c r="S190" s="451"/>
      <c r="T190" s="452"/>
      <c r="U190" s="453"/>
      <c r="V190" s="454"/>
      <c r="W190" s="455"/>
      <c r="X190" s="453"/>
      <c r="Y190" s="454"/>
      <c r="Z190" s="454"/>
      <c r="AA190" s="455"/>
      <c r="AB190" s="453"/>
      <c r="AC190" s="455"/>
      <c r="AD190" s="453"/>
      <c r="AE190" s="455"/>
      <c r="AF190" s="453"/>
      <c r="AG190" s="454"/>
      <c r="AH190" s="455"/>
      <c r="AI190" s="148"/>
      <c r="AJ190" s="199"/>
      <c r="AK190" s="134"/>
      <c r="AL190" s="434" t="s">
        <v>589</v>
      </c>
      <c r="AM190" s="434"/>
      <c r="AN190" s="434"/>
      <c r="AO190" s="96"/>
      <c r="AP190" s="434" t="s">
        <v>591</v>
      </c>
      <c r="AQ190" s="434"/>
      <c r="AR190" s="434"/>
      <c r="AS190" s="96"/>
      <c r="AT190" s="434" t="s">
        <v>592</v>
      </c>
      <c r="AU190" s="434"/>
      <c r="AV190" s="434"/>
      <c r="AW190" s="96"/>
      <c r="AX190" s="434" t="s">
        <v>593</v>
      </c>
      <c r="AY190" s="434"/>
      <c r="AZ190" s="435"/>
      <c r="BB190" s="142" t="str">
        <f t="shared" si="26"/>
        <v/>
      </c>
      <c r="BC190" s="142" t="str">
        <f t="shared" si="30"/>
        <v/>
      </c>
      <c r="BD190" s="142" t="str">
        <f t="shared" si="30"/>
        <v/>
      </c>
      <c r="BE190" s="142" t="str">
        <f t="shared" si="30"/>
        <v/>
      </c>
      <c r="BF190" s="142" t="str">
        <f t="shared" si="30"/>
        <v/>
      </c>
      <c r="BG190" s="142" t="str">
        <f t="shared" si="30"/>
        <v/>
      </c>
      <c r="BH190" s="142" t="str">
        <f t="shared" si="30"/>
        <v/>
      </c>
      <c r="BX190" s="219">
        <f t="shared" si="27"/>
        <v>0</v>
      </c>
    </row>
    <row r="191" spans="2:76" ht="35.25" customHeight="1" x14ac:dyDescent="0.25">
      <c r="B191" s="438"/>
      <c r="C191" s="439"/>
      <c r="D191" s="440" t="str">
        <f t="shared" si="28"/>
        <v/>
      </c>
      <c r="E191" s="441"/>
      <c r="F191" s="441"/>
      <c r="G191" s="442"/>
      <c r="H191" s="440" t="str">
        <f t="shared" si="29"/>
        <v/>
      </c>
      <c r="I191" s="441"/>
      <c r="J191" s="441"/>
      <c r="K191" s="442"/>
      <c r="L191" s="436" t="str">
        <f t="shared" si="25"/>
        <v/>
      </c>
      <c r="M191" s="437"/>
      <c r="N191" s="469"/>
      <c r="O191" s="470"/>
      <c r="P191" s="146"/>
      <c r="Q191" s="147"/>
      <c r="R191" s="450"/>
      <c r="S191" s="451"/>
      <c r="T191" s="452"/>
      <c r="U191" s="453"/>
      <c r="V191" s="454"/>
      <c r="W191" s="455"/>
      <c r="X191" s="453"/>
      <c r="Y191" s="454"/>
      <c r="Z191" s="454"/>
      <c r="AA191" s="455"/>
      <c r="AB191" s="453"/>
      <c r="AC191" s="455"/>
      <c r="AD191" s="453"/>
      <c r="AE191" s="455"/>
      <c r="AF191" s="453"/>
      <c r="AG191" s="454"/>
      <c r="AH191" s="455"/>
      <c r="AI191" s="148"/>
      <c r="AJ191" s="199"/>
      <c r="AK191" s="134"/>
      <c r="AL191" s="434" t="s">
        <v>589</v>
      </c>
      <c r="AM191" s="434"/>
      <c r="AN191" s="434"/>
      <c r="AO191" s="96"/>
      <c r="AP191" s="434" t="s">
        <v>591</v>
      </c>
      <c r="AQ191" s="434"/>
      <c r="AR191" s="434"/>
      <c r="AS191" s="96"/>
      <c r="AT191" s="434" t="s">
        <v>592</v>
      </c>
      <c r="AU191" s="434"/>
      <c r="AV191" s="434"/>
      <c r="AW191" s="96"/>
      <c r="AX191" s="434" t="s">
        <v>593</v>
      </c>
      <c r="AY191" s="434"/>
      <c r="AZ191" s="435"/>
      <c r="BB191" s="142" t="str">
        <f t="shared" si="26"/>
        <v/>
      </c>
      <c r="BC191" s="142" t="str">
        <f t="shared" si="30"/>
        <v/>
      </c>
      <c r="BD191" s="142" t="str">
        <f t="shared" si="30"/>
        <v/>
      </c>
      <c r="BE191" s="142" t="str">
        <f t="shared" si="30"/>
        <v/>
      </c>
      <c r="BF191" s="142" t="str">
        <f t="shared" si="30"/>
        <v/>
      </c>
      <c r="BG191" s="142" t="str">
        <f t="shared" si="30"/>
        <v/>
      </c>
      <c r="BH191" s="142" t="str">
        <f t="shared" si="30"/>
        <v/>
      </c>
      <c r="BX191" s="219">
        <f t="shared" si="27"/>
        <v>0</v>
      </c>
    </row>
    <row r="192" spans="2:76" ht="35.25" customHeight="1" x14ac:dyDescent="0.25">
      <c r="B192" s="438"/>
      <c r="C192" s="439"/>
      <c r="D192" s="440" t="str">
        <f t="shared" si="28"/>
        <v/>
      </c>
      <c r="E192" s="441"/>
      <c r="F192" s="441"/>
      <c r="G192" s="442"/>
      <c r="H192" s="440" t="str">
        <f t="shared" si="29"/>
        <v/>
      </c>
      <c r="I192" s="441"/>
      <c r="J192" s="441"/>
      <c r="K192" s="442"/>
      <c r="L192" s="436" t="str">
        <f t="shared" si="25"/>
        <v/>
      </c>
      <c r="M192" s="437"/>
      <c r="N192" s="469"/>
      <c r="O192" s="470"/>
      <c r="P192" s="146"/>
      <c r="Q192" s="147"/>
      <c r="R192" s="450"/>
      <c r="S192" s="451"/>
      <c r="T192" s="452"/>
      <c r="U192" s="453"/>
      <c r="V192" s="454"/>
      <c r="W192" s="455"/>
      <c r="X192" s="453"/>
      <c r="Y192" s="454"/>
      <c r="Z192" s="454"/>
      <c r="AA192" s="455"/>
      <c r="AB192" s="453"/>
      <c r="AC192" s="455"/>
      <c r="AD192" s="453"/>
      <c r="AE192" s="455"/>
      <c r="AF192" s="453"/>
      <c r="AG192" s="454"/>
      <c r="AH192" s="455"/>
      <c r="AI192" s="148"/>
      <c r="AJ192" s="199"/>
      <c r="AK192" s="134"/>
      <c r="AL192" s="434" t="s">
        <v>589</v>
      </c>
      <c r="AM192" s="434"/>
      <c r="AN192" s="434"/>
      <c r="AO192" s="96"/>
      <c r="AP192" s="434" t="s">
        <v>591</v>
      </c>
      <c r="AQ192" s="434"/>
      <c r="AR192" s="434"/>
      <c r="AS192" s="96"/>
      <c r="AT192" s="434" t="s">
        <v>592</v>
      </c>
      <c r="AU192" s="434"/>
      <c r="AV192" s="434"/>
      <c r="AW192" s="96"/>
      <c r="AX192" s="434" t="s">
        <v>593</v>
      </c>
      <c r="AY192" s="434"/>
      <c r="AZ192" s="435"/>
      <c r="BB192" s="142" t="str">
        <f t="shared" si="26"/>
        <v/>
      </c>
      <c r="BC192" s="142" t="str">
        <f t="shared" si="30"/>
        <v/>
      </c>
      <c r="BD192" s="142" t="str">
        <f t="shared" si="30"/>
        <v/>
      </c>
      <c r="BE192" s="142" t="str">
        <f t="shared" si="30"/>
        <v/>
      </c>
      <c r="BF192" s="142" t="str">
        <f t="shared" si="30"/>
        <v/>
      </c>
      <c r="BG192" s="142" t="str">
        <f t="shared" si="30"/>
        <v/>
      </c>
      <c r="BH192" s="142" t="str">
        <f t="shared" si="30"/>
        <v/>
      </c>
      <c r="BX192" s="219">
        <f t="shared" si="27"/>
        <v>0</v>
      </c>
    </row>
    <row r="193" spans="2:76" ht="35.25" customHeight="1" x14ac:dyDescent="0.25">
      <c r="B193" s="438"/>
      <c r="C193" s="439"/>
      <c r="D193" s="440" t="str">
        <f t="shared" si="28"/>
        <v/>
      </c>
      <c r="E193" s="441"/>
      <c r="F193" s="441"/>
      <c r="G193" s="442"/>
      <c r="H193" s="440" t="str">
        <f t="shared" si="29"/>
        <v/>
      </c>
      <c r="I193" s="441"/>
      <c r="J193" s="441"/>
      <c r="K193" s="442"/>
      <c r="L193" s="436" t="str">
        <f t="shared" si="25"/>
        <v/>
      </c>
      <c r="M193" s="437"/>
      <c r="N193" s="469"/>
      <c r="O193" s="470"/>
      <c r="P193" s="146"/>
      <c r="Q193" s="147"/>
      <c r="R193" s="450"/>
      <c r="S193" s="451"/>
      <c r="T193" s="452"/>
      <c r="U193" s="453"/>
      <c r="V193" s="454"/>
      <c r="W193" s="455"/>
      <c r="X193" s="453"/>
      <c r="Y193" s="454"/>
      <c r="Z193" s="454"/>
      <c r="AA193" s="455"/>
      <c r="AB193" s="453"/>
      <c r="AC193" s="455"/>
      <c r="AD193" s="453"/>
      <c r="AE193" s="455"/>
      <c r="AF193" s="453"/>
      <c r="AG193" s="454"/>
      <c r="AH193" s="455"/>
      <c r="AI193" s="148"/>
      <c r="AJ193" s="199"/>
      <c r="AK193" s="134"/>
      <c r="AL193" s="434" t="s">
        <v>589</v>
      </c>
      <c r="AM193" s="434"/>
      <c r="AN193" s="434"/>
      <c r="AO193" s="96"/>
      <c r="AP193" s="434" t="s">
        <v>591</v>
      </c>
      <c r="AQ193" s="434"/>
      <c r="AR193" s="434"/>
      <c r="AS193" s="96"/>
      <c r="AT193" s="434" t="s">
        <v>592</v>
      </c>
      <c r="AU193" s="434"/>
      <c r="AV193" s="434"/>
      <c r="AW193" s="96"/>
      <c r="AX193" s="434" t="s">
        <v>593</v>
      </c>
      <c r="AY193" s="434"/>
      <c r="AZ193" s="435"/>
      <c r="BB193" s="142" t="str">
        <f t="shared" si="26"/>
        <v/>
      </c>
      <c r="BC193" s="142" t="str">
        <f t="shared" ref="BC193:BH235" si="31">IF($BF$1="","",IF($AB193=BC$6,(SUM($L193*$BF$1)+10)*2,""))</f>
        <v/>
      </c>
      <c r="BD193" s="142" t="str">
        <f t="shared" si="31"/>
        <v/>
      </c>
      <c r="BE193" s="142" t="str">
        <f t="shared" si="31"/>
        <v/>
      </c>
      <c r="BF193" s="142" t="str">
        <f t="shared" si="31"/>
        <v/>
      </c>
      <c r="BG193" s="142" t="str">
        <f t="shared" si="31"/>
        <v/>
      </c>
      <c r="BH193" s="142" t="str">
        <f t="shared" si="31"/>
        <v/>
      </c>
      <c r="BX193" s="219">
        <f t="shared" si="27"/>
        <v>0</v>
      </c>
    </row>
    <row r="194" spans="2:76" ht="35.25" customHeight="1" x14ac:dyDescent="0.25">
      <c r="B194" s="438"/>
      <c r="C194" s="439"/>
      <c r="D194" s="440" t="str">
        <f t="shared" si="28"/>
        <v/>
      </c>
      <c r="E194" s="441"/>
      <c r="F194" s="441"/>
      <c r="G194" s="442"/>
      <c r="H194" s="440" t="str">
        <f t="shared" si="29"/>
        <v/>
      </c>
      <c r="I194" s="441"/>
      <c r="J194" s="441"/>
      <c r="K194" s="442"/>
      <c r="L194" s="436" t="str">
        <f t="shared" si="25"/>
        <v/>
      </c>
      <c r="M194" s="437"/>
      <c r="N194" s="469"/>
      <c r="O194" s="470"/>
      <c r="P194" s="146"/>
      <c r="Q194" s="147"/>
      <c r="R194" s="450"/>
      <c r="S194" s="451"/>
      <c r="T194" s="452"/>
      <c r="U194" s="453"/>
      <c r="V194" s="454"/>
      <c r="W194" s="455"/>
      <c r="X194" s="453"/>
      <c r="Y194" s="454"/>
      <c r="Z194" s="454"/>
      <c r="AA194" s="455"/>
      <c r="AB194" s="453"/>
      <c r="AC194" s="455"/>
      <c r="AD194" s="453"/>
      <c r="AE194" s="455"/>
      <c r="AF194" s="453"/>
      <c r="AG194" s="454"/>
      <c r="AH194" s="455"/>
      <c r="AI194" s="148"/>
      <c r="AJ194" s="199"/>
      <c r="AK194" s="134"/>
      <c r="AL194" s="434" t="s">
        <v>589</v>
      </c>
      <c r="AM194" s="434"/>
      <c r="AN194" s="434"/>
      <c r="AO194" s="96"/>
      <c r="AP194" s="434" t="s">
        <v>591</v>
      </c>
      <c r="AQ194" s="434"/>
      <c r="AR194" s="434"/>
      <c r="AS194" s="96"/>
      <c r="AT194" s="434" t="s">
        <v>592</v>
      </c>
      <c r="AU194" s="434"/>
      <c r="AV194" s="434"/>
      <c r="AW194" s="96"/>
      <c r="AX194" s="434" t="s">
        <v>593</v>
      </c>
      <c r="AY194" s="434"/>
      <c r="AZ194" s="435"/>
      <c r="BB194" s="142" t="str">
        <f t="shared" si="26"/>
        <v/>
      </c>
      <c r="BC194" s="142" t="str">
        <f t="shared" si="31"/>
        <v/>
      </c>
      <c r="BD194" s="142" t="str">
        <f t="shared" si="31"/>
        <v/>
      </c>
      <c r="BE194" s="142" t="str">
        <f t="shared" si="31"/>
        <v/>
      </c>
      <c r="BF194" s="142" t="str">
        <f t="shared" si="31"/>
        <v/>
      </c>
      <c r="BG194" s="142" t="str">
        <f t="shared" si="31"/>
        <v/>
      </c>
      <c r="BH194" s="142" t="str">
        <f t="shared" si="31"/>
        <v/>
      </c>
      <c r="BX194" s="219">
        <f t="shared" si="27"/>
        <v>0</v>
      </c>
    </row>
    <row r="195" spans="2:76" ht="35.25" customHeight="1" x14ac:dyDescent="0.25">
      <c r="B195" s="438"/>
      <c r="C195" s="439"/>
      <c r="D195" s="440" t="str">
        <f t="shared" si="28"/>
        <v/>
      </c>
      <c r="E195" s="441"/>
      <c r="F195" s="441"/>
      <c r="G195" s="442"/>
      <c r="H195" s="440" t="str">
        <f t="shared" si="29"/>
        <v/>
      </c>
      <c r="I195" s="441"/>
      <c r="J195" s="441"/>
      <c r="K195" s="442"/>
      <c r="L195" s="436" t="str">
        <f t="shared" si="25"/>
        <v/>
      </c>
      <c r="M195" s="437"/>
      <c r="N195" s="469"/>
      <c r="O195" s="470"/>
      <c r="P195" s="146"/>
      <c r="Q195" s="147"/>
      <c r="R195" s="450"/>
      <c r="S195" s="451"/>
      <c r="T195" s="452"/>
      <c r="U195" s="453"/>
      <c r="V195" s="454"/>
      <c r="W195" s="455"/>
      <c r="X195" s="453"/>
      <c r="Y195" s="454"/>
      <c r="Z195" s="454"/>
      <c r="AA195" s="455"/>
      <c r="AB195" s="453"/>
      <c r="AC195" s="455"/>
      <c r="AD195" s="453"/>
      <c r="AE195" s="455"/>
      <c r="AF195" s="453"/>
      <c r="AG195" s="454"/>
      <c r="AH195" s="455"/>
      <c r="AI195" s="148"/>
      <c r="AJ195" s="199"/>
      <c r="AK195" s="134"/>
      <c r="AL195" s="434" t="s">
        <v>589</v>
      </c>
      <c r="AM195" s="434"/>
      <c r="AN195" s="434"/>
      <c r="AO195" s="96"/>
      <c r="AP195" s="434" t="s">
        <v>591</v>
      </c>
      <c r="AQ195" s="434"/>
      <c r="AR195" s="434"/>
      <c r="AS195" s="96"/>
      <c r="AT195" s="434" t="s">
        <v>592</v>
      </c>
      <c r="AU195" s="434"/>
      <c r="AV195" s="434"/>
      <c r="AW195" s="96"/>
      <c r="AX195" s="434" t="s">
        <v>593</v>
      </c>
      <c r="AY195" s="434"/>
      <c r="AZ195" s="435"/>
      <c r="BB195" s="142" t="str">
        <f t="shared" si="26"/>
        <v/>
      </c>
      <c r="BC195" s="142" t="str">
        <f t="shared" si="31"/>
        <v/>
      </c>
      <c r="BD195" s="142" t="str">
        <f t="shared" si="31"/>
        <v/>
      </c>
      <c r="BE195" s="142" t="str">
        <f t="shared" si="31"/>
        <v/>
      </c>
      <c r="BF195" s="142" t="str">
        <f t="shared" si="31"/>
        <v/>
      </c>
      <c r="BG195" s="142" t="str">
        <f t="shared" si="31"/>
        <v/>
      </c>
      <c r="BH195" s="142" t="str">
        <f t="shared" si="31"/>
        <v/>
      </c>
      <c r="BX195" s="219">
        <f t="shared" si="27"/>
        <v>0</v>
      </c>
    </row>
    <row r="196" spans="2:76" ht="35.25" customHeight="1" x14ac:dyDescent="0.25">
      <c r="B196" s="438"/>
      <c r="C196" s="439"/>
      <c r="D196" s="440" t="str">
        <f t="shared" si="28"/>
        <v/>
      </c>
      <c r="E196" s="441"/>
      <c r="F196" s="441"/>
      <c r="G196" s="442"/>
      <c r="H196" s="440" t="str">
        <f t="shared" si="29"/>
        <v/>
      </c>
      <c r="I196" s="441"/>
      <c r="J196" s="441"/>
      <c r="K196" s="442"/>
      <c r="L196" s="436" t="str">
        <f t="shared" si="25"/>
        <v/>
      </c>
      <c r="M196" s="437"/>
      <c r="N196" s="469"/>
      <c r="O196" s="470"/>
      <c r="P196" s="146"/>
      <c r="Q196" s="147"/>
      <c r="R196" s="450"/>
      <c r="S196" s="451"/>
      <c r="T196" s="452"/>
      <c r="U196" s="453"/>
      <c r="V196" s="454"/>
      <c r="W196" s="455"/>
      <c r="X196" s="453"/>
      <c r="Y196" s="454"/>
      <c r="Z196" s="454"/>
      <c r="AA196" s="455"/>
      <c r="AB196" s="453"/>
      <c r="AC196" s="455"/>
      <c r="AD196" s="453"/>
      <c r="AE196" s="455"/>
      <c r="AF196" s="453"/>
      <c r="AG196" s="454"/>
      <c r="AH196" s="455"/>
      <c r="AI196" s="148"/>
      <c r="AJ196" s="199"/>
      <c r="AK196" s="134"/>
      <c r="AL196" s="434" t="s">
        <v>589</v>
      </c>
      <c r="AM196" s="434"/>
      <c r="AN196" s="434"/>
      <c r="AO196" s="96"/>
      <c r="AP196" s="434" t="s">
        <v>591</v>
      </c>
      <c r="AQ196" s="434"/>
      <c r="AR196" s="434"/>
      <c r="AS196" s="96"/>
      <c r="AT196" s="434" t="s">
        <v>592</v>
      </c>
      <c r="AU196" s="434"/>
      <c r="AV196" s="434"/>
      <c r="AW196" s="96"/>
      <c r="AX196" s="434" t="s">
        <v>593</v>
      </c>
      <c r="AY196" s="434"/>
      <c r="AZ196" s="435"/>
      <c r="BB196" s="142" t="str">
        <f t="shared" si="26"/>
        <v/>
      </c>
      <c r="BC196" s="142" t="str">
        <f t="shared" si="31"/>
        <v/>
      </c>
      <c r="BD196" s="142" t="str">
        <f t="shared" si="31"/>
        <v/>
      </c>
      <c r="BE196" s="142" t="str">
        <f t="shared" si="31"/>
        <v/>
      </c>
      <c r="BF196" s="142" t="str">
        <f t="shared" si="31"/>
        <v/>
      </c>
      <c r="BG196" s="142" t="str">
        <f t="shared" si="31"/>
        <v/>
      </c>
      <c r="BH196" s="142" t="str">
        <f t="shared" si="31"/>
        <v/>
      </c>
      <c r="BX196" s="219">
        <f t="shared" si="27"/>
        <v>0</v>
      </c>
    </row>
    <row r="197" spans="2:76" ht="35.25" customHeight="1" x14ac:dyDescent="0.25">
      <c r="B197" s="438"/>
      <c r="C197" s="439"/>
      <c r="D197" s="440" t="str">
        <f t="shared" si="28"/>
        <v/>
      </c>
      <c r="E197" s="441"/>
      <c r="F197" s="441"/>
      <c r="G197" s="442"/>
      <c r="H197" s="440" t="str">
        <f t="shared" si="29"/>
        <v/>
      </c>
      <c r="I197" s="441"/>
      <c r="J197" s="441"/>
      <c r="K197" s="442"/>
      <c r="L197" s="436" t="str">
        <f t="shared" si="25"/>
        <v/>
      </c>
      <c r="M197" s="437"/>
      <c r="N197" s="469"/>
      <c r="O197" s="470"/>
      <c r="P197" s="146"/>
      <c r="Q197" s="147"/>
      <c r="R197" s="450"/>
      <c r="S197" s="451"/>
      <c r="T197" s="452"/>
      <c r="U197" s="453"/>
      <c r="V197" s="454"/>
      <c r="W197" s="455"/>
      <c r="X197" s="453"/>
      <c r="Y197" s="454"/>
      <c r="Z197" s="454"/>
      <c r="AA197" s="455"/>
      <c r="AB197" s="453"/>
      <c r="AC197" s="455"/>
      <c r="AD197" s="453"/>
      <c r="AE197" s="455"/>
      <c r="AF197" s="453"/>
      <c r="AG197" s="454"/>
      <c r="AH197" s="455"/>
      <c r="AI197" s="148"/>
      <c r="AJ197" s="199"/>
      <c r="AK197" s="134"/>
      <c r="AL197" s="434" t="s">
        <v>589</v>
      </c>
      <c r="AM197" s="434"/>
      <c r="AN197" s="434"/>
      <c r="AO197" s="96"/>
      <c r="AP197" s="434" t="s">
        <v>591</v>
      </c>
      <c r="AQ197" s="434"/>
      <c r="AR197" s="434"/>
      <c r="AS197" s="96"/>
      <c r="AT197" s="434" t="s">
        <v>592</v>
      </c>
      <c r="AU197" s="434"/>
      <c r="AV197" s="434"/>
      <c r="AW197" s="96"/>
      <c r="AX197" s="434" t="s">
        <v>593</v>
      </c>
      <c r="AY197" s="434"/>
      <c r="AZ197" s="435"/>
      <c r="BB197" s="142" t="str">
        <f t="shared" si="26"/>
        <v/>
      </c>
      <c r="BC197" s="142" t="str">
        <f t="shared" si="31"/>
        <v/>
      </c>
      <c r="BD197" s="142" t="str">
        <f t="shared" si="31"/>
        <v/>
      </c>
      <c r="BE197" s="142" t="str">
        <f t="shared" si="31"/>
        <v/>
      </c>
      <c r="BF197" s="142" t="str">
        <f t="shared" si="31"/>
        <v/>
      </c>
      <c r="BG197" s="142" t="str">
        <f t="shared" si="31"/>
        <v/>
      </c>
      <c r="BH197" s="142" t="str">
        <f t="shared" si="31"/>
        <v/>
      </c>
      <c r="BX197" s="219">
        <f t="shared" si="27"/>
        <v>0</v>
      </c>
    </row>
    <row r="198" spans="2:76" ht="35.25" customHeight="1" x14ac:dyDescent="0.25">
      <c r="B198" s="438"/>
      <c r="C198" s="439"/>
      <c r="D198" s="440" t="str">
        <f t="shared" si="28"/>
        <v/>
      </c>
      <c r="E198" s="441"/>
      <c r="F198" s="441"/>
      <c r="G198" s="442"/>
      <c r="H198" s="440" t="str">
        <f t="shared" si="29"/>
        <v/>
      </c>
      <c r="I198" s="441"/>
      <c r="J198" s="441"/>
      <c r="K198" s="442"/>
      <c r="L198" s="436" t="str">
        <f t="shared" si="25"/>
        <v/>
      </c>
      <c r="M198" s="437"/>
      <c r="N198" s="469"/>
      <c r="O198" s="470"/>
      <c r="P198" s="146"/>
      <c r="Q198" s="147"/>
      <c r="R198" s="450"/>
      <c r="S198" s="451"/>
      <c r="T198" s="452"/>
      <c r="U198" s="453"/>
      <c r="V198" s="454"/>
      <c r="W198" s="455"/>
      <c r="X198" s="453"/>
      <c r="Y198" s="454"/>
      <c r="Z198" s="454"/>
      <c r="AA198" s="455"/>
      <c r="AB198" s="453"/>
      <c r="AC198" s="455"/>
      <c r="AD198" s="453"/>
      <c r="AE198" s="455"/>
      <c r="AF198" s="453"/>
      <c r="AG198" s="454"/>
      <c r="AH198" s="455"/>
      <c r="AI198" s="148"/>
      <c r="AJ198" s="199"/>
      <c r="AK198" s="134"/>
      <c r="AL198" s="434" t="s">
        <v>589</v>
      </c>
      <c r="AM198" s="434"/>
      <c r="AN198" s="434"/>
      <c r="AO198" s="96"/>
      <c r="AP198" s="434" t="s">
        <v>591</v>
      </c>
      <c r="AQ198" s="434"/>
      <c r="AR198" s="434"/>
      <c r="AS198" s="96"/>
      <c r="AT198" s="434" t="s">
        <v>592</v>
      </c>
      <c r="AU198" s="434"/>
      <c r="AV198" s="434"/>
      <c r="AW198" s="96"/>
      <c r="AX198" s="434" t="s">
        <v>593</v>
      </c>
      <c r="AY198" s="434"/>
      <c r="AZ198" s="435"/>
      <c r="BB198" s="142" t="str">
        <f t="shared" si="26"/>
        <v/>
      </c>
      <c r="BC198" s="142" t="str">
        <f t="shared" si="31"/>
        <v/>
      </c>
      <c r="BD198" s="142" t="str">
        <f t="shared" si="31"/>
        <v/>
      </c>
      <c r="BE198" s="142" t="str">
        <f t="shared" si="31"/>
        <v/>
      </c>
      <c r="BF198" s="142" t="str">
        <f t="shared" si="31"/>
        <v/>
      </c>
      <c r="BG198" s="142" t="str">
        <f t="shared" si="31"/>
        <v/>
      </c>
      <c r="BH198" s="142" t="str">
        <f t="shared" si="31"/>
        <v/>
      </c>
      <c r="BX198" s="219">
        <f t="shared" si="27"/>
        <v>0</v>
      </c>
    </row>
    <row r="199" spans="2:76" ht="35.25" customHeight="1" x14ac:dyDescent="0.25">
      <c r="B199" s="438"/>
      <c r="C199" s="439"/>
      <c r="D199" s="440" t="str">
        <f t="shared" si="28"/>
        <v/>
      </c>
      <c r="E199" s="441"/>
      <c r="F199" s="441"/>
      <c r="G199" s="442"/>
      <c r="H199" s="440" t="str">
        <f t="shared" si="29"/>
        <v/>
      </c>
      <c r="I199" s="441"/>
      <c r="J199" s="441"/>
      <c r="K199" s="442"/>
      <c r="L199" s="436" t="str">
        <f t="shared" si="25"/>
        <v/>
      </c>
      <c r="M199" s="437"/>
      <c r="N199" s="469"/>
      <c r="O199" s="470"/>
      <c r="P199" s="146"/>
      <c r="Q199" s="147"/>
      <c r="R199" s="450"/>
      <c r="S199" s="451"/>
      <c r="T199" s="452"/>
      <c r="U199" s="453"/>
      <c r="V199" s="454"/>
      <c r="W199" s="455"/>
      <c r="X199" s="453"/>
      <c r="Y199" s="454"/>
      <c r="Z199" s="454"/>
      <c r="AA199" s="455"/>
      <c r="AB199" s="453"/>
      <c r="AC199" s="455"/>
      <c r="AD199" s="453"/>
      <c r="AE199" s="455"/>
      <c r="AF199" s="453"/>
      <c r="AG199" s="454"/>
      <c r="AH199" s="455"/>
      <c r="AI199" s="148"/>
      <c r="AJ199" s="199"/>
      <c r="AK199" s="134"/>
      <c r="AL199" s="434" t="s">
        <v>589</v>
      </c>
      <c r="AM199" s="434"/>
      <c r="AN199" s="434"/>
      <c r="AO199" s="96"/>
      <c r="AP199" s="434" t="s">
        <v>591</v>
      </c>
      <c r="AQ199" s="434"/>
      <c r="AR199" s="434"/>
      <c r="AS199" s="96"/>
      <c r="AT199" s="434" t="s">
        <v>592</v>
      </c>
      <c r="AU199" s="434"/>
      <c r="AV199" s="434"/>
      <c r="AW199" s="96"/>
      <c r="AX199" s="434" t="s">
        <v>593</v>
      </c>
      <c r="AY199" s="434"/>
      <c r="AZ199" s="435"/>
      <c r="BB199" s="142" t="str">
        <f t="shared" si="26"/>
        <v/>
      </c>
      <c r="BC199" s="142" t="str">
        <f t="shared" si="31"/>
        <v/>
      </c>
      <c r="BD199" s="142" t="str">
        <f t="shared" si="31"/>
        <v/>
      </c>
      <c r="BE199" s="142" t="str">
        <f t="shared" si="31"/>
        <v/>
      </c>
      <c r="BF199" s="142" t="str">
        <f t="shared" si="31"/>
        <v/>
      </c>
      <c r="BG199" s="142" t="str">
        <f t="shared" si="31"/>
        <v/>
      </c>
      <c r="BH199" s="142" t="str">
        <f t="shared" si="31"/>
        <v/>
      </c>
      <c r="BX199" s="219">
        <f t="shared" si="27"/>
        <v>0</v>
      </c>
    </row>
    <row r="200" spans="2:76" ht="35.25" customHeight="1" x14ac:dyDescent="0.25">
      <c r="B200" s="438"/>
      <c r="C200" s="439"/>
      <c r="D200" s="440" t="str">
        <f t="shared" si="28"/>
        <v/>
      </c>
      <c r="E200" s="441"/>
      <c r="F200" s="441"/>
      <c r="G200" s="442"/>
      <c r="H200" s="440" t="str">
        <f t="shared" si="29"/>
        <v/>
      </c>
      <c r="I200" s="441"/>
      <c r="J200" s="441"/>
      <c r="K200" s="442"/>
      <c r="L200" s="436" t="str">
        <f t="shared" ref="L200:L263" si="32">IF(B200="","",VLOOKUP(B200,$BT$6:$BW$36,4,0))</f>
        <v/>
      </c>
      <c r="M200" s="437"/>
      <c r="N200" s="469"/>
      <c r="O200" s="470"/>
      <c r="P200" s="146"/>
      <c r="Q200" s="147"/>
      <c r="R200" s="450"/>
      <c r="S200" s="451"/>
      <c r="T200" s="452"/>
      <c r="U200" s="453"/>
      <c r="V200" s="454"/>
      <c r="W200" s="455"/>
      <c r="X200" s="453"/>
      <c r="Y200" s="454"/>
      <c r="Z200" s="454"/>
      <c r="AA200" s="455"/>
      <c r="AB200" s="453"/>
      <c r="AC200" s="455"/>
      <c r="AD200" s="453"/>
      <c r="AE200" s="455"/>
      <c r="AF200" s="453"/>
      <c r="AG200" s="454"/>
      <c r="AH200" s="455"/>
      <c r="AI200" s="148"/>
      <c r="AJ200" s="199"/>
      <c r="AK200" s="134"/>
      <c r="AL200" s="434" t="s">
        <v>589</v>
      </c>
      <c r="AM200" s="434"/>
      <c r="AN200" s="434"/>
      <c r="AO200" s="96"/>
      <c r="AP200" s="434" t="s">
        <v>591</v>
      </c>
      <c r="AQ200" s="434"/>
      <c r="AR200" s="434"/>
      <c r="AS200" s="96"/>
      <c r="AT200" s="434" t="s">
        <v>592</v>
      </c>
      <c r="AU200" s="434"/>
      <c r="AV200" s="434"/>
      <c r="AW200" s="96"/>
      <c r="AX200" s="434" t="s">
        <v>593</v>
      </c>
      <c r="AY200" s="434"/>
      <c r="AZ200" s="435"/>
      <c r="BB200" s="142" t="str">
        <f t="shared" ref="BB200:BB263" si="33">IF($BF$1="","",IF($AB200=BB$6,(SUM($L200*$BF$1)+10)*2,""))</f>
        <v/>
      </c>
      <c r="BC200" s="142" t="str">
        <f t="shared" si="31"/>
        <v/>
      </c>
      <c r="BD200" s="142" t="str">
        <f t="shared" si="31"/>
        <v/>
      </c>
      <c r="BE200" s="142" t="str">
        <f t="shared" si="31"/>
        <v/>
      </c>
      <c r="BF200" s="142" t="str">
        <f t="shared" si="31"/>
        <v/>
      </c>
      <c r="BG200" s="142" t="str">
        <f t="shared" si="31"/>
        <v/>
      </c>
      <c r="BH200" s="142" t="str">
        <f t="shared" si="31"/>
        <v/>
      </c>
      <c r="BX200" s="219">
        <f t="shared" ref="BX200:BX263" si="34">B200</f>
        <v>0</v>
      </c>
    </row>
    <row r="201" spans="2:76" ht="35.25" customHeight="1" x14ac:dyDescent="0.25">
      <c r="B201" s="438"/>
      <c r="C201" s="439"/>
      <c r="D201" s="440" t="str">
        <f t="shared" ref="D201:D264" si="35">IF(B201="","",VLOOKUP(B201,$BT$6:$BW$36,2,0))</f>
        <v/>
      </c>
      <c r="E201" s="441"/>
      <c r="F201" s="441"/>
      <c r="G201" s="442"/>
      <c r="H201" s="440" t="str">
        <f t="shared" ref="H201:H264" si="36">IF(B201="","",VLOOKUP(B201,$BT$6:$BW$36,3,0))</f>
        <v/>
      </c>
      <c r="I201" s="441"/>
      <c r="J201" s="441"/>
      <c r="K201" s="442"/>
      <c r="L201" s="436" t="str">
        <f t="shared" si="32"/>
        <v/>
      </c>
      <c r="M201" s="437"/>
      <c r="N201" s="469"/>
      <c r="O201" s="470"/>
      <c r="P201" s="146"/>
      <c r="Q201" s="147"/>
      <c r="R201" s="450"/>
      <c r="S201" s="451"/>
      <c r="T201" s="452"/>
      <c r="U201" s="453"/>
      <c r="V201" s="454"/>
      <c r="W201" s="455"/>
      <c r="X201" s="453"/>
      <c r="Y201" s="454"/>
      <c r="Z201" s="454"/>
      <c r="AA201" s="455"/>
      <c r="AB201" s="453"/>
      <c r="AC201" s="455"/>
      <c r="AD201" s="453"/>
      <c r="AE201" s="455"/>
      <c r="AF201" s="453"/>
      <c r="AG201" s="454"/>
      <c r="AH201" s="455"/>
      <c r="AI201" s="148"/>
      <c r="AJ201" s="199"/>
      <c r="AK201" s="134"/>
      <c r="AL201" s="434" t="s">
        <v>589</v>
      </c>
      <c r="AM201" s="434"/>
      <c r="AN201" s="434"/>
      <c r="AO201" s="96"/>
      <c r="AP201" s="434" t="s">
        <v>591</v>
      </c>
      <c r="AQ201" s="434"/>
      <c r="AR201" s="434"/>
      <c r="AS201" s="96"/>
      <c r="AT201" s="434" t="s">
        <v>592</v>
      </c>
      <c r="AU201" s="434"/>
      <c r="AV201" s="434"/>
      <c r="AW201" s="96"/>
      <c r="AX201" s="434" t="s">
        <v>593</v>
      </c>
      <c r="AY201" s="434"/>
      <c r="AZ201" s="435"/>
      <c r="BB201" s="142" t="str">
        <f t="shared" si="33"/>
        <v/>
      </c>
      <c r="BC201" s="142" t="str">
        <f t="shared" si="31"/>
        <v/>
      </c>
      <c r="BD201" s="142" t="str">
        <f t="shared" si="31"/>
        <v/>
      </c>
      <c r="BE201" s="142" t="str">
        <f t="shared" si="31"/>
        <v/>
      </c>
      <c r="BF201" s="142" t="str">
        <f t="shared" si="31"/>
        <v/>
      </c>
      <c r="BG201" s="142" t="str">
        <f t="shared" si="31"/>
        <v/>
      </c>
      <c r="BH201" s="142" t="str">
        <f t="shared" si="31"/>
        <v/>
      </c>
      <c r="BX201" s="219">
        <f t="shared" si="34"/>
        <v>0</v>
      </c>
    </row>
    <row r="202" spans="2:76" ht="35.25" customHeight="1" x14ac:dyDescent="0.25">
      <c r="B202" s="438"/>
      <c r="C202" s="439"/>
      <c r="D202" s="440" t="str">
        <f t="shared" si="35"/>
        <v/>
      </c>
      <c r="E202" s="441"/>
      <c r="F202" s="441"/>
      <c r="G202" s="442"/>
      <c r="H202" s="440" t="str">
        <f t="shared" si="36"/>
        <v/>
      </c>
      <c r="I202" s="441"/>
      <c r="J202" s="441"/>
      <c r="K202" s="442"/>
      <c r="L202" s="436" t="str">
        <f t="shared" si="32"/>
        <v/>
      </c>
      <c r="M202" s="437"/>
      <c r="N202" s="469"/>
      <c r="O202" s="470"/>
      <c r="P202" s="146"/>
      <c r="Q202" s="147"/>
      <c r="R202" s="450"/>
      <c r="S202" s="451"/>
      <c r="T202" s="452"/>
      <c r="U202" s="453"/>
      <c r="V202" s="454"/>
      <c r="W202" s="455"/>
      <c r="X202" s="453"/>
      <c r="Y202" s="454"/>
      <c r="Z202" s="454"/>
      <c r="AA202" s="455"/>
      <c r="AB202" s="453"/>
      <c r="AC202" s="455"/>
      <c r="AD202" s="453"/>
      <c r="AE202" s="455"/>
      <c r="AF202" s="453"/>
      <c r="AG202" s="454"/>
      <c r="AH202" s="455"/>
      <c r="AI202" s="148"/>
      <c r="AJ202" s="199"/>
      <c r="AK202" s="134"/>
      <c r="AL202" s="434" t="s">
        <v>589</v>
      </c>
      <c r="AM202" s="434"/>
      <c r="AN202" s="434"/>
      <c r="AO202" s="96"/>
      <c r="AP202" s="434" t="s">
        <v>591</v>
      </c>
      <c r="AQ202" s="434"/>
      <c r="AR202" s="434"/>
      <c r="AS202" s="96"/>
      <c r="AT202" s="434" t="s">
        <v>592</v>
      </c>
      <c r="AU202" s="434"/>
      <c r="AV202" s="434"/>
      <c r="AW202" s="96"/>
      <c r="AX202" s="434" t="s">
        <v>593</v>
      </c>
      <c r="AY202" s="434"/>
      <c r="AZ202" s="435"/>
      <c r="BB202" s="142" t="str">
        <f t="shared" si="33"/>
        <v/>
      </c>
      <c r="BC202" s="142" t="str">
        <f t="shared" si="31"/>
        <v/>
      </c>
      <c r="BD202" s="142" t="str">
        <f t="shared" si="31"/>
        <v/>
      </c>
      <c r="BE202" s="142" t="str">
        <f t="shared" si="31"/>
        <v/>
      </c>
      <c r="BF202" s="142" t="str">
        <f t="shared" si="31"/>
        <v/>
      </c>
      <c r="BG202" s="142" t="str">
        <f t="shared" si="31"/>
        <v/>
      </c>
      <c r="BH202" s="142" t="str">
        <f t="shared" si="31"/>
        <v/>
      </c>
      <c r="BX202" s="219">
        <f t="shared" si="34"/>
        <v>0</v>
      </c>
    </row>
    <row r="203" spans="2:76" ht="35.25" customHeight="1" x14ac:dyDescent="0.25">
      <c r="B203" s="438"/>
      <c r="C203" s="439"/>
      <c r="D203" s="440" t="str">
        <f t="shared" si="35"/>
        <v/>
      </c>
      <c r="E203" s="441"/>
      <c r="F203" s="441"/>
      <c r="G203" s="442"/>
      <c r="H203" s="440" t="str">
        <f t="shared" si="36"/>
        <v/>
      </c>
      <c r="I203" s="441"/>
      <c r="J203" s="441"/>
      <c r="K203" s="442"/>
      <c r="L203" s="436" t="str">
        <f t="shared" si="32"/>
        <v/>
      </c>
      <c r="M203" s="437"/>
      <c r="N203" s="469"/>
      <c r="O203" s="470"/>
      <c r="P203" s="146"/>
      <c r="Q203" s="147"/>
      <c r="R203" s="450"/>
      <c r="S203" s="451"/>
      <c r="T203" s="452"/>
      <c r="U203" s="453"/>
      <c r="V203" s="454"/>
      <c r="W203" s="455"/>
      <c r="X203" s="453"/>
      <c r="Y203" s="454"/>
      <c r="Z203" s="454"/>
      <c r="AA203" s="455"/>
      <c r="AB203" s="453"/>
      <c r="AC203" s="455"/>
      <c r="AD203" s="453"/>
      <c r="AE203" s="455"/>
      <c r="AF203" s="453"/>
      <c r="AG203" s="454"/>
      <c r="AH203" s="455"/>
      <c r="AI203" s="148"/>
      <c r="AJ203" s="199"/>
      <c r="AK203" s="134"/>
      <c r="AL203" s="434" t="s">
        <v>589</v>
      </c>
      <c r="AM203" s="434"/>
      <c r="AN203" s="434"/>
      <c r="AO203" s="96"/>
      <c r="AP203" s="434" t="s">
        <v>591</v>
      </c>
      <c r="AQ203" s="434"/>
      <c r="AR203" s="434"/>
      <c r="AS203" s="96"/>
      <c r="AT203" s="434" t="s">
        <v>592</v>
      </c>
      <c r="AU203" s="434"/>
      <c r="AV203" s="434"/>
      <c r="AW203" s="96"/>
      <c r="AX203" s="434" t="s">
        <v>593</v>
      </c>
      <c r="AY203" s="434"/>
      <c r="AZ203" s="435"/>
      <c r="BB203" s="142" t="str">
        <f t="shared" si="33"/>
        <v/>
      </c>
      <c r="BC203" s="142" t="str">
        <f t="shared" si="31"/>
        <v/>
      </c>
      <c r="BD203" s="142" t="str">
        <f t="shared" si="31"/>
        <v/>
      </c>
      <c r="BE203" s="142" t="str">
        <f t="shared" si="31"/>
        <v/>
      </c>
      <c r="BF203" s="142" t="str">
        <f t="shared" si="31"/>
        <v/>
      </c>
      <c r="BG203" s="142" t="str">
        <f t="shared" si="31"/>
        <v/>
      </c>
      <c r="BH203" s="142" t="str">
        <f t="shared" si="31"/>
        <v/>
      </c>
      <c r="BX203" s="219">
        <f t="shared" si="34"/>
        <v>0</v>
      </c>
    </row>
    <row r="204" spans="2:76" ht="35.25" customHeight="1" x14ac:dyDescent="0.25">
      <c r="B204" s="438"/>
      <c r="C204" s="439"/>
      <c r="D204" s="440" t="str">
        <f t="shared" si="35"/>
        <v/>
      </c>
      <c r="E204" s="441"/>
      <c r="F204" s="441"/>
      <c r="G204" s="442"/>
      <c r="H204" s="440" t="str">
        <f t="shared" si="36"/>
        <v/>
      </c>
      <c r="I204" s="441"/>
      <c r="J204" s="441"/>
      <c r="K204" s="442"/>
      <c r="L204" s="436" t="str">
        <f t="shared" si="32"/>
        <v/>
      </c>
      <c r="M204" s="437"/>
      <c r="N204" s="469"/>
      <c r="O204" s="470"/>
      <c r="P204" s="146"/>
      <c r="Q204" s="147"/>
      <c r="R204" s="450"/>
      <c r="S204" s="451"/>
      <c r="T204" s="452"/>
      <c r="U204" s="453"/>
      <c r="V204" s="454"/>
      <c r="W204" s="455"/>
      <c r="X204" s="453"/>
      <c r="Y204" s="454"/>
      <c r="Z204" s="454"/>
      <c r="AA204" s="455"/>
      <c r="AB204" s="453"/>
      <c r="AC204" s="455"/>
      <c r="AD204" s="453"/>
      <c r="AE204" s="455"/>
      <c r="AF204" s="453"/>
      <c r="AG204" s="454"/>
      <c r="AH204" s="455"/>
      <c r="AI204" s="148"/>
      <c r="AJ204" s="199"/>
      <c r="AK204" s="134"/>
      <c r="AL204" s="434" t="s">
        <v>589</v>
      </c>
      <c r="AM204" s="434"/>
      <c r="AN204" s="434"/>
      <c r="AO204" s="96"/>
      <c r="AP204" s="434" t="s">
        <v>591</v>
      </c>
      <c r="AQ204" s="434"/>
      <c r="AR204" s="434"/>
      <c r="AS204" s="96"/>
      <c r="AT204" s="434" t="s">
        <v>592</v>
      </c>
      <c r="AU204" s="434"/>
      <c r="AV204" s="434"/>
      <c r="AW204" s="96"/>
      <c r="AX204" s="434" t="s">
        <v>593</v>
      </c>
      <c r="AY204" s="434"/>
      <c r="AZ204" s="435"/>
      <c r="BB204" s="142" t="str">
        <f t="shared" si="33"/>
        <v/>
      </c>
      <c r="BC204" s="142" t="str">
        <f t="shared" si="31"/>
        <v/>
      </c>
      <c r="BD204" s="142" t="str">
        <f t="shared" si="31"/>
        <v/>
      </c>
      <c r="BE204" s="142" t="str">
        <f t="shared" si="31"/>
        <v/>
      </c>
      <c r="BF204" s="142" t="str">
        <f t="shared" si="31"/>
        <v/>
      </c>
      <c r="BG204" s="142" t="str">
        <f t="shared" si="31"/>
        <v/>
      </c>
      <c r="BH204" s="142" t="str">
        <f t="shared" si="31"/>
        <v/>
      </c>
      <c r="BX204" s="219">
        <f t="shared" si="34"/>
        <v>0</v>
      </c>
    </row>
    <row r="205" spans="2:76" ht="35.25" customHeight="1" x14ac:dyDescent="0.25">
      <c r="B205" s="438"/>
      <c r="C205" s="439"/>
      <c r="D205" s="440" t="str">
        <f t="shared" si="35"/>
        <v/>
      </c>
      <c r="E205" s="441"/>
      <c r="F205" s="441"/>
      <c r="G205" s="442"/>
      <c r="H205" s="440" t="str">
        <f t="shared" si="36"/>
        <v/>
      </c>
      <c r="I205" s="441"/>
      <c r="J205" s="441"/>
      <c r="K205" s="442"/>
      <c r="L205" s="436" t="str">
        <f t="shared" si="32"/>
        <v/>
      </c>
      <c r="M205" s="437"/>
      <c r="N205" s="469"/>
      <c r="O205" s="470"/>
      <c r="P205" s="146"/>
      <c r="Q205" s="147"/>
      <c r="R205" s="450"/>
      <c r="S205" s="451"/>
      <c r="T205" s="452"/>
      <c r="U205" s="453"/>
      <c r="V205" s="454"/>
      <c r="W205" s="455"/>
      <c r="X205" s="453"/>
      <c r="Y205" s="454"/>
      <c r="Z205" s="454"/>
      <c r="AA205" s="455"/>
      <c r="AB205" s="453"/>
      <c r="AC205" s="455"/>
      <c r="AD205" s="453"/>
      <c r="AE205" s="455"/>
      <c r="AF205" s="453"/>
      <c r="AG205" s="454"/>
      <c r="AH205" s="455"/>
      <c r="AI205" s="148"/>
      <c r="AJ205" s="199"/>
      <c r="AK205" s="134"/>
      <c r="AL205" s="434" t="s">
        <v>589</v>
      </c>
      <c r="AM205" s="434"/>
      <c r="AN205" s="434"/>
      <c r="AO205" s="96"/>
      <c r="AP205" s="434" t="s">
        <v>591</v>
      </c>
      <c r="AQ205" s="434"/>
      <c r="AR205" s="434"/>
      <c r="AS205" s="96"/>
      <c r="AT205" s="434" t="s">
        <v>592</v>
      </c>
      <c r="AU205" s="434"/>
      <c r="AV205" s="434"/>
      <c r="AW205" s="96"/>
      <c r="AX205" s="434" t="s">
        <v>593</v>
      </c>
      <c r="AY205" s="434"/>
      <c r="AZ205" s="435"/>
      <c r="BB205" s="142" t="str">
        <f t="shared" si="33"/>
        <v/>
      </c>
      <c r="BC205" s="142" t="str">
        <f t="shared" si="31"/>
        <v/>
      </c>
      <c r="BD205" s="142" t="str">
        <f t="shared" si="31"/>
        <v/>
      </c>
      <c r="BE205" s="142" t="str">
        <f t="shared" si="31"/>
        <v/>
      </c>
      <c r="BF205" s="142" t="str">
        <f t="shared" si="31"/>
        <v/>
      </c>
      <c r="BG205" s="142" t="str">
        <f t="shared" si="31"/>
        <v/>
      </c>
      <c r="BH205" s="142" t="str">
        <f t="shared" si="31"/>
        <v/>
      </c>
      <c r="BX205" s="219">
        <f t="shared" si="34"/>
        <v>0</v>
      </c>
    </row>
    <row r="206" spans="2:76" ht="35.25" customHeight="1" x14ac:dyDescent="0.25">
      <c r="B206" s="438"/>
      <c r="C206" s="439"/>
      <c r="D206" s="440" t="str">
        <f t="shared" si="35"/>
        <v/>
      </c>
      <c r="E206" s="441"/>
      <c r="F206" s="441"/>
      <c r="G206" s="442"/>
      <c r="H206" s="440" t="str">
        <f t="shared" si="36"/>
        <v/>
      </c>
      <c r="I206" s="441"/>
      <c r="J206" s="441"/>
      <c r="K206" s="442"/>
      <c r="L206" s="436" t="str">
        <f t="shared" si="32"/>
        <v/>
      </c>
      <c r="M206" s="437"/>
      <c r="N206" s="469"/>
      <c r="O206" s="470"/>
      <c r="P206" s="146"/>
      <c r="Q206" s="147"/>
      <c r="R206" s="450"/>
      <c r="S206" s="451"/>
      <c r="T206" s="452"/>
      <c r="U206" s="453"/>
      <c r="V206" s="454"/>
      <c r="W206" s="455"/>
      <c r="X206" s="453"/>
      <c r="Y206" s="454"/>
      <c r="Z206" s="454"/>
      <c r="AA206" s="455"/>
      <c r="AB206" s="453"/>
      <c r="AC206" s="455"/>
      <c r="AD206" s="453"/>
      <c r="AE206" s="455"/>
      <c r="AF206" s="453"/>
      <c r="AG206" s="454"/>
      <c r="AH206" s="455"/>
      <c r="AI206" s="148"/>
      <c r="AJ206" s="199"/>
      <c r="AK206" s="134"/>
      <c r="AL206" s="434" t="s">
        <v>589</v>
      </c>
      <c r="AM206" s="434"/>
      <c r="AN206" s="434"/>
      <c r="AO206" s="96"/>
      <c r="AP206" s="434" t="s">
        <v>591</v>
      </c>
      <c r="AQ206" s="434"/>
      <c r="AR206" s="434"/>
      <c r="AS206" s="96"/>
      <c r="AT206" s="434" t="s">
        <v>592</v>
      </c>
      <c r="AU206" s="434"/>
      <c r="AV206" s="434"/>
      <c r="AW206" s="96"/>
      <c r="AX206" s="434" t="s">
        <v>593</v>
      </c>
      <c r="AY206" s="434"/>
      <c r="AZ206" s="435"/>
      <c r="BB206" s="142" t="str">
        <f t="shared" si="33"/>
        <v/>
      </c>
      <c r="BC206" s="142" t="str">
        <f t="shared" si="31"/>
        <v/>
      </c>
      <c r="BD206" s="142" t="str">
        <f t="shared" si="31"/>
        <v/>
      </c>
      <c r="BE206" s="142" t="str">
        <f t="shared" si="31"/>
        <v/>
      </c>
      <c r="BF206" s="142" t="str">
        <f t="shared" si="31"/>
        <v/>
      </c>
      <c r="BG206" s="142" t="str">
        <f t="shared" si="31"/>
        <v/>
      </c>
      <c r="BH206" s="142" t="str">
        <f t="shared" si="31"/>
        <v/>
      </c>
      <c r="BX206" s="219">
        <f t="shared" si="34"/>
        <v>0</v>
      </c>
    </row>
    <row r="207" spans="2:76" ht="35.25" customHeight="1" x14ac:dyDescent="0.25">
      <c r="B207" s="438"/>
      <c r="C207" s="439"/>
      <c r="D207" s="440" t="str">
        <f t="shared" si="35"/>
        <v/>
      </c>
      <c r="E207" s="441"/>
      <c r="F207" s="441"/>
      <c r="G207" s="442"/>
      <c r="H207" s="440" t="str">
        <f t="shared" si="36"/>
        <v/>
      </c>
      <c r="I207" s="441"/>
      <c r="J207" s="441"/>
      <c r="K207" s="442"/>
      <c r="L207" s="436" t="str">
        <f t="shared" si="32"/>
        <v/>
      </c>
      <c r="M207" s="437"/>
      <c r="N207" s="469"/>
      <c r="O207" s="470"/>
      <c r="P207" s="146"/>
      <c r="Q207" s="147"/>
      <c r="R207" s="450"/>
      <c r="S207" s="451"/>
      <c r="T207" s="452"/>
      <c r="U207" s="453"/>
      <c r="V207" s="454"/>
      <c r="W207" s="455"/>
      <c r="X207" s="453"/>
      <c r="Y207" s="454"/>
      <c r="Z207" s="454"/>
      <c r="AA207" s="455"/>
      <c r="AB207" s="453"/>
      <c r="AC207" s="455"/>
      <c r="AD207" s="453"/>
      <c r="AE207" s="455"/>
      <c r="AF207" s="453"/>
      <c r="AG207" s="454"/>
      <c r="AH207" s="455"/>
      <c r="AI207" s="148"/>
      <c r="AJ207" s="199"/>
      <c r="AK207" s="134"/>
      <c r="AL207" s="434" t="s">
        <v>589</v>
      </c>
      <c r="AM207" s="434"/>
      <c r="AN207" s="434"/>
      <c r="AO207" s="96"/>
      <c r="AP207" s="434" t="s">
        <v>591</v>
      </c>
      <c r="AQ207" s="434"/>
      <c r="AR207" s="434"/>
      <c r="AS207" s="96"/>
      <c r="AT207" s="434" t="s">
        <v>592</v>
      </c>
      <c r="AU207" s="434"/>
      <c r="AV207" s="434"/>
      <c r="AW207" s="96"/>
      <c r="AX207" s="434" t="s">
        <v>593</v>
      </c>
      <c r="AY207" s="434"/>
      <c r="AZ207" s="435"/>
      <c r="BB207" s="142" t="str">
        <f t="shared" si="33"/>
        <v/>
      </c>
      <c r="BC207" s="142" t="str">
        <f t="shared" si="31"/>
        <v/>
      </c>
      <c r="BD207" s="142" t="str">
        <f t="shared" si="31"/>
        <v/>
      </c>
      <c r="BE207" s="142" t="str">
        <f t="shared" si="31"/>
        <v/>
      </c>
      <c r="BF207" s="142" t="str">
        <f t="shared" si="31"/>
        <v/>
      </c>
      <c r="BG207" s="142" t="str">
        <f t="shared" si="31"/>
        <v/>
      </c>
      <c r="BH207" s="142" t="str">
        <f t="shared" si="31"/>
        <v/>
      </c>
      <c r="BX207" s="219">
        <f t="shared" si="34"/>
        <v>0</v>
      </c>
    </row>
    <row r="208" spans="2:76" ht="35.25" customHeight="1" x14ac:dyDescent="0.25">
      <c r="B208" s="438"/>
      <c r="C208" s="439"/>
      <c r="D208" s="440" t="str">
        <f t="shared" si="35"/>
        <v/>
      </c>
      <c r="E208" s="441"/>
      <c r="F208" s="441"/>
      <c r="G208" s="442"/>
      <c r="H208" s="440" t="str">
        <f t="shared" si="36"/>
        <v/>
      </c>
      <c r="I208" s="441"/>
      <c r="J208" s="441"/>
      <c r="K208" s="442"/>
      <c r="L208" s="436" t="str">
        <f t="shared" si="32"/>
        <v/>
      </c>
      <c r="M208" s="437"/>
      <c r="N208" s="469"/>
      <c r="O208" s="470"/>
      <c r="P208" s="146"/>
      <c r="Q208" s="147"/>
      <c r="R208" s="450"/>
      <c r="S208" s="451"/>
      <c r="T208" s="452"/>
      <c r="U208" s="453"/>
      <c r="V208" s="454"/>
      <c r="W208" s="455"/>
      <c r="X208" s="453"/>
      <c r="Y208" s="454"/>
      <c r="Z208" s="454"/>
      <c r="AA208" s="455"/>
      <c r="AB208" s="453"/>
      <c r="AC208" s="455"/>
      <c r="AD208" s="453"/>
      <c r="AE208" s="455"/>
      <c r="AF208" s="453"/>
      <c r="AG208" s="454"/>
      <c r="AH208" s="455"/>
      <c r="AI208" s="148"/>
      <c r="AJ208" s="199"/>
      <c r="AK208" s="134"/>
      <c r="AL208" s="434" t="s">
        <v>589</v>
      </c>
      <c r="AM208" s="434"/>
      <c r="AN208" s="434"/>
      <c r="AO208" s="96"/>
      <c r="AP208" s="434" t="s">
        <v>591</v>
      </c>
      <c r="AQ208" s="434"/>
      <c r="AR208" s="434"/>
      <c r="AS208" s="96"/>
      <c r="AT208" s="434" t="s">
        <v>592</v>
      </c>
      <c r="AU208" s="434"/>
      <c r="AV208" s="434"/>
      <c r="AW208" s="96"/>
      <c r="AX208" s="434" t="s">
        <v>593</v>
      </c>
      <c r="AY208" s="434"/>
      <c r="AZ208" s="435"/>
      <c r="BB208" s="142" t="str">
        <f t="shared" si="33"/>
        <v/>
      </c>
      <c r="BC208" s="142" t="str">
        <f t="shared" si="31"/>
        <v/>
      </c>
      <c r="BD208" s="142" t="str">
        <f t="shared" si="31"/>
        <v/>
      </c>
      <c r="BE208" s="142" t="str">
        <f t="shared" si="31"/>
        <v/>
      </c>
      <c r="BF208" s="142" t="str">
        <f t="shared" si="31"/>
        <v/>
      </c>
      <c r="BG208" s="142" t="str">
        <f t="shared" si="31"/>
        <v/>
      </c>
      <c r="BH208" s="142" t="str">
        <f t="shared" si="31"/>
        <v/>
      </c>
      <c r="BX208" s="219">
        <f t="shared" si="34"/>
        <v>0</v>
      </c>
    </row>
    <row r="209" spans="2:76" ht="35.25" customHeight="1" x14ac:dyDescent="0.25">
      <c r="B209" s="438"/>
      <c r="C209" s="439"/>
      <c r="D209" s="440" t="str">
        <f t="shared" si="35"/>
        <v/>
      </c>
      <c r="E209" s="441"/>
      <c r="F209" s="441"/>
      <c r="G209" s="442"/>
      <c r="H209" s="440" t="str">
        <f t="shared" si="36"/>
        <v/>
      </c>
      <c r="I209" s="441"/>
      <c r="J209" s="441"/>
      <c r="K209" s="442"/>
      <c r="L209" s="436" t="str">
        <f t="shared" si="32"/>
        <v/>
      </c>
      <c r="M209" s="437"/>
      <c r="N209" s="469"/>
      <c r="O209" s="470"/>
      <c r="P209" s="146"/>
      <c r="Q209" s="147"/>
      <c r="R209" s="450"/>
      <c r="S209" s="451"/>
      <c r="T209" s="452"/>
      <c r="U209" s="453"/>
      <c r="V209" s="454"/>
      <c r="W209" s="455"/>
      <c r="X209" s="453"/>
      <c r="Y209" s="454"/>
      <c r="Z209" s="454"/>
      <c r="AA209" s="455"/>
      <c r="AB209" s="453"/>
      <c r="AC209" s="455"/>
      <c r="AD209" s="453"/>
      <c r="AE209" s="455"/>
      <c r="AF209" s="453"/>
      <c r="AG209" s="454"/>
      <c r="AH209" s="455"/>
      <c r="AI209" s="148"/>
      <c r="AJ209" s="199"/>
      <c r="AK209" s="134"/>
      <c r="AL209" s="434" t="s">
        <v>589</v>
      </c>
      <c r="AM209" s="434"/>
      <c r="AN209" s="434"/>
      <c r="AO209" s="96"/>
      <c r="AP209" s="434" t="s">
        <v>591</v>
      </c>
      <c r="AQ209" s="434"/>
      <c r="AR209" s="434"/>
      <c r="AS209" s="96"/>
      <c r="AT209" s="434" t="s">
        <v>592</v>
      </c>
      <c r="AU209" s="434"/>
      <c r="AV209" s="434"/>
      <c r="AW209" s="96"/>
      <c r="AX209" s="434" t="s">
        <v>593</v>
      </c>
      <c r="AY209" s="434"/>
      <c r="AZ209" s="435"/>
      <c r="BB209" s="142" t="str">
        <f t="shared" si="33"/>
        <v/>
      </c>
      <c r="BC209" s="142" t="str">
        <f t="shared" si="31"/>
        <v/>
      </c>
      <c r="BD209" s="142" t="str">
        <f t="shared" si="31"/>
        <v/>
      </c>
      <c r="BE209" s="142" t="str">
        <f t="shared" si="31"/>
        <v/>
      </c>
      <c r="BF209" s="142" t="str">
        <f t="shared" si="31"/>
        <v/>
      </c>
      <c r="BG209" s="142" t="str">
        <f t="shared" si="31"/>
        <v/>
      </c>
      <c r="BH209" s="142" t="str">
        <f t="shared" si="31"/>
        <v/>
      </c>
      <c r="BX209" s="219">
        <f t="shared" si="34"/>
        <v>0</v>
      </c>
    </row>
    <row r="210" spans="2:76" ht="35.25" customHeight="1" x14ac:dyDescent="0.25">
      <c r="B210" s="438"/>
      <c r="C210" s="439"/>
      <c r="D210" s="440" t="str">
        <f t="shared" si="35"/>
        <v/>
      </c>
      <c r="E210" s="441"/>
      <c r="F210" s="441"/>
      <c r="G210" s="442"/>
      <c r="H210" s="440" t="str">
        <f t="shared" si="36"/>
        <v/>
      </c>
      <c r="I210" s="441"/>
      <c r="J210" s="441"/>
      <c r="K210" s="442"/>
      <c r="L210" s="436" t="str">
        <f t="shared" si="32"/>
        <v/>
      </c>
      <c r="M210" s="437"/>
      <c r="N210" s="469"/>
      <c r="O210" s="470"/>
      <c r="P210" s="146"/>
      <c r="Q210" s="147"/>
      <c r="R210" s="450"/>
      <c r="S210" s="451"/>
      <c r="T210" s="452"/>
      <c r="U210" s="453"/>
      <c r="V210" s="454"/>
      <c r="W210" s="455"/>
      <c r="X210" s="453"/>
      <c r="Y210" s="454"/>
      <c r="Z210" s="454"/>
      <c r="AA210" s="455"/>
      <c r="AB210" s="453"/>
      <c r="AC210" s="455"/>
      <c r="AD210" s="453"/>
      <c r="AE210" s="455"/>
      <c r="AF210" s="453"/>
      <c r="AG210" s="454"/>
      <c r="AH210" s="455"/>
      <c r="AI210" s="148"/>
      <c r="AJ210" s="199"/>
      <c r="AK210" s="134"/>
      <c r="AL210" s="434" t="s">
        <v>589</v>
      </c>
      <c r="AM210" s="434"/>
      <c r="AN210" s="434"/>
      <c r="AO210" s="96"/>
      <c r="AP210" s="434" t="s">
        <v>591</v>
      </c>
      <c r="AQ210" s="434"/>
      <c r="AR210" s="434"/>
      <c r="AS210" s="96"/>
      <c r="AT210" s="434" t="s">
        <v>592</v>
      </c>
      <c r="AU210" s="434"/>
      <c r="AV210" s="434"/>
      <c r="AW210" s="96"/>
      <c r="AX210" s="434" t="s">
        <v>593</v>
      </c>
      <c r="AY210" s="434"/>
      <c r="AZ210" s="435"/>
      <c r="BB210" s="142" t="str">
        <f t="shared" si="33"/>
        <v/>
      </c>
      <c r="BC210" s="142" t="str">
        <f t="shared" si="31"/>
        <v/>
      </c>
      <c r="BD210" s="142" t="str">
        <f t="shared" si="31"/>
        <v/>
      </c>
      <c r="BE210" s="142" t="str">
        <f t="shared" si="31"/>
        <v/>
      </c>
      <c r="BF210" s="142" t="str">
        <f t="shared" si="31"/>
        <v/>
      </c>
      <c r="BG210" s="142" t="str">
        <f t="shared" si="31"/>
        <v/>
      </c>
      <c r="BH210" s="142" t="str">
        <f t="shared" si="31"/>
        <v/>
      </c>
      <c r="BX210" s="219">
        <f t="shared" si="34"/>
        <v>0</v>
      </c>
    </row>
    <row r="211" spans="2:76" ht="35.25" customHeight="1" x14ac:dyDescent="0.25">
      <c r="B211" s="438"/>
      <c r="C211" s="439"/>
      <c r="D211" s="440" t="str">
        <f t="shared" si="35"/>
        <v/>
      </c>
      <c r="E211" s="441"/>
      <c r="F211" s="441"/>
      <c r="G211" s="442"/>
      <c r="H211" s="440" t="str">
        <f t="shared" si="36"/>
        <v/>
      </c>
      <c r="I211" s="441"/>
      <c r="J211" s="441"/>
      <c r="K211" s="442"/>
      <c r="L211" s="436" t="str">
        <f t="shared" si="32"/>
        <v/>
      </c>
      <c r="M211" s="437"/>
      <c r="N211" s="469"/>
      <c r="O211" s="470"/>
      <c r="P211" s="146"/>
      <c r="Q211" s="147"/>
      <c r="R211" s="450"/>
      <c r="S211" s="451"/>
      <c r="T211" s="452"/>
      <c r="U211" s="453"/>
      <c r="V211" s="454"/>
      <c r="W211" s="455"/>
      <c r="X211" s="453"/>
      <c r="Y211" s="454"/>
      <c r="Z211" s="454"/>
      <c r="AA211" s="455"/>
      <c r="AB211" s="453"/>
      <c r="AC211" s="455"/>
      <c r="AD211" s="453"/>
      <c r="AE211" s="455"/>
      <c r="AF211" s="453"/>
      <c r="AG211" s="454"/>
      <c r="AH211" s="455"/>
      <c r="AI211" s="148"/>
      <c r="AJ211" s="199"/>
      <c r="AK211" s="134"/>
      <c r="AL211" s="434" t="s">
        <v>589</v>
      </c>
      <c r="AM211" s="434"/>
      <c r="AN211" s="434"/>
      <c r="AO211" s="96"/>
      <c r="AP211" s="434" t="s">
        <v>591</v>
      </c>
      <c r="AQ211" s="434"/>
      <c r="AR211" s="434"/>
      <c r="AS211" s="96"/>
      <c r="AT211" s="434" t="s">
        <v>592</v>
      </c>
      <c r="AU211" s="434"/>
      <c r="AV211" s="434"/>
      <c r="AW211" s="96"/>
      <c r="AX211" s="434" t="s">
        <v>593</v>
      </c>
      <c r="AY211" s="434"/>
      <c r="AZ211" s="435"/>
      <c r="BB211" s="142" t="str">
        <f t="shared" si="33"/>
        <v/>
      </c>
      <c r="BC211" s="142" t="str">
        <f t="shared" si="31"/>
        <v/>
      </c>
      <c r="BD211" s="142" t="str">
        <f t="shared" si="31"/>
        <v/>
      </c>
      <c r="BE211" s="142" t="str">
        <f t="shared" si="31"/>
        <v/>
      </c>
      <c r="BF211" s="142" t="str">
        <f t="shared" si="31"/>
        <v/>
      </c>
      <c r="BG211" s="142" t="str">
        <f t="shared" si="31"/>
        <v/>
      </c>
      <c r="BH211" s="142" t="str">
        <f t="shared" si="31"/>
        <v/>
      </c>
      <c r="BX211" s="219">
        <f t="shared" si="34"/>
        <v>0</v>
      </c>
    </row>
    <row r="212" spans="2:76" ht="35.25" customHeight="1" x14ac:dyDescent="0.25">
      <c r="B212" s="438"/>
      <c r="C212" s="439"/>
      <c r="D212" s="440" t="str">
        <f t="shared" si="35"/>
        <v/>
      </c>
      <c r="E212" s="441"/>
      <c r="F212" s="441"/>
      <c r="G212" s="442"/>
      <c r="H212" s="440" t="str">
        <f t="shared" si="36"/>
        <v/>
      </c>
      <c r="I212" s="441"/>
      <c r="J212" s="441"/>
      <c r="K212" s="442"/>
      <c r="L212" s="436" t="str">
        <f t="shared" si="32"/>
        <v/>
      </c>
      <c r="M212" s="437"/>
      <c r="N212" s="469"/>
      <c r="O212" s="470"/>
      <c r="P212" s="146"/>
      <c r="Q212" s="147"/>
      <c r="R212" s="450"/>
      <c r="S212" s="451"/>
      <c r="T212" s="452"/>
      <c r="U212" s="453"/>
      <c r="V212" s="454"/>
      <c r="W212" s="455"/>
      <c r="X212" s="453"/>
      <c r="Y212" s="454"/>
      <c r="Z212" s="454"/>
      <c r="AA212" s="455"/>
      <c r="AB212" s="453"/>
      <c r="AC212" s="455"/>
      <c r="AD212" s="453"/>
      <c r="AE212" s="455"/>
      <c r="AF212" s="453"/>
      <c r="AG212" s="454"/>
      <c r="AH212" s="455"/>
      <c r="AI212" s="148"/>
      <c r="AJ212" s="199"/>
      <c r="AK212" s="134"/>
      <c r="AL212" s="434" t="s">
        <v>589</v>
      </c>
      <c r="AM212" s="434"/>
      <c r="AN212" s="434"/>
      <c r="AO212" s="96"/>
      <c r="AP212" s="434" t="s">
        <v>591</v>
      </c>
      <c r="AQ212" s="434"/>
      <c r="AR212" s="434"/>
      <c r="AS212" s="96"/>
      <c r="AT212" s="434" t="s">
        <v>592</v>
      </c>
      <c r="AU212" s="434"/>
      <c r="AV212" s="434"/>
      <c r="AW212" s="96"/>
      <c r="AX212" s="434" t="s">
        <v>593</v>
      </c>
      <c r="AY212" s="434"/>
      <c r="AZ212" s="435"/>
      <c r="BB212" s="142" t="str">
        <f t="shared" si="33"/>
        <v/>
      </c>
      <c r="BC212" s="142" t="str">
        <f t="shared" si="31"/>
        <v/>
      </c>
      <c r="BD212" s="142" t="str">
        <f t="shared" si="31"/>
        <v/>
      </c>
      <c r="BE212" s="142" t="str">
        <f t="shared" si="31"/>
        <v/>
      </c>
      <c r="BF212" s="142" t="str">
        <f t="shared" si="31"/>
        <v/>
      </c>
      <c r="BG212" s="142" t="str">
        <f t="shared" si="31"/>
        <v/>
      </c>
      <c r="BH212" s="142" t="str">
        <f t="shared" si="31"/>
        <v/>
      </c>
      <c r="BX212" s="219">
        <f t="shared" si="34"/>
        <v>0</v>
      </c>
    </row>
    <row r="213" spans="2:76" ht="35.25" customHeight="1" x14ac:dyDescent="0.25">
      <c r="B213" s="438"/>
      <c r="C213" s="439"/>
      <c r="D213" s="440" t="str">
        <f t="shared" si="35"/>
        <v/>
      </c>
      <c r="E213" s="441"/>
      <c r="F213" s="441"/>
      <c r="G213" s="442"/>
      <c r="H213" s="440" t="str">
        <f t="shared" si="36"/>
        <v/>
      </c>
      <c r="I213" s="441"/>
      <c r="J213" s="441"/>
      <c r="K213" s="442"/>
      <c r="L213" s="436" t="str">
        <f t="shared" si="32"/>
        <v/>
      </c>
      <c r="M213" s="437"/>
      <c r="N213" s="469"/>
      <c r="O213" s="470"/>
      <c r="P213" s="146"/>
      <c r="Q213" s="147"/>
      <c r="R213" s="450"/>
      <c r="S213" s="451"/>
      <c r="T213" s="452"/>
      <c r="U213" s="453"/>
      <c r="V213" s="454"/>
      <c r="W213" s="455"/>
      <c r="X213" s="453"/>
      <c r="Y213" s="454"/>
      <c r="Z213" s="454"/>
      <c r="AA213" s="455"/>
      <c r="AB213" s="453"/>
      <c r="AC213" s="455"/>
      <c r="AD213" s="453"/>
      <c r="AE213" s="455"/>
      <c r="AF213" s="453"/>
      <c r="AG213" s="454"/>
      <c r="AH213" s="455"/>
      <c r="AI213" s="148"/>
      <c r="AJ213" s="199"/>
      <c r="AK213" s="134"/>
      <c r="AL213" s="434" t="s">
        <v>589</v>
      </c>
      <c r="AM213" s="434"/>
      <c r="AN213" s="434"/>
      <c r="AO213" s="96"/>
      <c r="AP213" s="434" t="s">
        <v>591</v>
      </c>
      <c r="AQ213" s="434"/>
      <c r="AR213" s="434"/>
      <c r="AS213" s="96"/>
      <c r="AT213" s="434" t="s">
        <v>592</v>
      </c>
      <c r="AU213" s="434"/>
      <c r="AV213" s="434"/>
      <c r="AW213" s="96"/>
      <c r="AX213" s="434" t="s">
        <v>593</v>
      </c>
      <c r="AY213" s="434"/>
      <c r="AZ213" s="435"/>
      <c r="BB213" s="142" t="str">
        <f t="shared" si="33"/>
        <v/>
      </c>
      <c r="BC213" s="142" t="str">
        <f t="shared" si="31"/>
        <v/>
      </c>
      <c r="BD213" s="142" t="str">
        <f t="shared" si="31"/>
        <v/>
      </c>
      <c r="BE213" s="142" t="str">
        <f t="shared" si="31"/>
        <v/>
      </c>
      <c r="BF213" s="142" t="str">
        <f t="shared" si="31"/>
        <v/>
      </c>
      <c r="BG213" s="142" t="str">
        <f t="shared" si="31"/>
        <v/>
      </c>
      <c r="BH213" s="142" t="str">
        <f t="shared" si="31"/>
        <v/>
      </c>
      <c r="BX213" s="219">
        <f t="shared" si="34"/>
        <v>0</v>
      </c>
    </row>
    <row r="214" spans="2:76" ht="35.25" customHeight="1" x14ac:dyDescent="0.25">
      <c r="B214" s="438"/>
      <c r="C214" s="439"/>
      <c r="D214" s="440" t="str">
        <f t="shared" si="35"/>
        <v/>
      </c>
      <c r="E214" s="441"/>
      <c r="F214" s="441"/>
      <c r="G214" s="442"/>
      <c r="H214" s="440" t="str">
        <f t="shared" si="36"/>
        <v/>
      </c>
      <c r="I214" s="441"/>
      <c r="J214" s="441"/>
      <c r="K214" s="442"/>
      <c r="L214" s="436" t="str">
        <f t="shared" si="32"/>
        <v/>
      </c>
      <c r="M214" s="437"/>
      <c r="N214" s="469"/>
      <c r="O214" s="470"/>
      <c r="P214" s="146"/>
      <c r="Q214" s="147"/>
      <c r="R214" s="450"/>
      <c r="S214" s="451"/>
      <c r="T214" s="452"/>
      <c r="U214" s="453"/>
      <c r="V214" s="454"/>
      <c r="W214" s="455"/>
      <c r="X214" s="453"/>
      <c r="Y214" s="454"/>
      <c r="Z214" s="454"/>
      <c r="AA214" s="455"/>
      <c r="AB214" s="453"/>
      <c r="AC214" s="455"/>
      <c r="AD214" s="453"/>
      <c r="AE214" s="455"/>
      <c r="AF214" s="453"/>
      <c r="AG214" s="454"/>
      <c r="AH214" s="455"/>
      <c r="AI214" s="148"/>
      <c r="AJ214" s="199"/>
      <c r="AK214" s="134"/>
      <c r="AL214" s="434" t="s">
        <v>589</v>
      </c>
      <c r="AM214" s="434"/>
      <c r="AN214" s="434"/>
      <c r="AO214" s="96"/>
      <c r="AP214" s="434" t="s">
        <v>591</v>
      </c>
      <c r="AQ214" s="434"/>
      <c r="AR214" s="434"/>
      <c r="AS214" s="96"/>
      <c r="AT214" s="434" t="s">
        <v>592</v>
      </c>
      <c r="AU214" s="434"/>
      <c r="AV214" s="434"/>
      <c r="AW214" s="96"/>
      <c r="AX214" s="434" t="s">
        <v>593</v>
      </c>
      <c r="AY214" s="434"/>
      <c r="AZ214" s="435"/>
      <c r="BB214" s="142" t="str">
        <f t="shared" si="33"/>
        <v/>
      </c>
      <c r="BC214" s="142" t="str">
        <f t="shared" si="31"/>
        <v/>
      </c>
      <c r="BD214" s="142" t="str">
        <f t="shared" si="31"/>
        <v/>
      </c>
      <c r="BE214" s="142" t="str">
        <f t="shared" si="31"/>
        <v/>
      </c>
      <c r="BF214" s="142" t="str">
        <f t="shared" si="31"/>
        <v/>
      </c>
      <c r="BG214" s="142" t="str">
        <f t="shared" si="31"/>
        <v/>
      </c>
      <c r="BH214" s="142" t="str">
        <f t="shared" si="31"/>
        <v/>
      </c>
      <c r="BX214" s="219">
        <f t="shared" si="34"/>
        <v>0</v>
      </c>
    </row>
    <row r="215" spans="2:76" ht="35.25" customHeight="1" x14ac:dyDescent="0.25">
      <c r="B215" s="438"/>
      <c r="C215" s="439"/>
      <c r="D215" s="440" t="str">
        <f t="shared" si="35"/>
        <v/>
      </c>
      <c r="E215" s="441"/>
      <c r="F215" s="441"/>
      <c r="G215" s="442"/>
      <c r="H215" s="440" t="str">
        <f t="shared" si="36"/>
        <v/>
      </c>
      <c r="I215" s="441"/>
      <c r="J215" s="441"/>
      <c r="K215" s="442"/>
      <c r="L215" s="436" t="str">
        <f t="shared" si="32"/>
        <v/>
      </c>
      <c r="M215" s="437"/>
      <c r="N215" s="469"/>
      <c r="O215" s="470"/>
      <c r="P215" s="146"/>
      <c r="Q215" s="147"/>
      <c r="R215" s="450"/>
      <c r="S215" s="451"/>
      <c r="T215" s="452"/>
      <c r="U215" s="453"/>
      <c r="V215" s="454"/>
      <c r="W215" s="455"/>
      <c r="X215" s="453"/>
      <c r="Y215" s="454"/>
      <c r="Z215" s="454"/>
      <c r="AA215" s="455"/>
      <c r="AB215" s="453"/>
      <c r="AC215" s="455"/>
      <c r="AD215" s="453"/>
      <c r="AE215" s="455"/>
      <c r="AF215" s="453"/>
      <c r="AG215" s="454"/>
      <c r="AH215" s="455"/>
      <c r="AI215" s="148"/>
      <c r="AJ215" s="199"/>
      <c r="AK215" s="134"/>
      <c r="AL215" s="434" t="s">
        <v>589</v>
      </c>
      <c r="AM215" s="434"/>
      <c r="AN215" s="434"/>
      <c r="AO215" s="96"/>
      <c r="AP215" s="434" t="s">
        <v>591</v>
      </c>
      <c r="AQ215" s="434"/>
      <c r="AR215" s="434"/>
      <c r="AS215" s="96"/>
      <c r="AT215" s="434" t="s">
        <v>592</v>
      </c>
      <c r="AU215" s="434"/>
      <c r="AV215" s="434"/>
      <c r="AW215" s="96"/>
      <c r="AX215" s="434" t="s">
        <v>593</v>
      </c>
      <c r="AY215" s="434"/>
      <c r="AZ215" s="435"/>
      <c r="BB215" s="142" t="str">
        <f t="shared" si="33"/>
        <v/>
      </c>
      <c r="BC215" s="142" t="str">
        <f t="shared" si="31"/>
        <v/>
      </c>
      <c r="BD215" s="142" t="str">
        <f t="shared" si="31"/>
        <v/>
      </c>
      <c r="BE215" s="142" t="str">
        <f t="shared" si="31"/>
        <v/>
      </c>
      <c r="BF215" s="142" t="str">
        <f t="shared" si="31"/>
        <v/>
      </c>
      <c r="BG215" s="142" t="str">
        <f t="shared" si="31"/>
        <v/>
      </c>
      <c r="BH215" s="142" t="str">
        <f t="shared" si="31"/>
        <v/>
      </c>
      <c r="BX215" s="219">
        <f t="shared" si="34"/>
        <v>0</v>
      </c>
    </row>
    <row r="216" spans="2:76" ht="35.25" customHeight="1" x14ac:dyDescent="0.25">
      <c r="B216" s="438"/>
      <c r="C216" s="439"/>
      <c r="D216" s="440" t="str">
        <f t="shared" si="35"/>
        <v/>
      </c>
      <c r="E216" s="441"/>
      <c r="F216" s="441"/>
      <c r="G216" s="442"/>
      <c r="H216" s="440" t="str">
        <f t="shared" si="36"/>
        <v/>
      </c>
      <c r="I216" s="441"/>
      <c r="J216" s="441"/>
      <c r="K216" s="442"/>
      <c r="L216" s="436" t="str">
        <f t="shared" si="32"/>
        <v/>
      </c>
      <c r="M216" s="437"/>
      <c r="N216" s="469"/>
      <c r="O216" s="470"/>
      <c r="P216" s="146"/>
      <c r="Q216" s="147"/>
      <c r="R216" s="450"/>
      <c r="S216" s="451"/>
      <c r="T216" s="452"/>
      <c r="U216" s="453"/>
      <c r="V216" s="454"/>
      <c r="W216" s="455"/>
      <c r="X216" s="453"/>
      <c r="Y216" s="454"/>
      <c r="Z216" s="454"/>
      <c r="AA216" s="455"/>
      <c r="AB216" s="453"/>
      <c r="AC216" s="455"/>
      <c r="AD216" s="453"/>
      <c r="AE216" s="455"/>
      <c r="AF216" s="453"/>
      <c r="AG216" s="454"/>
      <c r="AH216" s="455"/>
      <c r="AI216" s="148"/>
      <c r="AJ216" s="199"/>
      <c r="AK216" s="134"/>
      <c r="AL216" s="434" t="s">
        <v>589</v>
      </c>
      <c r="AM216" s="434"/>
      <c r="AN216" s="434"/>
      <c r="AO216" s="96"/>
      <c r="AP216" s="434" t="s">
        <v>591</v>
      </c>
      <c r="AQ216" s="434"/>
      <c r="AR216" s="434"/>
      <c r="AS216" s="96"/>
      <c r="AT216" s="434" t="s">
        <v>592</v>
      </c>
      <c r="AU216" s="434"/>
      <c r="AV216" s="434"/>
      <c r="AW216" s="96"/>
      <c r="AX216" s="434" t="s">
        <v>593</v>
      </c>
      <c r="AY216" s="434"/>
      <c r="AZ216" s="435"/>
      <c r="BB216" s="142" t="str">
        <f t="shared" si="33"/>
        <v/>
      </c>
      <c r="BC216" s="142" t="str">
        <f t="shared" si="31"/>
        <v/>
      </c>
      <c r="BD216" s="142" t="str">
        <f t="shared" si="31"/>
        <v/>
      </c>
      <c r="BE216" s="142" t="str">
        <f t="shared" si="31"/>
        <v/>
      </c>
      <c r="BF216" s="142" t="str">
        <f t="shared" si="31"/>
        <v/>
      </c>
      <c r="BG216" s="142" t="str">
        <f t="shared" si="31"/>
        <v/>
      </c>
      <c r="BH216" s="142" t="str">
        <f t="shared" si="31"/>
        <v/>
      </c>
      <c r="BX216" s="219">
        <f t="shared" si="34"/>
        <v>0</v>
      </c>
    </row>
    <row r="217" spans="2:76" ht="35.25" customHeight="1" x14ac:dyDescent="0.25">
      <c r="B217" s="438"/>
      <c r="C217" s="439"/>
      <c r="D217" s="440" t="str">
        <f t="shared" si="35"/>
        <v/>
      </c>
      <c r="E217" s="441"/>
      <c r="F217" s="441"/>
      <c r="G217" s="442"/>
      <c r="H217" s="440" t="str">
        <f t="shared" si="36"/>
        <v/>
      </c>
      <c r="I217" s="441"/>
      <c r="J217" s="441"/>
      <c r="K217" s="442"/>
      <c r="L217" s="436" t="str">
        <f t="shared" si="32"/>
        <v/>
      </c>
      <c r="M217" s="437"/>
      <c r="N217" s="469"/>
      <c r="O217" s="470"/>
      <c r="P217" s="146"/>
      <c r="Q217" s="147"/>
      <c r="R217" s="450"/>
      <c r="S217" s="451"/>
      <c r="T217" s="452"/>
      <c r="U217" s="453"/>
      <c r="V217" s="454"/>
      <c r="W217" s="455"/>
      <c r="X217" s="453"/>
      <c r="Y217" s="454"/>
      <c r="Z217" s="454"/>
      <c r="AA217" s="455"/>
      <c r="AB217" s="453"/>
      <c r="AC217" s="455"/>
      <c r="AD217" s="453"/>
      <c r="AE217" s="455"/>
      <c r="AF217" s="453"/>
      <c r="AG217" s="454"/>
      <c r="AH217" s="455"/>
      <c r="AI217" s="148"/>
      <c r="AJ217" s="199"/>
      <c r="AK217" s="134"/>
      <c r="AL217" s="434" t="s">
        <v>589</v>
      </c>
      <c r="AM217" s="434"/>
      <c r="AN217" s="434"/>
      <c r="AO217" s="96"/>
      <c r="AP217" s="434" t="s">
        <v>591</v>
      </c>
      <c r="AQ217" s="434"/>
      <c r="AR217" s="434"/>
      <c r="AS217" s="96"/>
      <c r="AT217" s="434" t="s">
        <v>592</v>
      </c>
      <c r="AU217" s="434"/>
      <c r="AV217" s="434"/>
      <c r="AW217" s="96"/>
      <c r="AX217" s="434" t="s">
        <v>593</v>
      </c>
      <c r="AY217" s="434"/>
      <c r="AZ217" s="435"/>
      <c r="BB217" s="142" t="str">
        <f t="shared" si="33"/>
        <v/>
      </c>
      <c r="BC217" s="142" t="str">
        <f t="shared" si="31"/>
        <v/>
      </c>
      <c r="BD217" s="142" t="str">
        <f t="shared" si="31"/>
        <v/>
      </c>
      <c r="BE217" s="142" t="str">
        <f t="shared" si="31"/>
        <v/>
      </c>
      <c r="BF217" s="142" t="str">
        <f t="shared" si="31"/>
        <v/>
      </c>
      <c r="BG217" s="142" t="str">
        <f t="shared" si="31"/>
        <v/>
      </c>
      <c r="BH217" s="142" t="str">
        <f t="shared" si="31"/>
        <v/>
      </c>
      <c r="BX217" s="219">
        <f t="shared" si="34"/>
        <v>0</v>
      </c>
    </row>
    <row r="218" spans="2:76" ht="35.25" customHeight="1" x14ac:dyDescent="0.25">
      <c r="B218" s="438"/>
      <c r="C218" s="439"/>
      <c r="D218" s="440" t="str">
        <f t="shared" si="35"/>
        <v/>
      </c>
      <c r="E218" s="441"/>
      <c r="F218" s="441"/>
      <c r="G218" s="442"/>
      <c r="H218" s="440" t="str">
        <f t="shared" si="36"/>
        <v/>
      </c>
      <c r="I218" s="441"/>
      <c r="J218" s="441"/>
      <c r="K218" s="442"/>
      <c r="L218" s="436" t="str">
        <f t="shared" si="32"/>
        <v/>
      </c>
      <c r="M218" s="437"/>
      <c r="N218" s="469"/>
      <c r="O218" s="470"/>
      <c r="P218" s="146"/>
      <c r="Q218" s="147"/>
      <c r="R218" s="450"/>
      <c r="S218" s="451"/>
      <c r="T218" s="452"/>
      <c r="U218" s="453"/>
      <c r="V218" s="454"/>
      <c r="W218" s="455"/>
      <c r="X218" s="453"/>
      <c r="Y218" s="454"/>
      <c r="Z218" s="454"/>
      <c r="AA218" s="455"/>
      <c r="AB218" s="453"/>
      <c r="AC218" s="455"/>
      <c r="AD218" s="453"/>
      <c r="AE218" s="455"/>
      <c r="AF218" s="453"/>
      <c r="AG218" s="454"/>
      <c r="AH218" s="455"/>
      <c r="AI218" s="148"/>
      <c r="AJ218" s="199"/>
      <c r="AK218" s="134"/>
      <c r="AL218" s="434" t="s">
        <v>589</v>
      </c>
      <c r="AM218" s="434"/>
      <c r="AN218" s="434"/>
      <c r="AO218" s="96"/>
      <c r="AP218" s="434" t="s">
        <v>591</v>
      </c>
      <c r="AQ218" s="434"/>
      <c r="AR218" s="434"/>
      <c r="AS218" s="96"/>
      <c r="AT218" s="434" t="s">
        <v>592</v>
      </c>
      <c r="AU218" s="434"/>
      <c r="AV218" s="434"/>
      <c r="AW218" s="96"/>
      <c r="AX218" s="434" t="s">
        <v>593</v>
      </c>
      <c r="AY218" s="434"/>
      <c r="AZ218" s="435"/>
      <c r="BB218" s="142" t="str">
        <f t="shared" si="33"/>
        <v/>
      </c>
      <c r="BC218" s="142" t="str">
        <f t="shared" si="31"/>
        <v/>
      </c>
      <c r="BD218" s="142" t="str">
        <f t="shared" si="31"/>
        <v/>
      </c>
      <c r="BE218" s="142" t="str">
        <f t="shared" si="31"/>
        <v/>
      </c>
      <c r="BF218" s="142" t="str">
        <f t="shared" si="31"/>
        <v/>
      </c>
      <c r="BG218" s="142" t="str">
        <f t="shared" si="31"/>
        <v/>
      </c>
      <c r="BH218" s="142" t="str">
        <f t="shared" si="31"/>
        <v/>
      </c>
      <c r="BX218" s="219">
        <f t="shared" si="34"/>
        <v>0</v>
      </c>
    </row>
    <row r="219" spans="2:76" ht="35.25" customHeight="1" x14ac:dyDescent="0.25">
      <c r="B219" s="438"/>
      <c r="C219" s="439"/>
      <c r="D219" s="440" t="str">
        <f t="shared" si="35"/>
        <v/>
      </c>
      <c r="E219" s="441"/>
      <c r="F219" s="441"/>
      <c r="G219" s="442"/>
      <c r="H219" s="440" t="str">
        <f t="shared" si="36"/>
        <v/>
      </c>
      <c r="I219" s="441"/>
      <c r="J219" s="441"/>
      <c r="K219" s="442"/>
      <c r="L219" s="436" t="str">
        <f t="shared" si="32"/>
        <v/>
      </c>
      <c r="M219" s="437"/>
      <c r="N219" s="469"/>
      <c r="O219" s="470"/>
      <c r="P219" s="146"/>
      <c r="Q219" s="147"/>
      <c r="R219" s="450"/>
      <c r="S219" s="451"/>
      <c r="T219" s="452"/>
      <c r="U219" s="453"/>
      <c r="V219" s="454"/>
      <c r="W219" s="455"/>
      <c r="X219" s="453"/>
      <c r="Y219" s="454"/>
      <c r="Z219" s="454"/>
      <c r="AA219" s="455"/>
      <c r="AB219" s="453"/>
      <c r="AC219" s="455"/>
      <c r="AD219" s="453"/>
      <c r="AE219" s="455"/>
      <c r="AF219" s="453"/>
      <c r="AG219" s="454"/>
      <c r="AH219" s="455"/>
      <c r="AI219" s="148"/>
      <c r="AJ219" s="199"/>
      <c r="AK219" s="134"/>
      <c r="AL219" s="434" t="s">
        <v>589</v>
      </c>
      <c r="AM219" s="434"/>
      <c r="AN219" s="434"/>
      <c r="AO219" s="96"/>
      <c r="AP219" s="434" t="s">
        <v>591</v>
      </c>
      <c r="AQ219" s="434"/>
      <c r="AR219" s="434"/>
      <c r="AS219" s="96"/>
      <c r="AT219" s="434" t="s">
        <v>592</v>
      </c>
      <c r="AU219" s="434"/>
      <c r="AV219" s="434"/>
      <c r="AW219" s="96"/>
      <c r="AX219" s="434" t="s">
        <v>593</v>
      </c>
      <c r="AY219" s="434"/>
      <c r="AZ219" s="435"/>
      <c r="BB219" s="142" t="str">
        <f t="shared" si="33"/>
        <v/>
      </c>
      <c r="BC219" s="142" t="str">
        <f t="shared" si="31"/>
        <v/>
      </c>
      <c r="BD219" s="142" t="str">
        <f t="shared" si="31"/>
        <v/>
      </c>
      <c r="BE219" s="142" t="str">
        <f t="shared" si="31"/>
        <v/>
      </c>
      <c r="BF219" s="142" t="str">
        <f t="shared" si="31"/>
        <v/>
      </c>
      <c r="BG219" s="142" t="str">
        <f t="shared" si="31"/>
        <v/>
      </c>
      <c r="BH219" s="142" t="str">
        <f t="shared" si="31"/>
        <v/>
      </c>
      <c r="BX219" s="219">
        <f t="shared" si="34"/>
        <v>0</v>
      </c>
    </row>
    <row r="220" spans="2:76" ht="35.25" customHeight="1" x14ac:dyDescent="0.25">
      <c r="B220" s="438"/>
      <c r="C220" s="439"/>
      <c r="D220" s="440" t="str">
        <f t="shared" si="35"/>
        <v/>
      </c>
      <c r="E220" s="441"/>
      <c r="F220" s="441"/>
      <c r="G220" s="442"/>
      <c r="H220" s="440" t="str">
        <f t="shared" si="36"/>
        <v/>
      </c>
      <c r="I220" s="441"/>
      <c r="J220" s="441"/>
      <c r="K220" s="442"/>
      <c r="L220" s="436" t="str">
        <f t="shared" si="32"/>
        <v/>
      </c>
      <c r="M220" s="437"/>
      <c r="N220" s="469"/>
      <c r="O220" s="470"/>
      <c r="P220" s="146"/>
      <c r="Q220" s="147"/>
      <c r="R220" s="450"/>
      <c r="S220" s="451"/>
      <c r="T220" s="452"/>
      <c r="U220" s="453"/>
      <c r="V220" s="454"/>
      <c r="W220" s="455"/>
      <c r="X220" s="453"/>
      <c r="Y220" s="454"/>
      <c r="Z220" s="454"/>
      <c r="AA220" s="455"/>
      <c r="AB220" s="453"/>
      <c r="AC220" s="455"/>
      <c r="AD220" s="453"/>
      <c r="AE220" s="455"/>
      <c r="AF220" s="453"/>
      <c r="AG220" s="454"/>
      <c r="AH220" s="455"/>
      <c r="AI220" s="148"/>
      <c r="AJ220" s="199"/>
      <c r="AK220" s="134"/>
      <c r="AL220" s="434" t="s">
        <v>589</v>
      </c>
      <c r="AM220" s="434"/>
      <c r="AN220" s="434"/>
      <c r="AO220" s="96"/>
      <c r="AP220" s="434" t="s">
        <v>591</v>
      </c>
      <c r="AQ220" s="434"/>
      <c r="AR220" s="434"/>
      <c r="AS220" s="96"/>
      <c r="AT220" s="434" t="s">
        <v>592</v>
      </c>
      <c r="AU220" s="434"/>
      <c r="AV220" s="434"/>
      <c r="AW220" s="96"/>
      <c r="AX220" s="434" t="s">
        <v>593</v>
      </c>
      <c r="AY220" s="434"/>
      <c r="AZ220" s="435"/>
      <c r="BB220" s="142" t="str">
        <f t="shared" si="33"/>
        <v/>
      </c>
      <c r="BC220" s="142" t="str">
        <f t="shared" si="31"/>
        <v/>
      </c>
      <c r="BD220" s="142" t="str">
        <f t="shared" si="31"/>
        <v/>
      </c>
      <c r="BE220" s="142" t="str">
        <f t="shared" si="31"/>
        <v/>
      </c>
      <c r="BF220" s="142" t="str">
        <f t="shared" si="31"/>
        <v/>
      </c>
      <c r="BG220" s="142" t="str">
        <f t="shared" si="31"/>
        <v/>
      </c>
      <c r="BH220" s="142" t="str">
        <f t="shared" si="31"/>
        <v/>
      </c>
      <c r="BX220" s="219">
        <f t="shared" si="34"/>
        <v>0</v>
      </c>
    </row>
    <row r="221" spans="2:76" ht="35.25" customHeight="1" x14ac:dyDescent="0.25">
      <c r="B221" s="438"/>
      <c r="C221" s="439"/>
      <c r="D221" s="440" t="str">
        <f t="shared" si="35"/>
        <v/>
      </c>
      <c r="E221" s="441"/>
      <c r="F221" s="441"/>
      <c r="G221" s="442"/>
      <c r="H221" s="440" t="str">
        <f t="shared" si="36"/>
        <v/>
      </c>
      <c r="I221" s="441"/>
      <c r="J221" s="441"/>
      <c r="K221" s="442"/>
      <c r="L221" s="436" t="str">
        <f t="shared" si="32"/>
        <v/>
      </c>
      <c r="M221" s="437"/>
      <c r="N221" s="469"/>
      <c r="O221" s="470"/>
      <c r="P221" s="146"/>
      <c r="Q221" s="147"/>
      <c r="R221" s="450"/>
      <c r="S221" s="451"/>
      <c r="T221" s="452"/>
      <c r="U221" s="453"/>
      <c r="V221" s="454"/>
      <c r="W221" s="455"/>
      <c r="X221" s="453"/>
      <c r="Y221" s="454"/>
      <c r="Z221" s="454"/>
      <c r="AA221" s="455"/>
      <c r="AB221" s="453"/>
      <c r="AC221" s="455"/>
      <c r="AD221" s="453"/>
      <c r="AE221" s="455"/>
      <c r="AF221" s="453"/>
      <c r="AG221" s="454"/>
      <c r="AH221" s="455"/>
      <c r="AI221" s="148"/>
      <c r="AJ221" s="199"/>
      <c r="AK221" s="134"/>
      <c r="AL221" s="434" t="s">
        <v>589</v>
      </c>
      <c r="AM221" s="434"/>
      <c r="AN221" s="434"/>
      <c r="AO221" s="96"/>
      <c r="AP221" s="434" t="s">
        <v>591</v>
      </c>
      <c r="AQ221" s="434"/>
      <c r="AR221" s="434"/>
      <c r="AS221" s="96"/>
      <c r="AT221" s="434" t="s">
        <v>592</v>
      </c>
      <c r="AU221" s="434"/>
      <c r="AV221" s="434"/>
      <c r="AW221" s="96"/>
      <c r="AX221" s="434" t="s">
        <v>593</v>
      </c>
      <c r="AY221" s="434"/>
      <c r="AZ221" s="435"/>
      <c r="BB221" s="142" t="str">
        <f t="shared" si="33"/>
        <v/>
      </c>
      <c r="BC221" s="142" t="str">
        <f t="shared" si="31"/>
        <v/>
      </c>
      <c r="BD221" s="142" t="str">
        <f t="shared" si="31"/>
        <v/>
      </c>
      <c r="BE221" s="142" t="str">
        <f t="shared" si="31"/>
        <v/>
      </c>
      <c r="BF221" s="142" t="str">
        <f t="shared" si="31"/>
        <v/>
      </c>
      <c r="BG221" s="142" t="str">
        <f t="shared" si="31"/>
        <v/>
      </c>
      <c r="BH221" s="142" t="str">
        <f t="shared" si="31"/>
        <v/>
      </c>
      <c r="BX221" s="219">
        <f t="shared" si="34"/>
        <v>0</v>
      </c>
    </row>
    <row r="222" spans="2:76" ht="35.25" customHeight="1" x14ac:dyDescent="0.25">
      <c r="B222" s="438"/>
      <c r="C222" s="439"/>
      <c r="D222" s="440" t="str">
        <f t="shared" si="35"/>
        <v/>
      </c>
      <c r="E222" s="441"/>
      <c r="F222" s="441"/>
      <c r="G222" s="442"/>
      <c r="H222" s="440" t="str">
        <f t="shared" si="36"/>
        <v/>
      </c>
      <c r="I222" s="441"/>
      <c r="J222" s="441"/>
      <c r="K222" s="442"/>
      <c r="L222" s="436" t="str">
        <f t="shared" si="32"/>
        <v/>
      </c>
      <c r="M222" s="437"/>
      <c r="N222" s="469"/>
      <c r="O222" s="470"/>
      <c r="P222" s="146"/>
      <c r="Q222" s="147"/>
      <c r="R222" s="450"/>
      <c r="S222" s="451"/>
      <c r="T222" s="452"/>
      <c r="U222" s="453"/>
      <c r="V222" s="454"/>
      <c r="W222" s="455"/>
      <c r="X222" s="453"/>
      <c r="Y222" s="454"/>
      <c r="Z222" s="454"/>
      <c r="AA222" s="455"/>
      <c r="AB222" s="453"/>
      <c r="AC222" s="455"/>
      <c r="AD222" s="453"/>
      <c r="AE222" s="455"/>
      <c r="AF222" s="453"/>
      <c r="AG222" s="454"/>
      <c r="AH222" s="455"/>
      <c r="AI222" s="148"/>
      <c r="AJ222" s="199"/>
      <c r="AK222" s="134"/>
      <c r="AL222" s="434" t="s">
        <v>589</v>
      </c>
      <c r="AM222" s="434"/>
      <c r="AN222" s="434"/>
      <c r="AO222" s="96"/>
      <c r="AP222" s="434" t="s">
        <v>591</v>
      </c>
      <c r="AQ222" s="434"/>
      <c r="AR222" s="434"/>
      <c r="AS222" s="96"/>
      <c r="AT222" s="434" t="s">
        <v>592</v>
      </c>
      <c r="AU222" s="434"/>
      <c r="AV222" s="434"/>
      <c r="AW222" s="96"/>
      <c r="AX222" s="434" t="s">
        <v>593</v>
      </c>
      <c r="AY222" s="434"/>
      <c r="AZ222" s="435"/>
      <c r="BB222" s="142" t="str">
        <f t="shared" si="33"/>
        <v/>
      </c>
      <c r="BC222" s="142" t="str">
        <f t="shared" si="31"/>
        <v/>
      </c>
      <c r="BD222" s="142" t="str">
        <f t="shared" si="31"/>
        <v/>
      </c>
      <c r="BE222" s="142" t="str">
        <f t="shared" si="31"/>
        <v/>
      </c>
      <c r="BF222" s="142" t="str">
        <f t="shared" si="31"/>
        <v/>
      </c>
      <c r="BG222" s="142" t="str">
        <f t="shared" si="31"/>
        <v/>
      </c>
      <c r="BH222" s="142" t="str">
        <f t="shared" si="31"/>
        <v/>
      </c>
      <c r="BX222" s="219">
        <f t="shared" si="34"/>
        <v>0</v>
      </c>
    </row>
    <row r="223" spans="2:76" ht="35.25" customHeight="1" x14ac:dyDescent="0.25">
      <c r="B223" s="438"/>
      <c r="C223" s="439"/>
      <c r="D223" s="440" t="str">
        <f t="shared" si="35"/>
        <v/>
      </c>
      <c r="E223" s="441"/>
      <c r="F223" s="441"/>
      <c r="G223" s="442"/>
      <c r="H223" s="440" t="str">
        <f t="shared" si="36"/>
        <v/>
      </c>
      <c r="I223" s="441"/>
      <c r="J223" s="441"/>
      <c r="K223" s="442"/>
      <c r="L223" s="436" t="str">
        <f t="shared" si="32"/>
        <v/>
      </c>
      <c r="M223" s="437"/>
      <c r="N223" s="469"/>
      <c r="O223" s="470"/>
      <c r="P223" s="146"/>
      <c r="Q223" s="147"/>
      <c r="R223" s="450"/>
      <c r="S223" s="451"/>
      <c r="T223" s="452"/>
      <c r="U223" s="453"/>
      <c r="V223" s="454"/>
      <c r="W223" s="455"/>
      <c r="X223" s="453"/>
      <c r="Y223" s="454"/>
      <c r="Z223" s="454"/>
      <c r="AA223" s="455"/>
      <c r="AB223" s="453"/>
      <c r="AC223" s="455"/>
      <c r="AD223" s="453"/>
      <c r="AE223" s="455"/>
      <c r="AF223" s="453"/>
      <c r="AG223" s="454"/>
      <c r="AH223" s="455"/>
      <c r="AI223" s="148"/>
      <c r="AJ223" s="199"/>
      <c r="AK223" s="134"/>
      <c r="AL223" s="434" t="s">
        <v>589</v>
      </c>
      <c r="AM223" s="434"/>
      <c r="AN223" s="434"/>
      <c r="AO223" s="96"/>
      <c r="AP223" s="434" t="s">
        <v>591</v>
      </c>
      <c r="AQ223" s="434"/>
      <c r="AR223" s="434"/>
      <c r="AS223" s="96"/>
      <c r="AT223" s="434" t="s">
        <v>592</v>
      </c>
      <c r="AU223" s="434"/>
      <c r="AV223" s="434"/>
      <c r="AW223" s="96"/>
      <c r="AX223" s="434" t="s">
        <v>593</v>
      </c>
      <c r="AY223" s="434"/>
      <c r="AZ223" s="435"/>
      <c r="BB223" s="142" t="str">
        <f t="shared" si="33"/>
        <v/>
      </c>
      <c r="BC223" s="142" t="str">
        <f t="shared" si="31"/>
        <v/>
      </c>
      <c r="BD223" s="142" t="str">
        <f t="shared" si="31"/>
        <v/>
      </c>
      <c r="BE223" s="142" t="str">
        <f t="shared" si="31"/>
        <v/>
      </c>
      <c r="BF223" s="142" t="str">
        <f t="shared" si="31"/>
        <v/>
      </c>
      <c r="BG223" s="142" t="str">
        <f t="shared" si="31"/>
        <v/>
      </c>
      <c r="BH223" s="142" t="str">
        <f t="shared" si="31"/>
        <v/>
      </c>
      <c r="BX223" s="219">
        <f t="shared" si="34"/>
        <v>0</v>
      </c>
    </row>
    <row r="224" spans="2:76" ht="35.25" customHeight="1" x14ac:dyDescent="0.25">
      <c r="B224" s="438"/>
      <c r="C224" s="439"/>
      <c r="D224" s="440" t="str">
        <f t="shared" si="35"/>
        <v/>
      </c>
      <c r="E224" s="441"/>
      <c r="F224" s="441"/>
      <c r="G224" s="442"/>
      <c r="H224" s="440" t="str">
        <f t="shared" si="36"/>
        <v/>
      </c>
      <c r="I224" s="441"/>
      <c r="J224" s="441"/>
      <c r="K224" s="442"/>
      <c r="L224" s="436" t="str">
        <f t="shared" si="32"/>
        <v/>
      </c>
      <c r="M224" s="437"/>
      <c r="N224" s="469"/>
      <c r="O224" s="470"/>
      <c r="P224" s="146"/>
      <c r="Q224" s="147"/>
      <c r="R224" s="450"/>
      <c r="S224" s="451"/>
      <c r="T224" s="452"/>
      <c r="U224" s="453"/>
      <c r="V224" s="454"/>
      <c r="W224" s="455"/>
      <c r="X224" s="453"/>
      <c r="Y224" s="454"/>
      <c r="Z224" s="454"/>
      <c r="AA224" s="455"/>
      <c r="AB224" s="453"/>
      <c r="AC224" s="455"/>
      <c r="AD224" s="453"/>
      <c r="AE224" s="455"/>
      <c r="AF224" s="453"/>
      <c r="AG224" s="454"/>
      <c r="AH224" s="455"/>
      <c r="AI224" s="148"/>
      <c r="AJ224" s="199"/>
      <c r="AK224" s="134"/>
      <c r="AL224" s="434" t="s">
        <v>589</v>
      </c>
      <c r="AM224" s="434"/>
      <c r="AN224" s="434"/>
      <c r="AO224" s="96"/>
      <c r="AP224" s="434" t="s">
        <v>591</v>
      </c>
      <c r="AQ224" s="434"/>
      <c r="AR224" s="434"/>
      <c r="AS224" s="96"/>
      <c r="AT224" s="434" t="s">
        <v>592</v>
      </c>
      <c r="AU224" s="434"/>
      <c r="AV224" s="434"/>
      <c r="AW224" s="96"/>
      <c r="AX224" s="434" t="s">
        <v>593</v>
      </c>
      <c r="AY224" s="434"/>
      <c r="AZ224" s="435"/>
      <c r="BB224" s="142" t="str">
        <f t="shared" si="33"/>
        <v/>
      </c>
      <c r="BC224" s="142" t="str">
        <f t="shared" si="31"/>
        <v/>
      </c>
      <c r="BD224" s="142" t="str">
        <f t="shared" si="31"/>
        <v/>
      </c>
      <c r="BE224" s="142" t="str">
        <f t="shared" si="31"/>
        <v/>
      </c>
      <c r="BF224" s="142" t="str">
        <f t="shared" si="31"/>
        <v/>
      </c>
      <c r="BG224" s="142" t="str">
        <f t="shared" si="31"/>
        <v/>
      </c>
      <c r="BH224" s="142" t="str">
        <f t="shared" si="31"/>
        <v/>
      </c>
      <c r="BX224" s="219">
        <f t="shared" si="34"/>
        <v>0</v>
      </c>
    </row>
    <row r="225" spans="2:76" ht="35.25" customHeight="1" x14ac:dyDescent="0.25">
      <c r="B225" s="438"/>
      <c r="C225" s="439"/>
      <c r="D225" s="440" t="str">
        <f t="shared" si="35"/>
        <v/>
      </c>
      <c r="E225" s="441"/>
      <c r="F225" s="441"/>
      <c r="G225" s="442"/>
      <c r="H225" s="440" t="str">
        <f t="shared" si="36"/>
        <v/>
      </c>
      <c r="I225" s="441"/>
      <c r="J225" s="441"/>
      <c r="K225" s="442"/>
      <c r="L225" s="436" t="str">
        <f t="shared" si="32"/>
        <v/>
      </c>
      <c r="M225" s="437"/>
      <c r="N225" s="469"/>
      <c r="O225" s="470"/>
      <c r="P225" s="146"/>
      <c r="Q225" s="147"/>
      <c r="R225" s="450"/>
      <c r="S225" s="451"/>
      <c r="T225" s="452"/>
      <c r="U225" s="453"/>
      <c r="V225" s="454"/>
      <c r="W225" s="455"/>
      <c r="X225" s="453"/>
      <c r="Y225" s="454"/>
      <c r="Z225" s="454"/>
      <c r="AA225" s="455"/>
      <c r="AB225" s="453"/>
      <c r="AC225" s="455"/>
      <c r="AD225" s="453"/>
      <c r="AE225" s="455"/>
      <c r="AF225" s="453"/>
      <c r="AG225" s="454"/>
      <c r="AH225" s="455"/>
      <c r="AI225" s="148"/>
      <c r="AJ225" s="199"/>
      <c r="AK225" s="134"/>
      <c r="AL225" s="434" t="s">
        <v>589</v>
      </c>
      <c r="AM225" s="434"/>
      <c r="AN225" s="434"/>
      <c r="AO225" s="96"/>
      <c r="AP225" s="434" t="s">
        <v>591</v>
      </c>
      <c r="AQ225" s="434"/>
      <c r="AR225" s="434"/>
      <c r="AS225" s="96"/>
      <c r="AT225" s="434" t="s">
        <v>592</v>
      </c>
      <c r="AU225" s="434"/>
      <c r="AV225" s="434"/>
      <c r="AW225" s="96"/>
      <c r="AX225" s="434" t="s">
        <v>593</v>
      </c>
      <c r="AY225" s="434"/>
      <c r="AZ225" s="435"/>
      <c r="BB225" s="142" t="str">
        <f t="shared" si="33"/>
        <v/>
      </c>
      <c r="BC225" s="142" t="str">
        <f t="shared" si="31"/>
        <v/>
      </c>
      <c r="BD225" s="142" t="str">
        <f t="shared" si="31"/>
        <v/>
      </c>
      <c r="BE225" s="142" t="str">
        <f t="shared" si="31"/>
        <v/>
      </c>
      <c r="BF225" s="142" t="str">
        <f t="shared" si="31"/>
        <v/>
      </c>
      <c r="BG225" s="142" t="str">
        <f t="shared" si="31"/>
        <v/>
      </c>
      <c r="BH225" s="142" t="str">
        <f t="shared" si="31"/>
        <v/>
      </c>
      <c r="BX225" s="219">
        <f t="shared" si="34"/>
        <v>0</v>
      </c>
    </row>
    <row r="226" spans="2:76" ht="35.25" customHeight="1" x14ac:dyDescent="0.25">
      <c r="B226" s="438"/>
      <c r="C226" s="439"/>
      <c r="D226" s="440" t="str">
        <f t="shared" si="35"/>
        <v/>
      </c>
      <c r="E226" s="441"/>
      <c r="F226" s="441"/>
      <c r="G226" s="442"/>
      <c r="H226" s="440" t="str">
        <f t="shared" si="36"/>
        <v/>
      </c>
      <c r="I226" s="441"/>
      <c r="J226" s="441"/>
      <c r="K226" s="442"/>
      <c r="L226" s="436" t="str">
        <f t="shared" si="32"/>
        <v/>
      </c>
      <c r="M226" s="437"/>
      <c r="N226" s="469"/>
      <c r="O226" s="470"/>
      <c r="P226" s="146"/>
      <c r="Q226" s="147"/>
      <c r="R226" s="450"/>
      <c r="S226" s="451"/>
      <c r="T226" s="452"/>
      <c r="U226" s="453"/>
      <c r="V226" s="454"/>
      <c r="W226" s="455"/>
      <c r="X226" s="453"/>
      <c r="Y226" s="454"/>
      <c r="Z226" s="454"/>
      <c r="AA226" s="455"/>
      <c r="AB226" s="453"/>
      <c r="AC226" s="455"/>
      <c r="AD226" s="453"/>
      <c r="AE226" s="455"/>
      <c r="AF226" s="453"/>
      <c r="AG226" s="454"/>
      <c r="AH226" s="455"/>
      <c r="AI226" s="148"/>
      <c r="AJ226" s="199"/>
      <c r="AK226" s="134"/>
      <c r="AL226" s="434" t="s">
        <v>589</v>
      </c>
      <c r="AM226" s="434"/>
      <c r="AN226" s="434"/>
      <c r="AO226" s="96"/>
      <c r="AP226" s="434" t="s">
        <v>591</v>
      </c>
      <c r="AQ226" s="434"/>
      <c r="AR226" s="434"/>
      <c r="AS226" s="96"/>
      <c r="AT226" s="434" t="s">
        <v>592</v>
      </c>
      <c r="AU226" s="434"/>
      <c r="AV226" s="434"/>
      <c r="AW226" s="96"/>
      <c r="AX226" s="434" t="s">
        <v>593</v>
      </c>
      <c r="AY226" s="434"/>
      <c r="AZ226" s="435"/>
      <c r="BB226" s="142" t="str">
        <f t="shared" si="33"/>
        <v/>
      </c>
      <c r="BC226" s="142" t="str">
        <f t="shared" si="31"/>
        <v/>
      </c>
      <c r="BD226" s="142" t="str">
        <f t="shared" si="31"/>
        <v/>
      </c>
      <c r="BE226" s="142" t="str">
        <f t="shared" si="31"/>
        <v/>
      </c>
      <c r="BF226" s="142" t="str">
        <f t="shared" si="31"/>
        <v/>
      </c>
      <c r="BG226" s="142" t="str">
        <f t="shared" si="31"/>
        <v/>
      </c>
      <c r="BH226" s="142" t="str">
        <f t="shared" si="31"/>
        <v/>
      </c>
      <c r="BX226" s="219">
        <f t="shared" si="34"/>
        <v>0</v>
      </c>
    </row>
    <row r="227" spans="2:76" ht="35.25" customHeight="1" x14ac:dyDescent="0.25">
      <c r="B227" s="438"/>
      <c r="C227" s="439"/>
      <c r="D227" s="440" t="str">
        <f t="shared" si="35"/>
        <v/>
      </c>
      <c r="E227" s="441"/>
      <c r="F227" s="441"/>
      <c r="G227" s="442"/>
      <c r="H227" s="440" t="str">
        <f t="shared" si="36"/>
        <v/>
      </c>
      <c r="I227" s="441"/>
      <c r="J227" s="441"/>
      <c r="K227" s="442"/>
      <c r="L227" s="436" t="str">
        <f t="shared" si="32"/>
        <v/>
      </c>
      <c r="M227" s="437"/>
      <c r="N227" s="469"/>
      <c r="O227" s="470"/>
      <c r="P227" s="146"/>
      <c r="Q227" s="147"/>
      <c r="R227" s="450"/>
      <c r="S227" s="451"/>
      <c r="T227" s="452"/>
      <c r="U227" s="453"/>
      <c r="V227" s="454"/>
      <c r="W227" s="455"/>
      <c r="X227" s="453"/>
      <c r="Y227" s="454"/>
      <c r="Z227" s="454"/>
      <c r="AA227" s="455"/>
      <c r="AB227" s="453"/>
      <c r="AC227" s="455"/>
      <c r="AD227" s="453"/>
      <c r="AE227" s="455"/>
      <c r="AF227" s="453"/>
      <c r="AG227" s="454"/>
      <c r="AH227" s="455"/>
      <c r="AI227" s="148"/>
      <c r="AJ227" s="199"/>
      <c r="AK227" s="134"/>
      <c r="AL227" s="434" t="s">
        <v>589</v>
      </c>
      <c r="AM227" s="434"/>
      <c r="AN227" s="434"/>
      <c r="AO227" s="96"/>
      <c r="AP227" s="434" t="s">
        <v>591</v>
      </c>
      <c r="AQ227" s="434"/>
      <c r="AR227" s="434"/>
      <c r="AS227" s="96"/>
      <c r="AT227" s="434" t="s">
        <v>592</v>
      </c>
      <c r="AU227" s="434"/>
      <c r="AV227" s="434"/>
      <c r="AW227" s="96"/>
      <c r="AX227" s="434" t="s">
        <v>593</v>
      </c>
      <c r="AY227" s="434"/>
      <c r="AZ227" s="435"/>
      <c r="BB227" s="142" t="str">
        <f t="shared" si="33"/>
        <v/>
      </c>
      <c r="BC227" s="142" t="str">
        <f t="shared" si="31"/>
        <v/>
      </c>
      <c r="BD227" s="142" t="str">
        <f t="shared" si="31"/>
        <v/>
      </c>
      <c r="BE227" s="142" t="str">
        <f t="shared" si="31"/>
        <v/>
      </c>
      <c r="BF227" s="142" t="str">
        <f t="shared" si="31"/>
        <v/>
      </c>
      <c r="BG227" s="142" t="str">
        <f t="shared" si="31"/>
        <v/>
      </c>
      <c r="BH227" s="142" t="str">
        <f t="shared" si="31"/>
        <v/>
      </c>
      <c r="BX227" s="219">
        <f t="shared" si="34"/>
        <v>0</v>
      </c>
    </row>
    <row r="228" spans="2:76" ht="35.25" customHeight="1" x14ac:dyDescent="0.25">
      <c r="B228" s="438"/>
      <c r="C228" s="439"/>
      <c r="D228" s="440" t="str">
        <f t="shared" si="35"/>
        <v/>
      </c>
      <c r="E228" s="441"/>
      <c r="F228" s="441"/>
      <c r="G228" s="442"/>
      <c r="H228" s="440" t="str">
        <f t="shared" si="36"/>
        <v/>
      </c>
      <c r="I228" s="441"/>
      <c r="J228" s="441"/>
      <c r="K228" s="442"/>
      <c r="L228" s="436" t="str">
        <f t="shared" si="32"/>
        <v/>
      </c>
      <c r="M228" s="437"/>
      <c r="N228" s="469"/>
      <c r="O228" s="470"/>
      <c r="P228" s="146"/>
      <c r="Q228" s="147"/>
      <c r="R228" s="450"/>
      <c r="S228" s="451"/>
      <c r="T228" s="452"/>
      <c r="U228" s="453"/>
      <c r="V228" s="454"/>
      <c r="W228" s="455"/>
      <c r="X228" s="453"/>
      <c r="Y228" s="454"/>
      <c r="Z228" s="454"/>
      <c r="AA228" s="455"/>
      <c r="AB228" s="453"/>
      <c r="AC228" s="455"/>
      <c r="AD228" s="453"/>
      <c r="AE228" s="455"/>
      <c r="AF228" s="453"/>
      <c r="AG228" s="454"/>
      <c r="AH228" s="455"/>
      <c r="AI228" s="148"/>
      <c r="AJ228" s="199"/>
      <c r="AK228" s="134"/>
      <c r="AL228" s="434" t="s">
        <v>589</v>
      </c>
      <c r="AM228" s="434"/>
      <c r="AN228" s="434"/>
      <c r="AO228" s="96"/>
      <c r="AP228" s="434" t="s">
        <v>591</v>
      </c>
      <c r="AQ228" s="434"/>
      <c r="AR228" s="434"/>
      <c r="AS228" s="96"/>
      <c r="AT228" s="434" t="s">
        <v>592</v>
      </c>
      <c r="AU228" s="434"/>
      <c r="AV228" s="434"/>
      <c r="AW228" s="96"/>
      <c r="AX228" s="434" t="s">
        <v>593</v>
      </c>
      <c r="AY228" s="434"/>
      <c r="AZ228" s="435"/>
      <c r="BB228" s="142" t="str">
        <f t="shared" si="33"/>
        <v/>
      </c>
      <c r="BC228" s="142" t="str">
        <f t="shared" si="31"/>
        <v/>
      </c>
      <c r="BD228" s="142" t="str">
        <f t="shared" si="31"/>
        <v/>
      </c>
      <c r="BE228" s="142" t="str">
        <f t="shared" si="31"/>
        <v/>
      </c>
      <c r="BF228" s="142" t="str">
        <f t="shared" si="31"/>
        <v/>
      </c>
      <c r="BG228" s="142" t="str">
        <f t="shared" si="31"/>
        <v/>
      </c>
      <c r="BH228" s="142" t="str">
        <f t="shared" si="31"/>
        <v/>
      </c>
      <c r="BX228" s="219">
        <f t="shared" si="34"/>
        <v>0</v>
      </c>
    </row>
    <row r="229" spans="2:76" ht="35.25" customHeight="1" x14ac:dyDescent="0.25">
      <c r="B229" s="438"/>
      <c r="C229" s="439"/>
      <c r="D229" s="440" t="str">
        <f t="shared" si="35"/>
        <v/>
      </c>
      <c r="E229" s="441"/>
      <c r="F229" s="441"/>
      <c r="G229" s="442"/>
      <c r="H229" s="440" t="str">
        <f t="shared" si="36"/>
        <v/>
      </c>
      <c r="I229" s="441"/>
      <c r="J229" s="441"/>
      <c r="K229" s="442"/>
      <c r="L229" s="436" t="str">
        <f t="shared" si="32"/>
        <v/>
      </c>
      <c r="M229" s="437"/>
      <c r="N229" s="469"/>
      <c r="O229" s="470"/>
      <c r="P229" s="146"/>
      <c r="Q229" s="147"/>
      <c r="R229" s="450"/>
      <c r="S229" s="451"/>
      <c r="T229" s="452"/>
      <c r="U229" s="453"/>
      <c r="V229" s="454"/>
      <c r="W229" s="455"/>
      <c r="X229" s="453"/>
      <c r="Y229" s="454"/>
      <c r="Z229" s="454"/>
      <c r="AA229" s="455"/>
      <c r="AB229" s="453"/>
      <c r="AC229" s="455"/>
      <c r="AD229" s="453"/>
      <c r="AE229" s="455"/>
      <c r="AF229" s="453"/>
      <c r="AG229" s="454"/>
      <c r="AH229" s="455"/>
      <c r="AI229" s="148"/>
      <c r="AJ229" s="199"/>
      <c r="AK229" s="134"/>
      <c r="AL229" s="434" t="s">
        <v>589</v>
      </c>
      <c r="AM229" s="434"/>
      <c r="AN229" s="434"/>
      <c r="AO229" s="96"/>
      <c r="AP229" s="434" t="s">
        <v>591</v>
      </c>
      <c r="AQ229" s="434"/>
      <c r="AR229" s="434"/>
      <c r="AS229" s="96"/>
      <c r="AT229" s="434" t="s">
        <v>592</v>
      </c>
      <c r="AU229" s="434"/>
      <c r="AV229" s="434"/>
      <c r="AW229" s="96"/>
      <c r="AX229" s="434" t="s">
        <v>593</v>
      </c>
      <c r="AY229" s="434"/>
      <c r="AZ229" s="435"/>
      <c r="BB229" s="142" t="str">
        <f t="shared" si="33"/>
        <v/>
      </c>
      <c r="BC229" s="142" t="str">
        <f t="shared" si="31"/>
        <v/>
      </c>
      <c r="BD229" s="142" t="str">
        <f t="shared" si="31"/>
        <v/>
      </c>
      <c r="BE229" s="142" t="str">
        <f t="shared" si="31"/>
        <v/>
      </c>
      <c r="BF229" s="142" t="str">
        <f t="shared" si="31"/>
        <v/>
      </c>
      <c r="BG229" s="142" t="str">
        <f t="shared" si="31"/>
        <v/>
      </c>
      <c r="BH229" s="142" t="str">
        <f t="shared" si="31"/>
        <v/>
      </c>
      <c r="BX229" s="219">
        <f t="shared" si="34"/>
        <v>0</v>
      </c>
    </row>
    <row r="230" spans="2:76" ht="35.25" customHeight="1" x14ac:dyDescent="0.25">
      <c r="B230" s="438"/>
      <c r="C230" s="439"/>
      <c r="D230" s="440" t="str">
        <f t="shared" si="35"/>
        <v/>
      </c>
      <c r="E230" s="441"/>
      <c r="F230" s="441"/>
      <c r="G230" s="442"/>
      <c r="H230" s="440" t="str">
        <f t="shared" si="36"/>
        <v/>
      </c>
      <c r="I230" s="441"/>
      <c r="J230" s="441"/>
      <c r="K230" s="442"/>
      <c r="L230" s="436" t="str">
        <f t="shared" si="32"/>
        <v/>
      </c>
      <c r="M230" s="437"/>
      <c r="N230" s="469"/>
      <c r="O230" s="470"/>
      <c r="P230" s="146"/>
      <c r="Q230" s="147"/>
      <c r="R230" s="450"/>
      <c r="S230" s="451"/>
      <c r="T230" s="452"/>
      <c r="U230" s="453"/>
      <c r="V230" s="454"/>
      <c r="W230" s="455"/>
      <c r="X230" s="453"/>
      <c r="Y230" s="454"/>
      <c r="Z230" s="454"/>
      <c r="AA230" s="455"/>
      <c r="AB230" s="453"/>
      <c r="AC230" s="455"/>
      <c r="AD230" s="453"/>
      <c r="AE230" s="455"/>
      <c r="AF230" s="453"/>
      <c r="AG230" s="454"/>
      <c r="AH230" s="455"/>
      <c r="AI230" s="148"/>
      <c r="AJ230" s="199"/>
      <c r="AK230" s="134"/>
      <c r="AL230" s="434" t="s">
        <v>589</v>
      </c>
      <c r="AM230" s="434"/>
      <c r="AN230" s="434"/>
      <c r="AO230" s="96"/>
      <c r="AP230" s="434" t="s">
        <v>591</v>
      </c>
      <c r="AQ230" s="434"/>
      <c r="AR230" s="434"/>
      <c r="AS230" s="96"/>
      <c r="AT230" s="434" t="s">
        <v>592</v>
      </c>
      <c r="AU230" s="434"/>
      <c r="AV230" s="434"/>
      <c r="AW230" s="96"/>
      <c r="AX230" s="434" t="s">
        <v>593</v>
      </c>
      <c r="AY230" s="434"/>
      <c r="AZ230" s="435"/>
      <c r="BB230" s="142" t="str">
        <f t="shared" si="33"/>
        <v/>
      </c>
      <c r="BC230" s="142" t="str">
        <f t="shared" si="31"/>
        <v/>
      </c>
      <c r="BD230" s="142" t="str">
        <f t="shared" si="31"/>
        <v/>
      </c>
      <c r="BE230" s="142" t="str">
        <f t="shared" si="31"/>
        <v/>
      </c>
      <c r="BF230" s="142" t="str">
        <f t="shared" si="31"/>
        <v/>
      </c>
      <c r="BG230" s="142" t="str">
        <f t="shared" si="31"/>
        <v/>
      </c>
      <c r="BH230" s="142" t="str">
        <f t="shared" si="31"/>
        <v/>
      </c>
      <c r="BX230" s="219">
        <f t="shared" si="34"/>
        <v>0</v>
      </c>
    </row>
    <row r="231" spans="2:76" ht="35.25" customHeight="1" x14ac:dyDescent="0.25">
      <c r="B231" s="438"/>
      <c r="C231" s="439"/>
      <c r="D231" s="440" t="str">
        <f t="shared" si="35"/>
        <v/>
      </c>
      <c r="E231" s="441"/>
      <c r="F231" s="441"/>
      <c r="G231" s="442"/>
      <c r="H231" s="440" t="str">
        <f t="shared" si="36"/>
        <v/>
      </c>
      <c r="I231" s="441"/>
      <c r="J231" s="441"/>
      <c r="K231" s="442"/>
      <c r="L231" s="436" t="str">
        <f t="shared" si="32"/>
        <v/>
      </c>
      <c r="M231" s="437"/>
      <c r="N231" s="469"/>
      <c r="O231" s="470"/>
      <c r="P231" s="146"/>
      <c r="Q231" s="147"/>
      <c r="R231" s="450"/>
      <c r="S231" s="451"/>
      <c r="T231" s="452"/>
      <c r="U231" s="453"/>
      <c r="V231" s="454"/>
      <c r="W231" s="455"/>
      <c r="X231" s="453"/>
      <c r="Y231" s="454"/>
      <c r="Z231" s="454"/>
      <c r="AA231" s="455"/>
      <c r="AB231" s="453"/>
      <c r="AC231" s="455"/>
      <c r="AD231" s="453"/>
      <c r="AE231" s="455"/>
      <c r="AF231" s="453"/>
      <c r="AG231" s="454"/>
      <c r="AH231" s="455"/>
      <c r="AI231" s="148"/>
      <c r="AJ231" s="199"/>
      <c r="AK231" s="134"/>
      <c r="AL231" s="434" t="s">
        <v>589</v>
      </c>
      <c r="AM231" s="434"/>
      <c r="AN231" s="434"/>
      <c r="AO231" s="96"/>
      <c r="AP231" s="434" t="s">
        <v>591</v>
      </c>
      <c r="AQ231" s="434"/>
      <c r="AR231" s="434"/>
      <c r="AS231" s="96"/>
      <c r="AT231" s="434" t="s">
        <v>592</v>
      </c>
      <c r="AU231" s="434"/>
      <c r="AV231" s="434"/>
      <c r="AW231" s="96"/>
      <c r="AX231" s="434" t="s">
        <v>593</v>
      </c>
      <c r="AY231" s="434"/>
      <c r="AZ231" s="435"/>
      <c r="BB231" s="142" t="str">
        <f t="shared" si="33"/>
        <v/>
      </c>
      <c r="BC231" s="142" t="str">
        <f t="shared" si="31"/>
        <v/>
      </c>
      <c r="BD231" s="142" t="str">
        <f t="shared" si="31"/>
        <v/>
      </c>
      <c r="BE231" s="142" t="str">
        <f t="shared" si="31"/>
        <v/>
      </c>
      <c r="BF231" s="142" t="str">
        <f t="shared" si="31"/>
        <v/>
      </c>
      <c r="BG231" s="142" t="str">
        <f t="shared" si="31"/>
        <v/>
      </c>
      <c r="BH231" s="142" t="str">
        <f t="shared" si="31"/>
        <v/>
      </c>
      <c r="BX231" s="219">
        <f t="shared" si="34"/>
        <v>0</v>
      </c>
    </row>
    <row r="232" spans="2:76" ht="35.25" customHeight="1" x14ac:dyDescent="0.25">
      <c r="B232" s="438"/>
      <c r="C232" s="439"/>
      <c r="D232" s="440" t="str">
        <f t="shared" si="35"/>
        <v/>
      </c>
      <c r="E232" s="441"/>
      <c r="F232" s="441"/>
      <c r="G232" s="442"/>
      <c r="H232" s="440" t="str">
        <f t="shared" si="36"/>
        <v/>
      </c>
      <c r="I232" s="441"/>
      <c r="J232" s="441"/>
      <c r="K232" s="442"/>
      <c r="L232" s="436" t="str">
        <f t="shared" si="32"/>
        <v/>
      </c>
      <c r="M232" s="437"/>
      <c r="N232" s="469"/>
      <c r="O232" s="470"/>
      <c r="P232" s="146"/>
      <c r="Q232" s="147"/>
      <c r="R232" s="450"/>
      <c r="S232" s="451"/>
      <c r="T232" s="452"/>
      <c r="U232" s="453"/>
      <c r="V232" s="454"/>
      <c r="W232" s="455"/>
      <c r="X232" s="453"/>
      <c r="Y232" s="454"/>
      <c r="Z232" s="454"/>
      <c r="AA232" s="455"/>
      <c r="AB232" s="453"/>
      <c r="AC232" s="455"/>
      <c r="AD232" s="453"/>
      <c r="AE232" s="455"/>
      <c r="AF232" s="453"/>
      <c r="AG232" s="454"/>
      <c r="AH232" s="455"/>
      <c r="AI232" s="148"/>
      <c r="AJ232" s="199"/>
      <c r="AK232" s="134"/>
      <c r="AL232" s="434" t="s">
        <v>589</v>
      </c>
      <c r="AM232" s="434"/>
      <c r="AN232" s="434"/>
      <c r="AO232" s="96"/>
      <c r="AP232" s="434" t="s">
        <v>591</v>
      </c>
      <c r="AQ232" s="434"/>
      <c r="AR232" s="434"/>
      <c r="AS232" s="96"/>
      <c r="AT232" s="434" t="s">
        <v>592</v>
      </c>
      <c r="AU232" s="434"/>
      <c r="AV232" s="434"/>
      <c r="AW232" s="96"/>
      <c r="AX232" s="434" t="s">
        <v>593</v>
      </c>
      <c r="AY232" s="434"/>
      <c r="AZ232" s="435"/>
      <c r="BB232" s="142" t="str">
        <f t="shared" si="33"/>
        <v/>
      </c>
      <c r="BC232" s="142" t="str">
        <f t="shared" si="31"/>
        <v/>
      </c>
      <c r="BD232" s="142" t="str">
        <f t="shared" si="31"/>
        <v/>
      </c>
      <c r="BE232" s="142" t="str">
        <f t="shared" si="31"/>
        <v/>
      </c>
      <c r="BF232" s="142" t="str">
        <f t="shared" si="31"/>
        <v/>
      </c>
      <c r="BG232" s="142" t="str">
        <f t="shared" si="31"/>
        <v/>
      </c>
      <c r="BH232" s="142" t="str">
        <f t="shared" si="31"/>
        <v/>
      </c>
      <c r="BX232" s="219">
        <f t="shared" si="34"/>
        <v>0</v>
      </c>
    </row>
    <row r="233" spans="2:76" ht="35.25" customHeight="1" x14ac:dyDescent="0.25">
      <c r="B233" s="438"/>
      <c r="C233" s="439"/>
      <c r="D233" s="440" t="str">
        <f t="shared" si="35"/>
        <v/>
      </c>
      <c r="E233" s="441"/>
      <c r="F233" s="441"/>
      <c r="G233" s="442"/>
      <c r="H233" s="440" t="str">
        <f t="shared" si="36"/>
        <v/>
      </c>
      <c r="I233" s="441"/>
      <c r="J233" s="441"/>
      <c r="K233" s="442"/>
      <c r="L233" s="436" t="str">
        <f t="shared" si="32"/>
        <v/>
      </c>
      <c r="M233" s="437"/>
      <c r="N233" s="469"/>
      <c r="O233" s="470"/>
      <c r="P233" s="146"/>
      <c r="Q233" s="147"/>
      <c r="R233" s="450"/>
      <c r="S233" s="451"/>
      <c r="T233" s="452"/>
      <c r="U233" s="453"/>
      <c r="V233" s="454"/>
      <c r="W233" s="455"/>
      <c r="X233" s="453"/>
      <c r="Y233" s="454"/>
      <c r="Z233" s="454"/>
      <c r="AA233" s="455"/>
      <c r="AB233" s="453"/>
      <c r="AC233" s="455"/>
      <c r="AD233" s="453"/>
      <c r="AE233" s="455"/>
      <c r="AF233" s="453"/>
      <c r="AG233" s="454"/>
      <c r="AH233" s="455"/>
      <c r="AI233" s="148"/>
      <c r="AJ233" s="199"/>
      <c r="AK233" s="134"/>
      <c r="AL233" s="434" t="s">
        <v>589</v>
      </c>
      <c r="AM233" s="434"/>
      <c r="AN233" s="434"/>
      <c r="AO233" s="96"/>
      <c r="AP233" s="434" t="s">
        <v>591</v>
      </c>
      <c r="AQ233" s="434"/>
      <c r="AR233" s="434"/>
      <c r="AS233" s="96"/>
      <c r="AT233" s="434" t="s">
        <v>592</v>
      </c>
      <c r="AU233" s="434"/>
      <c r="AV233" s="434"/>
      <c r="AW233" s="96"/>
      <c r="AX233" s="434" t="s">
        <v>593</v>
      </c>
      <c r="AY233" s="434"/>
      <c r="AZ233" s="435"/>
      <c r="BB233" s="142" t="str">
        <f t="shared" si="33"/>
        <v/>
      </c>
      <c r="BC233" s="142" t="str">
        <f t="shared" si="31"/>
        <v/>
      </c>
      <c r="BD233" s="142" t="str">
        <f t="shared" si="31"/>
        <v/>
      </c>
      <c r="BE233" s="142" t="str">
        <f t="shared" si="31"/>
        <v/>
      </c>
      <c r="BF233" s="142" t="str">
        <f t="shared" si="31"/>
        <v/>
      </c>
      <c r="BG233" s="142" t="str">
        <f t="shared" si="31"/>
        <v/>
      </c>
      <c r="BH233" s="142" t="str">
        <f t="shared" si="31"/>
        <v/>
      </c>
      <c r="BX233" s="219">
        <f t="shared" si="34"/>
        <v>0</v>
      </c>
    </row>
    <row r="234" spans="2:76" ht="35.25" customHeight="1" x14ac:dyDescent="0.25">
      <c r="B234" s="438"/>
      <c r="C234" s="439"/>
      <c r="D234" s="440" t="str">
        <f t="shared" si="35"/>
        <v/>
      </c>
      <c r="E234" s="441"/>
      <c r="F234" s="441"/>
      <c r="G234" s="442"/>
      <c r="H234" s="440" t="str">
        <f t="shared" si="36"/>
        <v/>
      </c>
      <c r="I234" s="441"/>
      <c r="J234" s="441"/>
      <c r="K234" s="442"/>
      <c r="L234" s="436" t="str">
        <f t="shared" si="32"/>
        <v/>
      </c>
      <c r="M234" s="437"/>
      <c r="N234" s="469"/>
      <c r="O234" s="470"/>
      <c r="P234" s="146"/>
      <c r="Q234" s="147"/>
      <c r="R234" s="450"/>
      <c r="S234" s="451"/>
      <c r="T234" s="452"/>
      <c r="U234" s="453"/>
      <c r="V234" s="454"/>
      <c r="W234" s="455"/>
      <c r="X234" s="453"/>
      <c r="Y234" s="454"/>
      <c r="Z234" s="454"/>
      <c r="AA234" s="455"/>
      <c r="AB234" s="453"/>
      <c r="AC234" s="455"/>
      <c r="AD234" s="453"/>
      <c r="AE234" s="455"/>
      <c r="AF234" s="453"/>
      <c r="AG234" s="454"/>
      <c r="AH234" s="455"/>
      <c r="AI234" s="148"/>
      <c r="AJ234" s="199"/>
      <c r="AK234" s="134"/>
      <c r="AL234" s="434" t="s">
        <v>589</v>
      </c>
      <c r="AM234" s="434"/>
      <c r="AN234" s="434"/>
      <c r="AO234" s="96"/>
      <c r="AP234" s="434" t="s">
        <v>591</v>
      </c>
      <c r="AQ234" s="434"/>
      <c r="AR234" s="434"/>
      <c r="AS234" s="96"/>
      <c r="AT234" s="434" t="s">
        <v>592</v>
      </c>
      <c r="AU234" s="434"/>
      <c r="AV234" s="434"/>
      <c r="AW234" s="96"/>
      <c r="AX234" s="434" t="s">
        <v>593</v>
      </c>
      <c r="AY234" s="434"/>
      <c r="AZ234" s="435"/>
      <c r="BB234" s="142" t="str">
        <f t="shared" si="33"/>
        <v/>
      </c>
      <c r="BC234" s="142" t="str">
        <f t="shared" si="31"/>
        <v/>
      </c>
      <c r="BD234" s="142" t="str">
        <f t="shared" si="31"/>
        <v/>
      </c>
      <c r="BE234" s="142" t="str">
        <f t="shared" si="31"/>
        <v/>
      </c>
      <c r="BF234" s="142" t="str">
        <f t="shared" si="31"/>
        <v/>
      </c>
      <c r="BG234" s="142" t="str">
        <f t="shared" si="31"/>
        <v/>
      </c>
      <c r="BH234" s="142" t="str">
        <f t="shared" si="31"/>
        <v/>
      </c>
      <c r="BX234" s="219">
        <f t="shared" si="34"/>
        <v>0</v>
      </c>
    </row>
    <row r="235" spans="2:76" ht="35.25" customHeight="1" x14ac:dyDescent="0.25">
      <c r="B235" s="438"/>
      <c r="C235" s="439"/>
      <c r="D235" s="440" t="str">
        <f t="shared" si="35"/>
        <v/>
      </c>
      <c r="E235" s="441"/>
      <c r="F235" s="441"/>
      <c r="G235" s="442"/>
      <c r="H235" s="440" t="str">
        <f t="shared" si="36"/>
        <v/>
      </c>
      <c r="I235" s="441"/>
      <c r="J235" s="441"/>
      <c r="K235" s="442"/>
      <c r="L235" s="436" t="str">
        <f t="shared" si="32"/>
        <v/>
      </c>
      <c r="M235" s="437"/>
      <c r="N235" s="469"/>
      <c r="O235" s="470"/>
      <c r="P235" s="146"/>
      <c r="Q235" s="147"/>
      <c r="R235" s="450"/>
      <c r="S235" s="451"/>
      <c r="T235" s="452"/>
      <c r="U235" s="453"/>
      <c r="V235" s="454"/>
      <c r="W235" s="455"/>
      <c r="X235" s="453"/>
      <c r="Y235" s="454"/>
      <c r="Z235" s="454"/>
      <c r="AA235" s="455"/>
      <c r="AB235" s="453"/>
      <c r="AC235" s="455"/>
      <c r="AD235" s="453"/>
      <c r="AE235" s="455"/>
      <c r="AF235" s="453"/>
      <c r="AG235" s="454"/>
      <c r="AH235" s="455"/>
      <c r="AI235" s="148"/>
      <c r="AJ235" s="199"/>
      <c r="AK235" s="134"/>
      <c r="AL235" s="434" t="s">
        <v>589</v>
      </c>
      <c r="AM235" s="434"/>
      <c r="AN235" s="434"/>
      <c r="AO235" s="96"/>
      <c r="AP235" s="434" t="s">
        <v>591</v>
      </c>
      <c r="AQ235" s="434"/>
      <c r="AR235" s="434"/>
      <c r="AS235" s="96"/>
      <c r="AT235" s="434" t="s">
        <v>592</v>
      </c>
      <c r="AU235" s="434"/>
      <c r="AV235" s="434"/>
      <c r="AW235" s="96"/>
      <c r="AX235" s="434" t="s">
        <v>593</v>
      </c>
      <c r="AY235" s="434"/>
      <c r="AZ235" s="435"/>
      <c r="BB235" s="142" t="str">
        <f t="shared" si="33"/>
        <v/>
      </c>
      <c r="BC235" s="142" t="str">
        <f t="shared" si="31"/>
        <v/>
      </c>
      <c r="BD235" s="142" t="str">
        <f t="shared" si="31"/>
        <v/>
      </c>
      <c r="BE235" s="142" t="str">
        <f t="shared" si="31"/>
        <v/>
      </c>
      <c r="BF235" s="142" t="str">
        <f t="shared" ref="BC235:BH277" si="37">IF($BF$1="","",IF($AB235=BF$6,(SUM($L235*$BF$1)+10)*2,""))</f>
        <v/>
      </c>
      <c r="BG235" s="142" t="str">
        <f t="shared" si="37"/>
        <v/>
      </c>
      <c r="BH235" s="142" t="str">
        <f t="shared" si="37"/>
        <v/>
      </c>
      <c r="BX235" s="219">
        <f t="shared" si="34"/>
        <v>0</v>
      </c>
    </row>
    <row r="236" spans="2:76" ht="35.25" customHeight="1" x14ac:dyDescent="0.25">
      <c r="B236" s="438"/>
      <c r="C236" s="439"/>
      <c r="D236" s="440" t="str">
        <f t="shared" si="35"/>
        <v/>
      </c>
      <c r="E236" s="441"/>
      <c r="F236" s="441"/>
      <c r="G236" s="442"/>
      <c r="H236" s="440" t="str">
        <f t="shared" si="36"/>
        <v/>
      </c>
      <c r="I236" s="441"/>
      <c r="J236" s="441"/>
      <c r="K236" s="442"/>
      <c r="L236" s="436" t="str">
        <f t="shared" si="32"/>
        <v/>
      </c>
      <c r="M236" s="437"/>
      <c r="N236" s="469"/>
      <c r="O236" s="470"/>
      <c r="P236" s="146"/>
      <c r="Q236" s="147"/>
      <c r="R236" s="450"/>
      <c r="S236" s="451"/>
      <c r="T236" s="452"/>
      <c r="U236" s="453"/>
      <c r="V236" s="454"/>
      <c r="W236" s="455"/>
      <c r="X236" s="453"/>
      <c r="Y236" s="454"/>
      <c r="Z236" s="454"/>
      <c r="AA236" s="455"/>
      <c r="AB236" s="453"/>
      <c r="AC236" s="455"/>
      <c r="AD236" s="453"/>
      <c r="AE236" s="455"/>
      <c r="AF236" s="453"/>
      <c r="AG236" s="454"/>
      <c r="AH236" s="455"/>
      <c r="AI236" s="148"/>
      <c r="AJ236" s="199"/>
      <c r="AK236" s="134"/>
      <c r="AL236" s="434" t="s">
        <v>589</v>
      </c>
      <c r="AM236" s="434"/>
      <c r="AN236" s="434"/>
      <c r="AO236" s="96"/>
      <c r="AP236" s="434" t="s">
        <v>591</v>
      </c>
      <c r="AQ236" s="434"/>
      <c r="AR236" s="434"/>
      <c r="AS236" s="96"/>
      <c r="AT236" s="434" t="s">
        <v>592</v>
      </c>
      <c r="AU236" s="434"/>
      <c r="AV236" s="434"/>
      <c r="AW236" s="96"/>
      <c r="AX236" s="434" t="s">
        <v>593</v>
      </c>
      <c r="AY236" s="434"/>
      <c r="AZ236" s="435"/>
      <c r="BB236" s="142" t="str">
        <f t="shared" si="33"/>
        <v/>
      </c>
      <c r="BC236" s="142" t="str">
        <f t="shared" si="37"/>
        <v/>
      </c>
      <c r="BD236" s="142" t="str">
        <f t="shared" si="37"/>
        <v/>
      </c>
      <c r="BE236" s="142" t="str">
        <f t="shared" si="37"/>
        <v/>
      </c>
      <c r="BF236" s="142" t="str">
        <f t="shared" si="37"/>
        <v/>
      </c>
      <c r="BG236" s="142" t="str">
        <f t="shared" si="37"/>
        <v/>
      </c>
      <c r="BH236" s="142" t="str">
        <f t="shared" si="37"/>
        <v/>
      </c>
      <c r="BX236" s="219">
        <f t="shared" si="34"/>
        <v>0</v>
      </c>
    </row>
    <row r="237" spans="2:76" ht="35.25" customHeight="1" x14ac:dyDescent="0.25">
      <c r="B237" s="438"/>
      <c r="C237" s="439"/>
      <c r="D237" s="440" t="str">
        <f t="shared" si="35"/>
        <v/>
      </c>
      <c r="E237" s="441"/>
      <c r="F237" s="441"/>
      <c r="G237" s="442"/>
      <c r="H237" s="440" t="str">
        <f t="shared" si="36"/>
        <v/>
      </c>
      <c r="I237" s="441"/>
      <c r="J237" s="441"/>
      <c r="K237" s="442"/>
      <c r="L237" s="436" t="str">
        <f t="shared" si="32"/>
        <v/>
      </c>
      <c r="M237" s="437"/>
      <c r="N237" s="469"/>
      <c r="O237" s="470"/>
      <c r="P237" s="146"/>
      <c r="Q237" s="147"/>
      <c r="R237" s="450"/>
      <c r="S237" s="451"/>
      <c r="T237" s="452"/>
      <c r="U237" s="453"/>
      <c r="V237" s="454"/>
      <c r="W237" s="455"/>
      <c r="X237" s="453"/>
      <c r="Y237" s="454"/>
      <c r="Z237" s="454"/>
      <c r="AA237" s="455"/>
      <c r="AB237" s="453"/>
      <c r="AC237" s="455"/>
      <c r="AD237" s="453"/>
      <c r="AE237" s="455"/>
      <c r="AF237" s="453"/>
      <c r="AG237" s="454"/>
      <c r="AH237" s="455"/>
      <c r="AI237" s="148"/>
      <c r="AJ237" s="199"/>
      <c r="AK237" s="134"/>
      <c r="AL237" s="434" t="s">
        <v>589</v>
      </c>
      <c r="AM237" s="434"/>
      <c r="AN237" s="434"/>
      <c r="AO237" s="96"/>
      <c r="AP237" s="434" t="s">
        <v>591</v>
      </c>
      <c r="AQ237" s="434"/>
      <c r="AR237" s="434"/>
      <c r="AS237" s="96"/>
      <c r="AT237" s="434" t="s">
        <v>592</v>
      </c>
      <c r="AU237" s="434"/>
      <c r="AV237" s="434"/>
      <c r="AW237" s="96"/>
      <c r="AX237" s="434" t="s">
        <v>593</v>
      </c>
      <c r="AY237" s="434"/>
      <c r="AZ237" s="435"/>
      <c r="BB237" s="142" t="str">
        <f t="shared" si="33"/>
        <v/>
      </c>
      <c r="BC237" s="142" t="str">
        <f t="shared" si="37"/>
        <v/>
      </c>
      <c r="BD237" s="142" t="str">
        <f t="shared" si="37"/>
        <v/>
      </c>
      <c r="BE237" s="142" t="str">
        <f t="shared" si="37"/>
        <v/>
      </c>
      <c r="BF237" s="142" t="str">
        <f t="shared" si="37"/>
        <v/>
      </c>
      <c r="BG237" s="142" t="str">
        <f t="shared" si="37"/>
        <v/>
      </c>
      <c r="BH237" s="142" t="str">
        <f t="shared" si="37"/>
        <v/>
      </c>
      <c r="BX237" s="219">
        <f t="shared" si="34"/>
        <v>0</v>
      </c>
    </row>
    <row r="238" spans="2:76" ht="35.25" customHeight="1" x14ac:dyDescent="0.25">
      <c r="B238" s="438"/>
      <c r="C238" s="439"/>
      <c r="D238" s="440" t="str">
        <f t="shared" si="35"/>
        <v/>
      </c>
      <c r="E238" s="441"/>
      <c r="F238" s="441"/>
      <c r="G238" s="442"/>
      <c r="H238" s="440" t="str">
        <f t="shared" si="36"/>
        <v/>
      </c>
      <c r="I238" s="441"/>
      <c r="J238" s="441"/>
      <c r="K238" s="442"/>
      <c r="L238" s="436" t="str">
        <f t="shared" si="32"/>
        <v/>
      </c>
      <c r="M238" s="437"/>
      <c r="N238" s="469"/>
      <c r="O238" s="470"/>
      <c r="P238" s="146"/>
      <c r="Q238" s="147"/>
      <c r="R238" s="450"/>
      <c r="S238" s="451"/>
      <c r="T238" s="452"/>
      <c r="U238" s="453"/>
      <c r="V238" s="454"/>
      <c r="W238" s="455"/>
      <c r="X238" s="453"/>
      <c r="Y238" s="454"/>
      <c r="Z238" s="454"/>
      <c r="AA238" s="455"/>
      <c r="AB238" s="453"/>
      <c r="AC238" s="455"/>
      <c r="AD238" s="453"/>
      <c r="AE238" s="455"/>
      <c r="AF238" s="453"/>
      <c r="AG238" s="454"/>
      <c r="AH238" s="455"/>
      <c r="AI238" s="148"/>
      <c r="AJ238" s="199"/>
      <c r="AK238" s="134"/>
      <c r="AL238" s="434" t="s">
        <v>589</v>
      </c>
      <c r="AM238" s="434"/>
      <c r="AN238" s="434"/>
      <c r="AO238" s="96"/>
      <c r="AP238" s="434" t="s">
        <v>591</v>
      </c>
      <c r="AQ238" s="434"/>
      <c r="AR238" s="434"/>
      <c r="AS238" s="96"/>
      <c r="AT238" s="434" t="s">
        <v>592</v>
      </c>
      <c r="AU238" s="434"/>
      <c r="AV238" s="434"/>
      <c r="AW238" s="96"/>
      <c r="AX238" s="434" t="s">
        <v>593</v>
      </c>
      <c r="AY238" s="434"/>
      <c r="AZ238" s="435"/>
      <c r="BB238" s="142" t="str">
        <f t="shared" si="33"/>
        <v/>
      </c>
      <c r="BC238" s="142" t="str">
        <f t="shared" si="37"/>
        <v/>
      </c>
      <c r="BD238" s="142" t="str">
        <f t="shared" si="37"/>
        <v/>
      </c>
      <c r="BE238" s="142" t="str">
        <f t="shared" si="37"/>
        <v/>
      </c>
      <c r="BF238" s="142" t="str">
        <f t="shared" si="37"/>
        <v/>
      </c>
      <c r="BG238" s="142" t="str">
        <f t="shared" si="37"/>
        <v/>
      </c>
      <c r="BH238" s="142" t="str">
        <f t="shared" si="37"/>
        <v/>
      </c>
      <c r="BX238" s="219">
        <f t="shared" si="34"/>
        <v>0</v>
      </c>
    </row>
    <row r="239" spans="2:76" ht="35.25" customHeight="1" x14ac:dyDescent="0.25">
      <c r="B239" s="438"/>
      <c r="C239" s="439"/>
      <c r="D239" s="440" t="str">
        <f t="shared" si="35"/>
        <v/>
      </c>
      <c r="E239" s="441"/>
      <c r="F239" s="441"/>
      <c r="G239" s="442"/>
      <c r="H239" s="440" t="str">
        <f t="shared" si="36"/>
        <v/>
      </c>
      <c r="I239" s="441"/>
      <c r="J239" s="441"/>
      <c r="K239" s="442"/>
      <c r="L239" s="436" t="str">
        <f t="shared" si="32"/>
        <v/>
      </c>
      <c r="M239" s="437"/>
      <c r="N239" s="469"/>
      <c r="O239" s="470"/>
      <c r="P239" s="146"/>
      <c r="Q239" s="147"/>
      <c r="R239" s="450"/>
      <c r="S239" s="451"/>
      <c r="T239" s="452"/>
      <c r="U239" s="453"/>
      <c r="V239" s="454"/>
      <c r="W239" s="455"/>
      <c r="X239" s="453"/>
      <c r="Y239" s="454"/>
      <c r="Z239" s="454"/>
      <c r="AA239" s="455"/>
      <c r="AB239" s="453"/>
      <c r="AC239" s="455"/>
      <c r="AD239" s="453"/>
      <c r="AE239" s="455"/>
      <c r="AF239" s="453"/>
      <c r="AG239" s="454"/>
      <c r="AH239" s="455"/>
      <c r="AI239" s="148"/>
      <c r="AJ239" s="199"/>
      <c r="AK239" s="134"/>
      <c r="AL239" s="434" t="s">
        <v>589</v>
      </c>
      <c r="AM239" s="434"/>
      <c r="AN239" s="434"/>
      <c r="AO239" s="96"/>
      <c r="AP239" s="434" t="s">
        <v>591</v>
      </c>
      <c r="AQ239" s="434"/>
      <c r="AR239" s="434"/>
      <c r="AS239" s="96"/>
      <c r="AT239" s="434" t="s">
        <v>592</v>
      </c>
      <c r="AU239" s="434"/>
      <c r="AV239" s="434"/>
      <c r="AW239" s="96"/>
      <c r="AX239" s="434" t="s">
        <v>593</v>
      </c>
      <c r="AY239" s="434"/>
      <c r="AZ239" s="435"/>
      <c r="BB239" s="142" t="str">
        <f t="shared" si="33"/>
        <v/>
      </c>
      <c r="BC239" s="142" t="str">
        <f t="shared" si="37"/>
        <v/>
      </c>
      <c r="BD239" s="142" t="str">
        <f t="shared" si="37"/>
        <v/>
      </c>
      <c r="BE239" s="142" t="str">
        <f t="shared" si="37"/>
        <v/>
      </c>
      <c r="BF239" s="142" t="str">
        <f t="shared" si="37"/>
        <v/>
      </c>
      <c r="BG239" s="142" t="str">
        <f t="shared" si="37"/>
        <v/>
      </c>
      <c r="BH239" s="142" t="str">
        <f t="shared" si="37"/>
        <v/>
      </c>
      <c r="BX239" s="219">
        <f t="shared" si="34"/>
        <v>0</v>
      </c>
    </row>
    <row r="240" spans="2:76" ht="35.25" customHeight="1" x14ac:dyDescent="0.25">
      <c r="B240" s="438"/>
      <c r="C240" s="439"/>
      <c r="D240" s="440" t="str">
        <f t="shared" si="35"/>
        <v/>
      </c>
      <c r="E240" s="441"/>
      <c r="F240" s="441"/>
      <c r="G240" s="442"/>
      <c r="H240" s="440" t="str">
        <f t="shared" si="36"/>
        <v/>
      </c>
      <c r="I240" s="441"/>
      <c r="J240" s="441"/>
      <c r="K240" s="442"/>
      <c r="L240" s="436" t="str">
        <f t="shared" si="32"/>
        <v/>
      </c>
      <c r="M240" s="437"/>
      <c r="N240" s="469"/>
      <c r="O240" s="470"/>
      <c r="P240" s="146"/>
      <c r="Q240" s="147"/>
      <c r="R240" s="450"/>
      <c r="S240" s="451"/>
      <c r="T240" s="452"/>
      <c r="U240" s="453"/>
      <c r="V240" s="454"/>
      <c r="W240" s="455"/>
      <c r="X240" s="453"/>
      <c r="Y240" s="454"/>
      <c r="Z240" s="454"/>
      <c r="AA240" s="455"/>
      <c r="AB240" s="453"/>
      <c r="AC240" s="455"/>
      <c r="AD240" s="453"/>
      <c r="AE240" s="455"/>
      <c r="AF240" s="453"/>
      <c r="AG240" s="454"/>
      <c r="AH240" s="455"/>
      <c r="AI240" s="148"/>
      <c r="AJ240" s="199"/>
      <c r="AK240" s="134"/>
      <c r="AL240" s="434" t="s">
        <v>589</v>
      </c>
      <c r="AM240" s="434"/>
      <c r="AN240" s="434"/>
      <c r="AO240" s="96"/>
      <c r="AP240" s="434" t="s">
        <v>591</v>
      </c>
      <c r="AQ240" s="434"/>
      <c r="AR240" s="434"/>
      <c r="AS240" s="96"/>
      <c r="AT240" s="434" t="s">
        <v>592</v>
      </c>
      <c r="AU240" s="434"/>
      <c r="AV240" s="434"/>
      <c r="AW240" s="96"/>
      <c r="AX240" s="434" t="s">
        <v>593</v>
      </c>
      <c r="AY240" s="434"/>
      <c r="AZ240" s="435"/>
      <c r="BB240" s="142" t="str">
        <f t="shared" si="33"/>
        <v/>
      </c>
      <c r="BC240" s="142" t="str">
        <f t="shared" si="37"/>
        <v/>
      </c>
      <c r="BD240" s="142" t="str">
        <f t="shared" si="37"/>
        <v/>
      </c>
      <c r="BE240" s="142" t="str">
        <f t="shared" si="37"/>
        <v/>
      </c>
      <c r="BF240" s="142" t="str">
        <f t="shared" si="37"/>
        <v/>
      </c>
      <c r="BG240" s="142" t="str">
        <f t="shared" si="37"/>
        <v/>
      </c>
      <c r="BH240" s="142" t="str">
        <f t="shared" si="37"/>
        <v/>
      </c>
      <c r="BX240" s="219">
        <f t="shared" si="34"/>
        <v>0</v>
      </c>
    </row>
    <row r="241" spans="2:76" ht="35.25" customHeight="1" x14ac:dyDescent="0.25">
      <c r="B241" s="438"/>
      <c r="C241" s="439"/>
      <c r="D241" s="440" t="str">
        <f t="shared" si="35"/>
        <v/>
      </c>
      <c r="E241" s="441"/>
      <c r="F241" s="441"/>
      <c r="G241" s="442"/>
      <c r="H241" s="440" t="str">
        <f t="shared" si="36"/>
        <v/>
      </c>
      <c r="I241" s="441"/>
      <c r="J241" s="441"/>
      <c r="K241" s="442"/>
      <c r="L241" s="436" t="str">
        <f t="shared" si="32"/>
        <v/>
      </c>
      <c r="M241" s="437"/>
      <c r="N241" s="469"/>
      <c r="O241" s="470"/>
      <c r="P241" s="146"/>
      <c r="Q241" s="147"/>
      <c r="R241" s="450"/>
      <c r="S241" s="451"/>
      <c r="T241" s="452"/>
      <c r="U241" s="453"/>
      <c r="V241" s="454"/>
      <c r="W241" s="455"/>
      <c r="X241" s="453"/>
      <c r="Y241" s="454"/>
      <c r="Z241" s="454"/>
      <c r="AA241" s="455"/>
      <c r="AB241" s="453"/>
      <c r="AC241" s="455"/>
      <c r="AD241" s="453"/>
      <c r="AE241" s="455"/>
      <c r="AF241" s="453"/>
      <c r="AG241" s="454"/>
      <c r="AH241" s="455"/>
      <c r="AI241" s="148"/>
      <c r="AJ241" s="199"/>
      <c r="AK241" s="134"/>
      <c r="AL241" s="434" t="s">
        <v>589</v>
      </c>
      <c r="AM241" s="434"/>
      <c r="AN241" s="434"/>
      <c r="AO241" s="96"/>
      <c r="AP241" s="434" t="s">
        <v>591</v>
      </c>
      <c r="AQ241" s="434"/>
      <c r="AR241" s="434"/>
      <c r="AS241" s="96"/>
      <c r="AT241" s="434" t="s">
        <v>592</v>
      </c>
      <c r="AU241" s="434"/>
      <c r="AV241" s="434"/>
      <c r="AW241" s="96"/>
      <c r="AX241" s="434" t="s">
        <v>593</v>
      </c>
      <c r="AY241" s="434"/>
      <c r="AZ241" s="435"/>
      <c r="BB241" s="142" t="str">
        <f t="shared" si="33"/>
        <v/>
      </c>
      <c r="BC241" s="142" t="str">
        <f t="shared" si="37"/>
        <v/>
      </c>
      <c r="BD241" s="142" t="str">
        <f t="shared" si="37"/>
        <v/>
      </c>
      <c r="BE241" s="142" t="str">
        <f t="shared" si="37"/>
        <v/>
      </c>
      <c r="BF241" s="142" t="str">
        <f t="shared" si="37"/>
        <v/>
      </c>
      <c r="BG241" s="142" t="str">
        <f t="shared" si="37"/>
        <v/>
      </c>
      <c r="BH241" s="142" t="str">
        <f t="shared" si="37"/>
        <v/>
      </c>
      <c r="BX241" s="219">
        <f t="shared" si="34"/>
        <v>0</v>
      </c>
    </row>
    <row r="242" spans="2:76" ht="35.25" customHeight="1" x14ac:dyDescent="0.25">
      <c r="B242" s="438"/>
      <c r="C242" s="439"/>
      <c r="D242" s="440" t="str">
        <f t="shared" si="35"/>
        <v/>
      </c>
      <c r="E242" s="441"/>
      <c r="F242" s="441"/>
      <c r="G242" s="442"/>
      <c r="H242" s="440" t="str">
        <f t="shared" si="36"/>
        <v/>
      </c>
      <c r="I242" s="441"/>
      <c r="J242" s="441"/>
      <c r="K242" s="442"/>
      <c r="L242" s="436" t="str">
        <f t="shared" si="32"/>
        <v/>
      </c>
      <c r="M242" s="437"/>
      <c r="N242" s="469"/>
      <c r="O242" s="470"/>
      <c r="P242" s="146"/>
      <c r="Q242" s="147"/>
      <c r="R242" s="450"/>
      <c r="S242" s="451"/>
      <c r="T242" s="452"/>
      <c r="U242" s="453"/>
      <c r="V242" s="454"/>
      <c r="W242" s="455"/>
      <c r="X242" s="453"/>
      <c r="Y242" s="454"/>
      <c r="Z242" s="454"/>
      <c r="AA242" s="455"/>
      <c r="AB242" s="453"/>
      <c r="AC242" s="455"/>
      <c r="AD242" s="453"/>
      <c r="AE242" s="455"/>
      <c r="AF242" s="453"/>
      <c r="AG242" s="454"/>
      <c r="AH242" s="455"/>
      <c r="AI242" s="148"/>
      <c r="AJ242" s="199"/>
      <c r="AK242" s="134"/>
      <c r="AL242" s="434" t="s">
        <v>589</v>
      </c>
      <c r="AM242" s="434"/>
      <c r="AN242" s="434"/>
      <c r="AO242" s="96"/>
      <c r="AP242" s="434" t="s">
        <v>591</v>
      </c>
      <c r="AQ242" s="434"/>
      <c r="AR242" s="434"/>
      <c r="AS242" s="96"/>
      <c r="AT242" s="434" t="s">
        <v>592</v>
      </c>
      <c r="AU242" s="434"/>
      <c r="AV242" s="434"/>
      <c r="AW242" s="96"/>
      <c r="AX242" s="434" t="s">
        <v>593</v>
      </c>
      <c r="AY242" s="434"/>
      <c r="AZ242" s="435"/>
      <c r="BB242" s="142" t="str">
        <f t="shared" si="33"/>
        <v/>
      </c>
      <c r="BC242" s="142" t="str">
        <f t="shared" si="37"/>
        <v/>
      </c>
      <c r="BD242" s="142" t="str">
        <f t="shared" si="37"/>
        <v/>
      </c>
      <c r="BE242" s="142" t="str">
        <f t="shared" si="37"/>
        <v/>
      </c>
      <c r="BF242" s="142" t="str">
        <f t="shared" si="37"/>
        <v/>
      </c>
      <c r="BG242" s="142" t="str">
        <f t="shared" si="37"/>
        <v/>
      </c>
      <c r="BH242" s="142" t="str">
        <f t="shared" si="37"/>
        <v/>
      </c>
      <c r="BX242" s="219">
        <f t="shared" si="34"/>
        <v>0</v>
      </c>
    </row>
    <row r="243" spans="2:76" ht="35.25" customHeight="1" x14ac:dyDescent="0.25">
      <c r="B243" s="438"/>
      <c r="C243" s="439"/>
      <c r="D243" s="440" t="str">
        <f t="shared" si="35"/>
        <v/>
      </c>
      <c r="E243" s="441"/>
      <c r="F243" s="441"/>
      <c r="G243" s="442"/>
      <c r="H243" s="440" t="str">
        <f t="shared" si="36"/>
        <v/>
      </c>
      <c r="I243" s="441"/>
      <c r="J243" s="441"/>
      <c r="K243" s="442"/>
      <c r="L243" s="436" t="str">
        <f t="shared" si="32"/>
        <v/>
      </c>
      <c r="M243" s="437"/>
      <c r="N243" s="469"/>
      <c r="O243" s="470"/>
      <c r="P243" s="146"/>
      <c r="Q243" s="147"/>
      <c r="R243" s="450"/>
      <c r="S243" s="451"/>
      <c r="T243" s="452"/>
      <c r="U243" s="453"/>
      <c r="V243" s="454"/>
      <c r="W243" s="455"/>
      <c r="X243" s="453"/>
      <c r="Y243" s="454"/>
      <c r="Z243" s="454"/>
      <c r="AA243" s="455"/>
      <c r="AB243" s="453"/>
      <c r="AC243" s="455"/>
      <c r="AD243" s="453"/>
      <c r="AE243" s="455"/>
      <c r="AF243" s="453"/>
      <c r="AG243" s="454"/>
      <c r="AH243" s="455"/>
      <c r="AI243" s="148"/>
      <c r="AJ243" s="199"/>
      <c r="AK243" s="134"/>
      <c r="AL243" s="434" t="s">
        <v>589</v>
      </c>
      <c r="AM243" s="434"/>
      <c r="AN243" s="434"/>
      <c r="AO243" s="96"/>
      <c r="AP243" s="434" t="s">
        <v>591</v>
      </c>
      <c r="AQ243" s="434"/>
      <c r="AR243" s="434"/>
      <c r="AS243" s="96"/>
      <c r="AT243" s="434" t="s">
        <v>592</v>
      </c>
      <c r="AU243" s="434"/>
      <c r="AV243" s="434"/>
      <c r="AW243" s="96"/>
      <c r="AX243" s="434" t="s">
        <v>593</v>
      </c>
      <c r="AY243" s="434"/>
      <c r="AZ243" s="435"/>
      <c r="BB243" s="142" t="str">
        <f t="shared" si="33"/>
        <v/>
      </c>
      <c r="BC243" s="142" t="str">
        <f t="shared" si="37"/>
        <v/>
      </c>
      <c r="BD243" s="142" t="str">
        <f t="shared" si="37"/>
        <v/>
      </c>
      <c r="BE243" s="142" t="str">
        <f t="shared" si="37"/>
        <v/>
      </c>
      <c r="BF243" s="142" t="str">
        <f t="shared" si="37"/>
        <v/>
      </c>
      <c r="BG243" s="142" t="str">
        <f t="shared" si="37"/>
        <v/>
      </c>
      <c r="BH243" s="142" t="str">
        <f t="shared" si="37"/>
        <v/>
      </c>
      <c r="BX243" s="219">
        <f t="shared" si="34"/>
        <v>0</v>
      </c>
    </row>
    <row r="244" spans="2:76" ht="35.25" customHeight="1" x14ac:dyDescent="0.25">
      <c r="B244" s="438"/>
      <c r="C244" s="439"/>
      <c r="D244" s="440" t="str">
        <f t="shared" si="35"/>
        <v/>
      </c>
      <c r="E244" s="441"/>
      <c r="F244" s="441"/>
      <c r="G244" s="442"/>
      <c r="H244" s="440" t="str">
        <f t="shared" si="36"/>
        <v/>
      </c>
      <c r="I244" s="441"/>
      <c r="J244" s="441"/>
      <c r="K244" s="442"/>
      <c r="L244" s="436" t="str">
        <f t="shared" si="32"/>
        <v/>
      </c>
      <c r="M244" s="437"/>
      <c r="N244" s="469"/>
      <c r="O244" s="470"/>
      <c r="P244" s="146"/>
      <c r="Q244" s="147"/>
      <c r="R244" s="450"/>
      <c r="S244" s="451"/>
      <c r="T244" s="452"/>
      <c r="U244" s="453"/>
      <c r="V244" s="454"/>
      <c r="W244" s="455"/>
      <c r="X244" s="453"/>
      <c r="Y244" s="454"/>
      <c r="Z244" s="454"/>
      <c r="AA244" s="455"/>
      <c r="AB244" s="453"/>
      <c r="AC244" s="455"/>
      <c r="AD244" s="453"/>
      <c r="AE244" s="455"/>
      <c r="AF244" s="453"/>
      <c r="AG244" s="454"/>
      <c r="AH244" s="455"/>
      <c r="AI244" s="148"/>
      <c r="AJ244" s="199"/>
      <c r="AK244" s="134"/>
      <c r="AL244" s="434" t="s">
        <v>589</v>
      </c>
      <c r="AM244" s="434"/>
      <c r="AN244" s="434"/>
      <c r="AO244" s="96"/>
      <c r="AP244" s="434" t="s">
        <v>591</v>
      </c>
      <c r="AQ244" s="434"/>
      <c r="AR244" s="434"/>
      <c r="AS244" s="96"/>
      <c r="AT244" s="434" t="s">
        <v>592</v>
      </c>
      <c r="AU244" s="434"/>
      <c r="AV244" s="434"/>
      <c r="AW244" s="96"/>
      <c r="AX244" s="434" t="s">
        <v>593</v>
      </c>
      <c r="AY244" s="434"/>
      <c r="AZ244" s="435"/>
      <c r="BB244" s="142" t="str">
        <f t="shared" si="33"/>
        <v/>
      </c>
      <c r="BC244" s="142" t="str">
        <f t="shared" si="37"/>
        <v/>
      </c>
      <c r="BD244" s="142" t="str">
        <f t="shared" si="37"/>
        <v/>
      </c>
      <c r="BE244" s="142" t="str">
        <f t="shared" si="37"/>
        <v/>
      </c>
      <c r="BF244" s="142" t="str">
        <f t="shared" si="37"/>
        <v/>
      </c>
      <c r="BG244" s="142" t="str">
        <f t="shared" si="37"/>
        <v/>
      </c>
      <c r="BH244" s="142" t="str">
        <f t="shared" si="37"/>
        <v/>
      </c>
      <c r="BX244" s="219">
        <f t="shared" si="34"/>
        <v>0</v>
      </c>
    </row>
    <row r="245" spans="2:76" ht="35.25" customHeight="1" x14ac:dyDescent="0.25">
      <c r="B245" s="438"/>
      <c r="C245" s="439"/>
      <c r="D245" s="440" t="str">
        <f t="shared" si="35"/>
        <v/>
      </c>
      <c r="E245" s="441"/>
      <c r="F245" s="441"/>
      <c r="G245" s="442"/>
      <c r="H245" s="440" t="str">
        <f t="shared" si="36"/>
        <v/>
      </c>
      <c r="I245" s="441"/>
      <c r="J245" s="441"/>
      <c r="K245" s="442"/>
      <c r="L245" s="436" t="str">
        <f t="shared" si="32"/>
        <v/>
      </c>
      <c r="M245" s="437"/>
      <c r="N245" s="469"/>
      <c r="O245" s="470"/>
      <c r="P245" s="146"/>
      <c r="Q245" s="147"/>
      <c r="R245" s="450"/>
      <c r="S245" s="451"/>
      <c r="T245" s="452"/>
      <c r="U245" s="453"/>
      <c r="V245" s="454"/>
      <c r="W245" s="455"/>
      <c r="X245" s="453"/>
      <c r="Y245" s="454"/>
      <c r="Z245" s="454"/>
      <c r="AA245" s="455"/>
      <c r="AB245" s="453"/>
      <c r="AC245" s="455"/>
      <c r="AD245" s="453"/>
      <c r="AE245" s="455"/>
      <c r="AF245" s="453"/>
      <c r="AG245" s="454"/>
      <c r="AH245" s="455"/>
      <c r="AI245" s="148"/>
      <c r="AJ245" s="199"/>
      <c r="AK245" s="134"/>
      <c r="AL245" s="434" t="s">
        <v>589</v>
      </c>
      <c r="AM245" s="434"/>
      <c r="AN245" s="434"/>
      <c r="AO245" s="96"/>
      <c r="AP245" s="434" t="s">
        <v>591</v>
      </c>
      <c r="AQ245" s="434"/>
      <c r="AR245" s="434"/>
      <c r="AS245" s="96"/>
      <c r="AT245" s="434" t="s">
        <v>592</v>
      </c>
      <c r="AU245" s="434"/>
      <c r="AV245" s="434"/>
      <c r="AW245" s="96"/>
      <c r="AX245" s="434" t="s">
        <v>593</v>
      </c>
      <c r="AY245" s="434"/>
      <c r="AZ245" s="435"/>
      <c r="BB245" s="142" t="str">
        <f t="shared" si="33"/>
        <v/>
      </c>
      <c r="BC245" s="142" t="str">
        <f t="shared" si="37"/>
        <v/>
      </c>
      <c r="BD245" s="142" t="str">
        <f t="shared" si="37"/>
        <v/>
      </c>
      <c r="BE245" s="142" t="str">
        <f t="shared" si="37"/>
        <v/>
      </c>
      <c r="BF245" s="142" t="str">
        <f t="shared" si="37"/>
        <v/>
      </c>
      <c r="BG245" s="142" t="str">
        <f t="shared" si="37"/>
        <v/>
      </c>
      <c r="BH245" s="142" t="str">
        <f t="shared" si="37"/>
        <v/>
      </c>
      <c r="BX245" s="219">
        <f t="shared" si="34"/>
        <v>0</v>
      </c>
    </row>
    <row r="246" spans="2:76" ht="35.25" customHeight="1" x14ac:dyDescent="0.25">
      <c r="B246" s="438"/>
      <c r="C246" s="439"/>
      <c r="D246" s="440" t="str">
        <f t="shared" si="35"/>
        <v/>
      </c>
      <c r="E246" s="441"/>
      <c r="F246" s="441"/>
      <c r="G246" s="442"/>
      <c r="H246" s="440" t="str">
        <f t="shared" si="36"/>
        <v/>
      </c>
      <c r="I246" s="441"/>
      <c r="J246" s="441"/>
      <c r="K246" s="442"/>
      <c r="L246" s="436" t="str">
        <f t="shared" si="32"/>
        <v/>
      </c>
      <c r="M246" s="437"/>
      <c r="N246" s="469"/>
      <c r="O246" s="470"/>
      <c r="P246" s="146"/>
      <c r="Q246" s="147"/>
      <c r="R246" s="450"/>
      <c r="S246" s="451"/>
      <c r="T246" s="452"/>
      <c r="U246" s="453"/>
      <c r="V246" s="454"/>
      <c r="W246" s="455"/>
      <c r="X246" s="453"/>
      <c r="Y246" s="454"/>
      <c r="Z246" s="454"/>
      <c r="AA246" s="455"/>
      <c r="AB246" s="453"/>
      <c r="AC246" s="455"/>
      <c r="AD246" s="453"/>
      <c r="AE246" s="455"/>
      <c r="AF246" s="453"/>
      <c r="AG246" s="454"/>
      <c r="AH246" s="455"/>
      <c r="AI246" s="148"/>
      <c r="AJ246" s="199"/>
      <c r="AK246" s="134"/>
      <c r="AL246" s="434" t="s">
        <v>589</v>
      </c>
      <c r="AM246" s="434"/>
      <c r="AN246" s="434"/>
      <c r="AO246" s="96"/>
      <c r="AP246" s="434" t="s">
        <v>591</v>
      </c>
      <c r="AQ246" s="434"/>
      <c r="AR246" s="434"/>
      <c r="AS246" s="96"/>
      <c r="AT246" s="434" t="s">
        <v>592</v>
      </c>
      <c r="AU246" s="434"/>
      <c r="AV246" s="434"/>
      <c r="AW246" s="96"/>
      <c r="AX246" s="434" t="s">
        <v>593</v>
      </c>
      <c r="AY246" s="434"/>
      <c r="AZ246" s="435"/>
      <c r="BB246" s="142" t="str">
        <f t="shared" si="33"/>
        <v/>
      </c>
      <c r="BC246" s="142" t="str">
        <f t="shared" si="37"/>
        <v/>
      </c>
      <c r="BD246" s="142" t="str">
        <f t="shared" si="37"/>
        <v/>
      </c>
      <c r="BE246" s="142" t="str">
        <f t="shared" si="37"/>
        <v/>
      </c>
      <c r="BF246" s="142" t="str">
        <f t="shared" si="37"/>
        <v/>
      </c>
      <c r="BG246" s="142" t="str">
        <f t="shared" si="37"/>
        <v/>
      </c>
      <c r="BH246" s="142" t="str">
        <f t="shared" si="37"/>
        <v/>
      </c>
      <c r="BX246" s="219">
        <f t="shared" si="34"/>
        <v>0</v>
      </c>
    </row>
    <row r="247" spans="2:76" ht="35.25" customHeight="1" x14ac:dyDescent="0.25">
      <c r="B247" s="438"/>
      <c r="C247" s="439"/>
      <c r="D247" s="440" t="str">
        <f t="shared" si="35"/>
        <v/>
      </c>
      <c r="E247" s="441"/>
      <c r="F247" s="441"/>
      <c r="G247" s="442"/>
      <c r="H247" s="440" t="str">
        <f t="shared" si="36"/>
        <v/>
      </c>
      <c r="I247" s="441"/>
      <c r="J247" s="441"/>
      <c r="K247" s="442"/>
      <c r="L247" s="436" t="str">
        <f t="shared" si="32"/>
        <v/>
      </c>
      <c r="M247" s="437"/>
      <c r="N247" s="469"/>
      <c r="O247" s="470"/>
      <c r="P247" s="146"/>
      <c r="Q247" s="147"/>
      <c r="R247" s="450"/>
      <c r="S247" s="451"/>
      <c r="T247" s="452"/>
      <c r="U247" s="453"/>
      <c r="V247" s="454"/>
      <c r="W247" s="455"/>
      <c r="X247" s="453"/>
      <c r="Y247" s="454"/>
      <c r="Z247" s="454"/>
      <c r="AA247" s="455"/>
      <c r="AB247" s="453"/>
      <c r="AC247" s="455"/>
      <c r="AD247" s="453"/>
      <c r="AE247" s="455"/>
      <c r="AF247" s="453"/>
      <c r="AG247" s="454"/>
      <c r="AH247" s="455"/>
      <c r="AI247" s="148"/>
      <c r="AJ247" s="199"/>
      <c r="AK247" s="134"/>
      <c r="AL247" s="434" t="s">
        <v>589</v>
      </c>
      <c r="AM247" s="434"/>
      <c r="AN247" s="434"/>
      <c r="AO247" s="96"/>
      <c r="AP247" s="434" t="s">
        <v>591</v>
      </c>
      <c r="AQ247" s="434"/>
      <c r="AR247" s="434"/>
      <c r="AS247" s="96"/>
      <c r="AT247" s="434" t="s">
        <v>592</v>
      </c>
      <c r="AU247" s="434"/>
      <c r="AV247" s="434"/>
      <c r="AW247" s="96"/>
      <c r="AX247" s="434" t="s">
        <v>593</v>
      </c>
      <c r="AY247" s="434"/>
      <c r="AZ247" s="435"/>
      <c r="BB247" s="142" t="str">
        <f t="shared" si="33"/>
        <v/>
      </c>
      <c r="BC247" s="142" t="str">
        <f t="shared" si="37"/>
        <v/>
      </c>
      <c r="BD247" s="142" t="str">
        <f t="shared" si="37"/>
        <v/>
      </c>
      <c r="BE247" s="142" t="str">
        <f t="shared" si="37"/>
        <v/>
      </c>
      <c r="BF247" s="142" t="str">
        <f t="shared" si="37"/>
        <v/>
      </c>
      <c r="BG247" s="142" t="str">
        <f t="shared" si="37"/>
        <v/>
      </c>
      <c r="BH247" s="142" t="str">
        <f t="shared" si="37"/>
        <v/>
      </c>
      <c r="BX247" s="219">
        <f t="shared" si="34"/>
        <v>0</v>
      </c>
    </row>
    <row r="248" spans="2:76" ht="35.25" customHeight="1" x14ac:dyDescent="0.25">
      <c r="B248" s="438"/>
      <c r="C248" s="439"/>
      <c r="D248" s="440" t="str">
        <f t="shared" si="35"/>
        <v/>
      </c>
      <c r="E248" s="441"/>
      <c r="F248" s="441"/>
      <c r="G248" s="442"/>
      <c r="H248" s="440" t="str">
        <f t="shared" si="36"/>
        <v/>
      </c>
      <c r="I248" s="441"/>
      <c r="J248" s="441"/>
      <c r="K248" s="442"/>
      <c r="L248" s="436" t="str">
        <f t="shared" si="32"/>
        <v/>
      </c>
      <c r="M248" s="437"/>
      <c r="N248" s="469"/>
      <c r="O248" s="470"/>
      <c r="P248" s="146"/>
      <c r="Q248" s="147"/>
      <c r="R248" s="450"/>
      <c r="S248" s="451"/>
      <c r="T248" s="452"/>
      <c r="U248" s="453"/>
      <c r="V248" s="454"/>
      <c r="W248" s="455"/>
      <c r="X248" s="453"/>
      <c r="Y248" s="454"/>
      <c r="Z248" s="454"/>
      <c r="AA248" s="455"/>
      <c r="AB248" s="453"/>
      <c r="AC248" s="455"/>
      <c r="AD248" s="453"/>
      <c r="AE248" s="455"/>
      <c r="AF248" s="453"/>
      <c r="AG248" s="454"/>
      <c r="AH248" s="455"/>
      <c r="AI248" s="148"/>
      <c r="AJ248" s="199"/>
      <c r="AK248" s="134"/>
      <c r="AL248" s="434" t="s">
        <v>589</v>
      </c>
      <c r="AM248" s="434"/>
      <c r="AN248" s="434"/>
      <c r="AO248" s="96"/>
      <c r="AP248" s="434" t="s">
        <v>591</v>
      </c>
      <c r="AQ248" s="434"/>
      <c r="AR248" s="434"/>
      <c r="AS248" s="96"/>
      <c r="AT248" s="434" t="s">
        <v>592</v>
      </c>
      <c r="AU248" s="434"/>
      <c r="AV248" s="434"/>
      <c r="AW248" s="96"/>
      <c r="AX248" s="434" t="s">
        <v>593</v>
      </c>
      <c r="AY248" s="434"/>
      <c r="AZ248" s="435"/>
      <c r="BB248" s="142" t="str">
        <f t="shared" si="33"/>
        <v/>
      </c>
      <c r="BC248" s="142" t="str">
        <f t="shared" si="37"/>
        <v/>
      </c>
      <c r="BD248" s="142" t="str">
        <f t="shared" si="37"/>
        <v/>
      </c>
      <c r="BE248" s="142" t="str">
        <f t="shared" si="37"/>
        <v/>
      </c>
      <c r="BF248" s="142" t="str">
        <f t="shared" si="37"/>
        <v/>
      </c>
      <c r="BG248" s="142" t="str">
        <f t="shared" si="37"/>
        <v/>
      </c>
      <c r="BH248" s="142" t="str">
        <f t="shared" si="37"/>
        <v/>
      </c>
      <c r="BX248" s="219">
        <f t="shared" si="34"/>
        <v>0</v>
      </c>
    </row>
    <row r="249" spans="2:76" ht="35.25" customHeight="1" x14ac:dyDescent="0.25">
      <c r="B249" s="438"/>
      <c r="C249" s="439"/>
      <c r="D249" s="440" t="str">
        <f t="shared" si="35"/>
        <v/>
      </c>
      <c r="E249" s="441"/>
      <c r="F249" s="441"/>
      <c r="G249" s="442"/>
      <c r="H249" s="440" t="str">
        <f t="shared" si="36"/>
        <v/>
      </c>
      <c r="I249" s="441"/>
      <c r="J249" s="441"/>
      <c r="K249" s="442"/>
      <c r="L249" s="436" t="str">
        <f t="shared" si="32"/>
        <v/>
      </c>
      <c r="M249" s="437"/>
      <c r="N249" s="469"/>
      <c r="O249" s="470"/>
      <c r="P249" s="146"/>
      <c r="Q249" s="147"/>
      <c r="R249" s="450"/>
      <c r="S249" s="451"/>
      <c r="T249" s="452"/>
      <c r="U249" s="453"/>
      <c r="V249" s="454"/>
      <c r="W249" s="455"/>
      <c r="X249" s="453"/>
      <c r="Y249" s="454"/>
      <c r="Z249" s="454"/>
      <c r="AA249" s="455"/>
      <c r="AB249" s="453"/>
      <c r="AC249" s="455"/>
      <c r="AD249" s="453"/>
      <c r="AE249" s="455"/>
      <c r="AF249" s="453"/>
      <c r="AG249" s="454"/>
      <c r="AH249" s="455"/>
      <c r="AI249" s="148"/>
      <c r="AJ249" s="199"/>
      <c r="AK249" s="134"/>
      <c r="AL249" s="434" t="s">
        <v>589</v>
      </c>
      <c r="AM249" s="434"/>
      <c r="AN249" s="434"/>
      <c r="AO249" s="96"/>
      <c r="AP249" s="434" t="s">
        <v>591</v>
      </c>
      <c r="AQ249" s="434"/>
      <c r="AR249" s="434"/>
      <c r="AS249" s="96"/>
      <c r="AT249" s="434" t="s">
        <v>592</v>
      </c>
      <c r="AU249" s="434"/>
      <c r="AV249" s="434"/>
      <c r="AW249" s="96"/>
      <c r="AX249" s="434" t="s">
        <v>593</v>
      </c>
      <c r="AY249" s="434"/>
      <c r="AZ249" s="435"/>
      <c r="BB249" s="142" t="str">
        <f t="shared" si="33"/>
        <v/>
      </c>
      <c r="BC249" s="142" t="str">
        <f t="shared" si="37"/>
        <v/>
      </c>
      <c r="BD249" s="142" t="str">
        <f t="shared" si="37"/>
        <v/>
      </c>
      <c r="BE249" s="142" t="str">
        <f t="shared" si="37"/>
        <v/>
      </c>
      <c r="BF249" s="142" t="str">
        <f t="shared" si="37"/>
        <v/>
      </c>
      <c r="BG249" s="142" t="str">
        <f t="shared" si="37"/>
        <v/>
      </c>
      <c r="BH249" s="142" t="str">
        <f t="shared" si="37"/>
        <v/>
      </c>
      <c r="BX249" s="219">
        <f t="shared" si="34"/>
        <v>0</v>
      </c>
    </row>
    <row r="250" spans="2:76" ht="35.25" customHeight="1" x14ac:dyDescent="0.25">
      <c r="B250" s="438"/>
      <c r="C250" s="439"/>
      <c r="D250" s="440" t="str">
        <f t="shared" si="35"/>
        <v/>
      </c>
      <c r="E250" s="441"/>
      <c r="F250" s="441"/>
      <c r="G250" s="442"/>
      <c r="H250" s="440" t="str">
        <f t="shared" si="36"/>
        <v/>
      </c>
      <c r="I250" s="441"/>
      <c r="J250" s="441"/>
      <c r="K250" s="442"/>
      <c r="L250" s="436" t="str">
        <f t="shared" si="32"/>
        <v/>
      </c>
      <c r="M250" s="437"/>
      <c r="N250" s="469"/>
      <c r="O250" s="470"/>
      <c r="P250" s="146"/>
      <c r="Q250" s="147"/>
      <c r="R250" s="450"/>
      <c r="S250" s="451"/>
      <c r="T250" s="452"/>
      <c r="U250" s="453"/>
      <c r="V250" s="454"/>
      <c r="W250" s="455"/>
      <c r="X250" s="453"/>
      <c r="Y250" s="454"/>
      <c r="Z250" s="454"/>
      <c r="AA250" s="455"/>
      <c r="AB250" s="453"/>
      <c r="AC250" s="455"/>
      <c r="AD250" s="453"/>
      <c r="AE250" s="455"/>
      <c r="AF250" s="453"/>
      <c r="AG250" s="454"/>
      <c r="AH250" s="455"/>
      <c r="AI250" s="148"/>
      <c r="AJ250" s="199"/>
      <c r="AK250" s="134"/>
      <c r="AL250" s="434" t="s">
        <v>589</v>
      </c>
      <c r="AM250" s="434"/>
      <c r="AN250" s="434"/>
      <c r="AO250" s="96"/>
      <c r="AP250" s="434" t="s">
        <v>591</v>
      </c>
      <c r="AQ250" s="434"/>
      <c r="AR250" s="434"/>
      <c r="AS250" s="96"/>
      <c r="AT250" s="434" t="s">
        <v>592</v>
      </c>
      <c r="AU250" s="434"/>
      <c r="AV250" s="434"/>
      <c r="AW250" s="96"/>
      <c r="AX250" s="434" t="s">
        <v>593</v>
      </c>
      <c r="AY250" s="434"/>
      <c r="AZ250" s="435"/>
      <c r="BB250" s="142" t="str">
        <f t="shared" si="33"/>
        <v/>
      </c>
      <c r="BC250" s="142" t="str">
        <f t="shared" si="37"/>
        <v/>
      </c>
      <c r="BD250" s="142" t="str">
        <f t="shared" si="37"/>
        <v/>
      </c>
      <c r="BE250" s="142" t="str">
        <f t="shared" si="37"/>
        <v/>
      </c>
      <c r="BF250" s="142" t="str">
        <f t="shared" si="37"/>
        <v/>
      </c>
      <c r="BG250" s="142" t="str">
        <f t="shared" si="37"/>
        <v/>
      </c>
      <c r="BH250" s="142" t="str">
        <f t="shared" si="37"/>
        <v/>
      </c>
      <c r="BX250" s="219">
        <f t="shared" si="34"/>
        <v>0</v>
      </c>
    </row>
    <row r="251" spans="2:76" ht="35.25" customHeight="1" x14ac:dyDescent="0.25">
      <c r="B251" s="438"/>
      <c r="C251" s="439"/>
      <c r="D251" s="440" t="str">
        <f t="shared" si="35"/>
        <v/>
      </c>
      <c r="E251" s="441"/>
      <c r="F251" s="441"/>
      <c r="G251" s="442"/>
      <c r="H251" s="440" t="str">
        <f t="shared" si="36"/>
        <v/>
      </c>
      <c r="I251" s="441"/>
      <c r="J251" s="441"/>
      <c r="K251" s="442"/>
      <c r="L251" s="436" t="str">
        <f t="shared" si="32"/>
        <v/>
      </c>
      <c r="M251" s="437"/>
      <c r="N251" s="469"/>
      <c r="O251" s="470"/>
      <c r="P251" s="146"/>
      <c r="Q251" s="147"/>
      <c r="R251" s="450"/>
      <c r="S251" s="451"/>
      <c r="T251" s="452"/>
      <c r="U251" s="453"/>
      <c r="V251" s="454"/>
      <c r="W251" s="455"/>
      <c r="X251" s="453"/>
      <c r="Y251" s="454"/>
      <c r="Z251" s="454"/>
      <c r="AA251" s="455"/>
      <c r="AB251" s="453"/>
      <c r="AC251" s="455"/>
      <c r="AD251" s="453"/>
      <c r="AE251" s="455"/>
      <c r="AF251" s="453"/>
      <c r="AG251" s="454"/>
      <c r="AH251" s="455"/>
      <c r="AI251" s="148"/>
      <c r="AJ251" s="199"/>
      <c r="AK251" s="134"/>
      <c r="AL251" s="434" t="s">
        <v>589</v>
      </c>
      <c r="AM251" s="434"/>
      <c r="AN251" s="434"/>
      <c r="AO251" s="96"/>
      <c r="AP251" s="434" t="s">
        <v>591</v>
      </c>
      <c r="AQ251" s="434"/>
      <c r="AR251" s="434"/>
      <c r="AS251" s="96"/>
      <c r="AT251" s="434" t="s">
        <v>592</v>
      </c>
      <c r="AU251" s="434"/>
      <c r="AV251" s="434"/>
      <c r="AW251" s="96"/>
      <c r="AX251" s="434" t="s">
        <v>593</v>
      </c>
      <c r="AY251" s="434"/>
      <c r="AZ251" s="435"/>
      <c r="BB251" s="142" t="str">
        <f t="shared" si="33"/>
        <v/>
      </c>
      <c r="BC251" s="142" t="str">
        <f t="shared" si="37"/>
        <v/>
      </c>
      <c r="BD251" s="142" t="str">
        <f t="shared" si="37"/>
        <v/>
      </c>
      <c r="BE251" s="142" t="str">
        <f t="shared" si="37"/>
        <v/>
      </c>
      <c r="BF251" s="142" t="str">
        <f t="shared" si="37"/>
        <v/>
      </c>
      <c r="BG251" s="142" t="str">
        <f t="shared" si="37"/>
        <v/>
      </c>
      <c r="BH251" s="142" t="str">
        <f t="shared" si="37"/>
        <v/>
      </c>
      <c r="BX251" s="219">
        <f t="shared" si="34"/>
        <v>0</v>
      </c>
    </row>
    <row r="252" spans="2:76" ht="35.25" customHeight="1" x14ac:dyDescent="0.25">
      <c r="B252" s="438"/>
      <c r="C252" s="439"/>
      <c r="D252" s="440" t="str">
        <f t="shared" si="35"/>
        <v/>
      </c>
      <c r="E252" s="441"/>
      <c r="F252" s="441"/>
      <c r="G252" s="442"/>
      <c r="H252" s="440" t="str">
        <f t="shared" si="36"/>
        <v/>
      </c>
      <c r="I252" s="441"/>
      <c r="J252" s="441"/>
      <c r="K252" s="442"/>
      <c r="L252" s="436" t="str">
        <f t="shared" si="32"/>
        <v/>
      </c>
      <c r="M252" s="437"/>
      <c r="N252" s="469"/>
      <c r="O252" s="470"/>
      <c r="P252" s="146"/>
      <c r="Q252" s="147"/>
      <c r="R252" s="450"/>
      <c r="S252" s="451"/>
      <c r="T252" s="452"/>
      <c r="U252" s="453"/>
      <c r="V252" s="454"/>
      <c r="W252" s="455"/>
      <c r="X252" s="453"/>
      <c r="Y252" s="454"/>
      <c r="Z252" s="454"/>
      <c r="AA252" s="455"/>
      <c r="AB252" s="453"/>
      <c r="AC252" s="455"/>
      <c r="AD252" s="453"/>
      <c r="AE252" s="455"/>
      <c r="AF252" s="453"/>
      <c r="AG252" s="454"/>
      <c r="AH252" s="455"/>
      <c r="AI252" s="148"/>
      <c r="AJ252" s="199"/>
      <c r="AK252" s="134"/>
      <c r="AL252" s="434" t="s">
        <v>589</v>
      </c>
      <c r="AM252" s="434"/>
      <c r="AN252" s="434"/>
      <c r="AO252" s="96"/>
      <c r="AP252" s="434" t="s">
        <v>591</v>
      </c>
      <c r="AQ252" s="434"/>
      <c r="AR252" s="434"/>
      <c r="AS252" s="96"/>
      <c r="AT252" s="434" t="s">
        <v>592</v>
      </c>
      <c r="AU252" s="434"/>
      <c r="AV252" s="434"/>
      <c r="AW252" s="96"/>
      <c r="AX252" s="434" t="s">
        <v>593</v>
      </c>
      <c r="AY252" s="434"/>
      <c r="AZ252" s="435"/>
      <c r="BB252" s="142" t="str">
        <f t="shared" si="33"/>
        <v/>
      </c>
      <c r="BC252" s="142" t="str">
        <f t="shared" si="37"/>
        <v/>
      </c>
      <c r="BD252" s="142" t="str">
        <f t="shared" si="37"/>
        <v/>
      </c>
      <c r="BE252" s="142" t="str">
        <f t="shared" si="37"/>
        <v/>
      </c>
      <c r="BF252" s="142" t="str">
        <f t="shared" si="37"/>
        <v/>
      </c>
      <c r="BG252" s="142" t="str">
        <f t="shared" si="37"/>
        <v/>
      </c>
      <c r="BH252" s="142" t="str">
        <f t="shared" si="37"/>
        <v/>
      </c>
      <c r="BX252" s="219">
        <f t="shared" si="34"/>
        <v>0</v>
      </c>
    </row>
    <row r="253" spans="2:76" ht="35.25" customHeight="1" x14ac:dyDescent="0.25">
      <c r="B253" s="438"/>
      <c r="C253" s="439"/>
      <c r="D253" s="440" t="str">
        <f t="shared" si="35"/>
        <v/>
      </c>
      <c r="E253" s="441"/>
      <c r="F253" s="441"/>
      <c r="G253" s="442"/>
      <c r="H253" s="440" t="str">
        <f t="shared" si="36"/>
        <v/>
      </c>
      <c r="I253" s="441"/>
      <c r="J253" s="441"/>
      <c r="K253" s="442"/>
      <c r="L253" s="436" t="str">
        <f t="shared" si="32"/>
        <v/>
      </c>
      <c r="M253" s="437"/>
      <c r="N253" s="469"/>
      <c r="O253" s="470"/>
      <c r="P253" s="146"/>
      <c r="Q253" s="147"/>
      <c r="R253" s="450"/>
      <c r="S253" s="451"/>
      <c r="T253" s="452"/>
      <c r="U253" s="453"/>
      <c r="V253" s="454"/>
      <c r="W253" s="455"/>
      <c r="X253" s="453"/>
      <c r="Y253" s="454"/>
      <c r="Z253" s="454"/>
      <c r="AA253" s="455"/>
      <c r="AB253" s="453"/>
      <c r="AC253" s="455"/>
      <c r="AD253" s="453"/>
      <c r="AE253" s="455"/>
      <c r="AF253" s="453"/>
      <c r="AG253" s="454"/>
      <c r="AH253" s="455"/>
      <c r="AI253" s="148"/>
      <c r="AJ253" s="199"/>
      <c r="AK253" s="134"/>
      <c r="AL253" s="434" t="s">
        <v>589</v>
      </c>
      <c r="AM253" s="434"/>
      <c r="AN253" s="434"/>
      <c r="AO253" s="96"/>
      <c r="AP253" s="434" t="s">
        <v>591</v>
      </c>
      <c r="AQ253" s="434"/>
      <c r="AR253" s="434"/>
      <c r="AS253" s="96"/>
      <c r="AT253" s="434" t="s">
        <v>592</v>
      </c>
      <c r="AU253" s="434"/>
      <c r="AV253" s="434"/>
      <c r="AW253" s="96"/>
      <c r="AX253" s="434" t="s">
        <v>593</v>
      </c>
      <c r="AY253" s="434"/>
      <c r="AZ253" s="435"/>
      <c r="BB253" s="142" t="str">
        <f t="shared" si="33"/>
        <v/>
      </c>
      <c r="BC253" s="142" t="str">
        <f t="shared" si="37"/>
        <v/>
      </c>
      <c r="BD253" s="142" t="str">
        <f t="shared" si="37"/>
        <v/>
      </c>
      <c r="BE253" s="142" t="str">
        <f t="shared" si="37"/>
        <v/>
      </c>
      <c r="BF253" s="142" t="str">
        <f t="shared" si="37"/>
        <v/>
      </c>
      <c r="BG253" s="142" t="str">
        <f t="shared" si="37"/>
        <v/>
      </c>
      <c r="BH253" s="142" t="str">
        <f t="shared" si="37"/>
        <v/>
      </c>
      <c r="BX253" s="219">
        <f t="shared" si="34"/>
        <v>0</v>
      </c>
    </row>
    <row r="254" spans="2:76" ht="35.25" customHeight="1" x14ac:dyDescent="0.25">
      <c r="B254" s="438"/>
      <c r="C254" s="439"/>
      <c r="D254" s="440" t="str">
        <f t="shared" si="35"/>
        <v/>
      </c>
      <c r="E254" s="441"/>
      <c r="F254" s="441"/>
      <c r="G254" s="442"/>
      <c r="H254" s="440" t="str">
        <f t="shared" si="36"/>
        <v/>
      </c>
      <c r="I254" s="441"/>
      <c r="J254" s="441"/>
      <c r="K254" s="442"/>
      <c r="L254" s="436" t="str">
        <f t="shared" si="32"/>
        <v/>
      </c>
      <c r="M254" s="437"/>
      <c r="N254" s="469"/>
      <c r="O254" s="470"/>
      <c r="P254" s="146"/>
      <c r="Q254" s="147"/>
      <c r="R254" s="450"/>
      <c r="S254" s="451"/>
      <c r="T254" s="452"/>
      <c r="U254" s="453"/>
      <c r="V254" s="454"/>
      <c r="W254" s="455"/>
      <c r="X254" s="453"/>
      <c r="Y254" s="454"/>
      <c r="Z254" s="454"/>
      <c r="AA254" s="455"/>
      <c r="AB254" s="453"/>
      <c r="AC254" s="455"/>
      <c r="AD254" s="453"/>
      <c r="AE254" s="455"/>
      <c r="AF254" s="453"/>
      <c r="AG254" s="454"/>
      <c r="AH254" s="455"/>
      <c r="AI254" s="148"/>
      <c r="AJ254" s="199"/>
      <c r="AK254" s="134"/>
      <c r="AL254" s="434" t="s">
        <v>589</v>
      </c>
      <c r="AM254" s="434"/>
      <c r="AN254" s="434"/>
      <c r="AO254" s="96"/>
      <c r="AP254" s="434" t="s">
        <v>591</v>
      </c>
      <c r="AQ254" s="434"/>
      <c r="AR254" s="434"/>
      <c r="AS254" s="96"/>
      <c r="AT254" s="434" t="s">
        <v>592</v>
      </c>
      <c r="AU254" s="434"/>
      <c r="AV254" s="434"/>
      <c r="AW254" s="96"/>
      <c r="AX254" s="434" t="s">
        <v>593</v>
      </c>
      <c r="AY254" s="434"/>
      <c r="AZ254" s="435"/>
      <c r="BB254" s="142" t="str">
        <f t="shared" si="33"/>
        <v/>
      </c>
      <c r="BC254" s="142" t="str">
        <f t="shared" si="37"/>
        <v/>
      </c>
      <c r="BD254" s="142" t="str">
        <f t="shared" si="37"/>
        <v/>
      </c>
      <c r="BE254" s="142" t="str">
        <f t="shared" si="37"/>
        <v/>
      </c>
      <c r="BF254" s="142" t="str">
        <f t="shared" si="37"/>
        <v/>
      </c>
      <c r="BG254" s="142" t="str">
        <f t="shared" si="37"/>
        <v/>
      </c>
      <c r="BH254" s="142" t="str">
        <f t="shared" si="37"/>
        <v/>
      </c>
      <c r="BX254" s="219">
        <f t="shared" si="34"/>
        <v>0</v>
      </c>
    </row>
    <row r="255" spans="2:76" ht="35.25" customHeight="1" x14ac:dyDescent="0.25">
      <c r="B255" s="438"/>
      <c r="C255" s="439"/>
      <c r="D255" s="440" t="str">
        <f t="shared" si="35"/>
        <v/>
      </c>
      <c r="E255" s="441"/>
      <c r="F255" s="441"/>
      <c r="G255" s="442"/>
      <c r="H255" s="440" t="str">
        <f t="shared" si="36"/>
        <v/>
      </c>
      <c r="I255" s="441"/>
      <c r="J255" s="441"/>
      <c r="K255" s="442"/>
      <c r="L255" s="436" t="str">
        <f t="shared" si="32"/>
        <v/>
      </c>
      <c r="M255" s="437"/>
      <c r="N255" s="469"/>
      <c r="O255" s="470"/>
      <c r="P255" s="146"/>
      <c r="Q255" s="147"/>
      <c r="R255" s="450"/>
      <c r="S255" s="451"/>
      <c r="T255" s="452"/>
      <c r="U255" s="453"/>
      <c r="V255" s="454"/>
      <c r="W255" s="455"/>
      <c r="X255" s="453"/>
      <c r="Y255" s="454"/>
      <c r="Z255" s="454"/>
      <c r="AA255" s="455"/>
      <c r="AB255" s="453"/>
      <c r="AC255" s="455"/>
      <c r="AD255" s="453"/>
      <c r="AE255" s="455"/>
      <c r="AF255" s="453"/>
      <c r="AG255" s="454"/>
      <c r="AH255" s="455"/>
      <c r="AI255" s="148"/>
      <c r="AJ255" s="199"/>
      <c r="AK255" s="134"/>
      <c r="AL255" s="434" t="s">
        <v>589</v>
      </c>
      <c r="AM255" s="434"/>
      <c r="AN255" s="434"/>
      <c r="AO255" s="96"/>
      <c r="AP255" s="434" t="s">
        <v>591</v>
      </c>
      <c r="AQ255" s="434"/>
      <c r="AR255" s="434"/>
      <c r="AS255" s="96"/>
      <c r="AT255" s="434" t="s">
        <v>592</v>
      </c>
      <c r="AU255" s="434"/>
      <c r="AV255" s="434"/>
      <c r="AW255" s="96"/>
      <c r="AX255" s="434" t="s">
        <v>593</v>
      </c>
      <c r="AY255" s="434"/>
      <c r="AZ255" s="435"/>
      <c r="BB255" s="142" t="str">
        <f t="shared" si="33"/>
        <v/>
      </c>
      <c r="BC255" s="142" t="str">
        <f t="shared" si="37"/>
        <v/>
      </c>
      <c r="BD255" s="142" t="str">
        <f t="shared" si="37"/>
        <v/>
      </c>
      <c r="BE255" s="142" t="str">
        <f t="shared" si="37"/>
        <v/>
      </c>
      <c r="BF255" s="142" t="str">
        <f t="shared" si="37"/>
        <v/>
      </c>
      <c r="BG255" s="142" t="str">
        <f t="shared" si="37"/>
        <v/>
      </c>
      <c r="BH255" s="142" t="str">
        <f t="shared" si="37"/>
        <v/>
      </c>
      <c r="BX255" s="219">
        <f t="shared" si="34"/>
        <v>0</v>
      </c>
    </row>
    <row r="256" spans="2:76" ht="35.25" customHeight="1" x14ac:dyDescent="0.25">
      <c r="B256" s="438"/>
      <c r="C256" s="439"/>
      <c r="D256" s="440" t="str">
        <f t="shared" si="35"/>
        <v/>
      </c>
      <c r="E256" s="441"/>
      <c r="F256" s="441"/>
      <c r="G256" s="442"/>
      <c r="H256" s="440" t="str">
        <f t="shared" si="36"/>
        <v/>
      </c>
      <c r="I256" s="441"/>
      <c r="J256" s="441"/>
      <c r="K256" s="442"/>
      <c r="L256" s="436" t="str">
        <f t="shared" si="32"/>
        <v/>
      </c>
      <c r="M256" s="437"/>
      <c r="N256" s="469"/>
      <c r="O256" s="470"/>
      <c r="P256" s="146"/>
      <c r="Q256" s="147"/>
      <c r="R256" s="450"/>
      <c r="S256" s="451"/>
      <c r="T256" s="452"/>
      <c r="U256" s="453"/>
      <c r="V256" s="454"/>
      <c r="W256" s="455"/>
      <c r="X256" s="453"/>
      <c r="Y256" s="454"/>
      <c r="Z256" s="454"/>
      <c r="AA256" s="455"/>
      <c r="AB256" s="453"/>
      <c r="AC256" s="455"/>
      <c r="AD256" s="453"/>
      <c r="AE256" s="455"/>
      <c r="AF256" s="453"/>
      <c r="AG256" s="454"/>
      <c r="AH256" s="455"/>
      <c r="AI256" s="148"/>
      <c r="AJ256" s="199"/>
      <c r="AK256" s="134"/>
      <c r="AL256" s="434" t="s">
        <v>589</v>
      </c>
      <c r="AM256" s="434"/>
      <c r="AN256" s="434"/>
      <c r="AO256" s="96"/>
      <c r="AP256" s="434" t="s">
        <v>591</v>
      </c>
      <c r="AQ256" s="434"/>
      <c r="AR256" s="434"/>
      <c r="AS256" s="96"/>
      <c r="AT256" s="434" t="s">
        <v>592</v>
      </c>
      <c r="AU256" s="434"/>
      <c r="AV256" s="434"/>
      <c r="AW256" s="96"/>
      <c r="AX256" s="434" t="s">
        <v>593</v>
      </c>
      <c r="AY256" s="434"/>
      <c r="AZ256" s="435"/>
      <c r="BB256" s="142" t="str">
        <f t="shared" si="33"/>
        <v/>
      </c>
      <c r="BC256" s="142" t="str">
        <f t="shared" si="37"/>
        <v/>
      </c>
      <c r="BD256" s="142" t="str">
        <f t="shared" si="37"/>
        <v/>
      </c>
      <c r="BE256" s="142" t="str">
        <f t="shared" si="37"/>
        <v/>
      </c>
      <c r="BF256" s="142" t="str">
        <f t="shared" si="37"/>
        <v/>
      </c>
      <c r="BG256" s="142" t="str">
        <f t="shared" si="37"/>
        <v/>
      </c>
      <c r="BH256" s="142" t="str">
        <f t="shared" si="37"/>
        <v/>
      </c>
      <c r="BX256" s="219">
        <f t="shared" si="34"/>
        <v>0</v>
      </c>
    </row>
    <row r="257" spans="2:76" ht="35.25" customHeight="1" x14ac:dyDescent="0.25">
      <c r="B257" s="438"/>
      <c r="C257" s="439"/>
      <c r="D257" s="440" t="str">
        <f t="shared" si="35"/>
        <v/>
      </c>
      <c r="E257" s="441"/>
      <c r="F257" s="441"/>
      <c r="G257" s="442"/>
      <c r="H257" s="440" t="str">
        <f t="shared" si="36"/>
        <v/>
      </c>
      <c r="I257" s="441"/>
      <c r="J257" s="441"/>
      <c r="K257" s="442"/>
      <c r="L257" s="436" t="str">
        <f t="shared" si="32"/>
        <v/>
      </c>
      <c r="M257" s="437"/>
      <c r="N257" s="469"/>
      <c r="O257" s="470"/>
      <c r="P257" s="146"/>
      <c r="Q257" s="147"/>
      <c r="R257" s="450"/>
      <c r="S257" s="451"/>
      <c r="T257" s="452"/>
      <c r="U257" s="453"/>
      <c r="V257" s="454"/>
      <c r="W257" s="455"/>
      <c r="X257" s="453"/>
      <c r="Y257" s="454"/>
      <c r="Z257" s="454"/>
      <c r="AA257" s="455"/>
      <c r="AB257" s="453"/>
      <c r="AC257" s="455"/>
      <c r="AD257" s="453"/>
      <c r="AE257" s="455"/>
      <c r="AF257" s="453"/>
      <c r="AG257" s="454"/>
      <c r="AH257" s="455"/>
      <c r="AI257" s="148"/>
      <c r="AJ257" s="199"/>
      <c r="AK257" s="134"/>
      <c r="AL257" s="434" t="s">
        <v>589</v>
      </c>
      <c r="AM257" s="434"/>
      <c r="AN257" s="434"/>
      <c r="AO257" s="96"/>
      <c r="AP257" s="434" t="s">
        <v>591</v>
      </c>
      <c r="AQ257" s="434"/>
      <c r="AR257" s="434"/>
      <c r="AS257" s="96"/>
      <c r="AT257" s="434" t="s">
        <v>592</v>
      </c>
      <c r="AU257" s="434"/>
      <c r="AV257" s="434"/>
      <c r="AW257" s="96"/>
      <c r="AX257" s="434" t="s">
        <v>593</v>
      </c>
      <c r="AY257" s="434"/>
      <c r="AZ257" s="435"/>
      <c r="BB257" s="142" t="str">
        <f t="shared" si="33"/>
        <v/>
      </c>
      <c r="BC257" s="142" t="str">
        <f t="shared" si="37"/>
        <v/>
      </c>
      <c r="BD257" s="142" t="str">
        <f t="shared" si="37"/>
        <v/>
      </c>
      <c r="BE257" s="142" t="str">
        <f t="shared" si="37"/>
        <v/>
      </c>
      <c r="BF257" s="142" t="str">
        <f t="shared" si="37"/>
        <v/>
      </c>
      <c r="BG257" s="142" t="str">
        <f t="shared" si="37"/>
        <v/>
      </c>
      <c r="BH257" s="142" t="str">
        <f t="shared" si="37"/>
        <v/>
      </c>
      <c r="BX257" s="219">
        <f t="shared" si="34"/>
        <v>0</v>
      </c>
    </row>
    <row r="258" spans="2:76" ht="35.25" customHeight="1" x14ac:dyDescent="0.25">
      <c r="B258" s="438"/>
      <c r="C258" s="439"/>
      <c r="D258" s="440" t="str">
        <f t="shared" si="35"/>
        <v/>
      </c>
      <c r="E258" s="441"/>
      <c r="F258" s="441"/>
      <c r="G258" s="442"/>
      <c r="H258" s="440" t="str">
        <f t="shared" si="36"/>
        <v/>
      </c>
      <c r="I258" s="441"/>
      <c r="J258" s="441"/>
      <c r="K258" s="442"/>
      <c r="L258" s="436" t="str">
        <f t="shared" si="32"/>
        <v/>
      </c>
      <c r="M258" s="437"/>
      <c r="N258" s="469"/>
      <c r="O258" s="470"/>
      <c r="P258" s="146"/>
      <c r="Q258" s="147"/>
      <c r="R258" s="450"/>
      <c r="S258" s="451"/>
      <c r="T258" s="452"/>
      <c r="U258" s="453"/>
      <c r="V258" s="454"/>
      <c r="W258" s="455"/>
      <c r="X258" s="453"/>
      <c r="Y258" s="454"/>
      <c r="Z258" s="454"/>
      <c r="AA258" s="455"/>
      <c r="AB258" s="453"/>
      <c r="AC258" s="455"/>
      <c r="AD258" s="453"/>
      <c r="AE258" s="455"/>
      <c r="AF258" s="453"/>
      <c r="AG258" s="454"/>
      <c r="AH258" s="455"/>
      <c r="AI258" s="148"/>
      <c r="AJ258" s="199"/>
      <c r="AK258" s="134"/>
      <c r="AL258" s="434" t="s">
        <v>589</v>
      </c>
      <c r="AM258" s="434"/>
      <c r="AN258" s="434"/>
      <c r="AO258" s="96"/>
      <c r="AP258" s="434" t="s">
        <v>591</v>
      </c>
      <c r="AQ258" s="434"/>
      <c r="AR258" s="434"/>
      <c r="AS258" s="96"/>
      <c r="AT258" s="434" t="s">
        <v>592</v>
      </c>
      <c r="AU258" s="434"/>
      <c r="AV258" s="434"/>
      <c r="AW258" s="96"/>
      <c r="AX258" s="434" t="s">
        <v>593</v>
      </c>
      <c r="AY258" s="434"/>
      <c r="AZ258" s="435"/>
      <c r="BB258" s="142" t="str">
        <f t="shared" si="33"/>
        <v/>
      </c>
      <c r="BC258" s="142" t="str">
        <f t="shared" si="37"/>
        <v/>
      </c>
      <c r="BD258" s="142" t="str">
        <f t="shared" si="37"/>
        <v/>
      </c>
      <c r="BE258" s="142" t="str">
        <f t="shared" si="37"/>
        <v/>
      </c>
      <c r="BF258" s="142" t="str">
        <f t="shared" si="37"/>
        <v/>
      </c>
      <c r="BG258" s="142" t="str">
        <f t="shared" si="37"/>
        <v/>
      </c>
      <c r="BH258" s="142" t="str">
        <f t="shared" si="37"/>
        <v/>
      </c>
      <c r="BX258" s="219">
        <f t="shared" si="34"/>
        <v>0</v>
      </c>
    </row>
    <row r="259" spans="2:76" ht="35.25" customHeight="1" x14ac:dyDescent="0.25">
      <c r="B259" s="438"/>
      <c r="C259" s="439"/>
      <c r="D259" s="440" t="str">
        <f t="shared" si="35"/>
        <v/>
      </c>
      <c r="E259" s="441"/>
      <c r="F259" s="441"/>
      <c r="G259" s="442"/>
      <c r="H259" s="440" t="str">
        <f t="shared" si="36"/>
        <v/>
      </c>
      <c r="I259" s="441"/>
      <c r="J259" s="441"/>
      <c r="K259" s="442"/>
      <c r="L259" s="436" t="str">
        <f t="shared" si="32"/>
        <v/>
      </c>
      <c r="M259" s="437"/>
      <c r="N259" s="469"/>
      <c r="O259" s="470"/>
      <c r="P259" s="146"/>
      <c r="Q259" s="147"/>
      <c r="R259" s="450"/>
      <c r="S259" s="451"/>
      <c r="T259" s="452"/>
      <c r="U259" s="453"/>
      <c r="V259" s="454"/>
      <c r="W259" s="455"/>
      <c r="X259" s="453"/>
      <c r="Y259" s="454"/>
      <c r="Z259" s="454"/>
      <c r="AA259" s="455"/>
      <c r="AB259" s="453"/>
      <c r="AC259" s="455"/>
      <c r="AD259" s="453"/>
      <c r="AE259" s="455"/>
      <c r="AF259" s="453"/>
      <c r="AG259" s="454"/>
      <c r="AH259" s="455"/>
      <c r="AI259" s="148"/>
      <c r="AJ259" s="199"/>
      <c r="AK259" s="134"/>
      <c r="AL259" s="434" t="s">
        <v>589</v>
      </c>
      <c r="AM259" s="434"/>
      <c r="AN259" s="434"/>
      <c r="AO259" s="96"/>
      <c r="AP259" s="434" t="s">
        <v>591</v>
      </c>
      <c r="AQ259" s="434"/>
      <c r="AR259" s="434"/>
      <c r="AS259" s="96"/>
      <c r="AT259" s="434" t="s">
        <v>592</v>
      </c>
      <c r="AU259" s="434"/>
      <c r="AV259" s="434"/>
      <c r="AW259" s="96"/>
      <c r="AX259" s="434" t="s">
        <v>593</v>
      </c>
      <c r="AY259" s="434"/>
      <c r="AZ259" s="435"/>
      <c r="BB259" s="142" t="str">
        <f t="shared" si="33"/>
        <v/>
      </c>
      <c r="BC259" s="142" t="str">
        <f t="shared" si="37"/>
        <v/>
      </c>
      <c r="BD259" s="142" t="str">
        <f t="shared" si="37"/>
        <v/>
      </c>
      <c r="BE259" s="142" t="str">
        <f t="shared" si="37"/>
        <v/>
      </c>
      <c r="BF259" s="142" t="str">
        <f t="shared" si="37"/>
        <v/>
      </c>
      <c r="BG259" s="142" t="str">
        <f t="shared" si="37"/>
        <v/>
      </c>
      <c r="BH259" s="142" t="str">
        <f t="shared" si="37"/>
        <v/>
      </c>
      <c r="BX259" s="219">
        <f t="shared" si="34"/>
        <v>0</v>
      </c>
    </row>
    <row r="260" spans="2:76" ht="35.25" customHeight="1" x14ac:dyDescent="0.25">
      <c r="B260" s="438"/>
      <c r="C260" s="439"/>
      <c r="D260" s="440" t="str">
        <f t="shared" si="35"/>
        <v/>
      </c>
      <c r="E260" s="441"/>
      <c r="F260" s="441"/>
      <c r="G260" s="442"/>
      <c r="H260" s="440" t="str">
        <f t="shared" si="36"/>
        <v/>
      </c>
      <c r="I260" s="441"/>
      <c r="J260" s="441"/>
      <c r="K260" s="442"/>
      <c r="L260" s="436" t="str">
        <f t="shared" si="32"/>
        <v/>
      </c>
      <c r="M260" s="437"/>
      <c r="N260" s="469"/>
      <c r="O260" s="470"/>
      <c r="P260" s="146"/>
      <c r="Q260" s="147"/>
      <c r="R260" s="450"/>
      <c r="S260" s="451"/>
      <c r="T260" s="452"/>
      <c r="U260" s="453"/>
      <c r="V260" s="454"/>
      <c r="W260" s="455"/>
      <c r="X260" s="453"/>
      <c r="Y260" s="454"/>
      <c r="Z260" s="454"/>
      <c r="AA260" s="455"/>
      <c r="AB260" s="453"/>
      <c r="AC260" s="455"/>
      <c r="AD260" s="453"/>
      <c r="AE260" s="455"/>
      <c r="AF260" s="453"/>
      <c r="AG260" s="454"/>
      <c r="AH260" s="455"/>
      <c r="AI260" s="148"/>
      <c r="AJ260" s="199"/>
      <c r="AK260" s="134"/>
      <c r="AL260" s="434" t="s">
        <v>589</v>
      </c>
      <c r="AM260" s="434"/>
      <c r="AN260" s="434"/>
      <c r="AO260" s="96"/>
      <c r="AP260" s="434" t="s">
        <v>591</v>
      </c>
      <c r="AQ260" s="434"/>
      <c r="AR260" s="434"/>
      <c r="AS260" s="96"/>
      <c r="AT260" s="434" t="s">
        <v>592</v>
      </c>
      <c r="AU260" s="434"/>
      <c r="AV260" s="434"/>
      <c r="AW260" s="96"/>
      <c r="AX260" s="434" t="s">
        <v>593</v>
      </c>
      <c r="AY260" s="434"/>
      <c r="AZ260" s="435"/>
      <c r="BB260" s="142" t="str">
        <f t="shared" si="33"/>
        <v/>
      </c>
      <c r="BC260" s="142" t="str">
        <f t="shared" si="37"/>
        <v/>
      </c>
      <c r="BD260" s="142" t="str">
        <f t="shared" si="37"/>
        <v/>
      </c>
      <c r="BE260" s="142" t="str">
        <f t="shared" si="37"/>
        <v/>
      </c>
      <c r="BF260" s="142" t="str">
        <f t="shared" si="37"/>
        <v/>
      </c>
      <c r="BG260" s="142" t="str">
        <f t="shared" si="37"/>
        <v/>
      </c>
      <c r="BH260" s="142" t="str">
        <f t="shared" si="37"/>
        <v/>
      </c>
      <c r="BX260" s="219">
        <f t="shared" si="34"/>
        <v>0</v>
      </c>
    </row>
    <row r="261" spans="2:76" ht="35.25" customHeight="1" x14ac:dyDescent="0.25">
      <c r="B261" s="438"/>
      <c r="C261" s="439"/>
      <c r="D261" s="440" t="str">
        <f t="shared" si="35"/>
        <v/>
      </c>
      <c r="E261" s="441"/>
      <c r="F261" s="441"/>
      <c r="G261" s="442"/>
      <c r="H261" s="440" t="str">
        <f t="shared" si="36"/>
        <v/>
      </c>
      <c r="I261" s="441"/>
      <c r="J261" s="441"/>
      <c r="K261" s="442"/>
      <c r="L261" s="436" t="str">
        <f t="shared" si="32"/>
        <v/>
      </c>
      <c r="M261" s="437"/>
      <c r="N261" s="469"/>
      <c r="O261" s="470"/>
      <c r="P261" s="146"/>
      <c r="Q261" s="147"/>
      <c r="R261" s="450"/>
      <c r="S261" s="451"/>
      <c r="T261" s="452"/>
      <c r="U261" s="453"/>
      <c r="V261" s="454"/>
      <c r="W261" s="455"/>
      <c r="X261" s="453"/>
      <c r="Y261" s="454"/>
      <c r="Z261" s="454"/>
      <c r="AA261" s="455"/>
      <c r="AB261" s="453"/>
      <c r="AC261" s="455"/>
      <c r="AD261" s="453"/>
      <c r="AE261" s="455"/>
      <c r="AF261" s="453"/>
      <c r="AG261" s="454"/>
      <c r="AH261" s="455"/>
      <c r="AI261" s="148"/>
      <c r="AJ261" s="199"/>
      <c r="AK261" s="134"/>
      <c r="AL261" s="434" t="s">
        <v>589</v>
      </c>
      <c r="AM261" s="434"/>
      <c r="AN261" s="434"/>
      <c r="AO261" s="96"/>
      <c r="AP261" s="434" t="s">
        <v>591</v>
      </c>
      <c r="AQ261" s="434"/>
      <c r="AR261" s="434"/>
      <c r="AS261" s="96"/>
      <c r="AT261" s="434" t="s">
        <v>592</v>
      </c>
      <c r="AU261" s="434"/>
      <c r="AV261" s="434"/>
      <c r="AW261" s="96"/>
      <c r="AX261" s="434" t="s">
        <v>593</v>
      </c>
      <c r="AY261" s="434"/>
      <c r="AZ261" s="435"/>
      <c r="BB261" s="142" t="str">
        <f t="shared" si="33"/>
        <v/>
      </c>
      <c r="BC261" s="142" t="str">
        <f t="shared" si="37"/>
        <v/>
      </c>
      <c r="BD261" s="142" t="str">
        <f t="shared" si="37"/>
        <v/>
      </c>
      <c r="BE261" s="142" t="str">
        <f t="shared" si="37"/>
        <v/>
      </c>
      <c r="BF261" s="142" t="str">
        <f t="shared" si="37"/>
        <v/>
      </c>
      <c r="BG261" s="142" t="str">
        <f t="shared" si="37"/>
        <v/>
      </c>
      <c r="BH261" s="142" t="str">
        <f t="shared" si="37"/>
        <v/>
      </c>
      <c r="BX261" s="219">
        <f t="shared" si="34"/>
        <v>0</v>
      </c>
    </row>
    <row r="262" spans="2:76" ht="35.25" customHeight="1" x14ac:dyDescent="0.25">
      <c r="B262" s="438"/>
      <c r="C262" s="439"/>
      <c r="D262" s="440" t="str">
        <f t="shared" si="35"/>
        <v/>
      </c>
      <c r="E262" s="441"/>
      <c r="F262" s="441"/>
      <c r="G262" s="442"/>
      <c r="H262" s="440" t="str">
        <f t="shared" si="36"/>
        <v/>
      </c>
      <c r="I262" s="441"/>
      <c r="J262" s="441"/>
      <c r="K262" s="442"/>
      <c r="L262" s="436" t="str">
        <f t="shared" si="32"/>
        <v/>
      </c>
      <c r="M262" s="437"/>
      <c r="N262" s="469"/>
      <c r="O262" s="470"/>
      <c r="P262" s="146"/>
      <c r="Q262" s="147"/>
      <c r="R262" s="450"/>
      <c r="S262" s="451"/>
      <c r="T262" s="452"/>
      <c r="U262" s="453"/>
      <c r="V262" s="454"/>
      <c r="W262" s="455"/>
      <c r="X262" s="453"/>
      <c r="Y262" s="454"/>
      <c r="Z262" s="454"/>
      <c r="AA262" s="455"/>
      <c r="AB262" s="453"/>
      <c r="AC262" s="455"/>
      <c r="AD262" s="453"/>
      <c r="AE262" s="455"/>
      <c r="AF262" s="453"/>
      <c r="AG262" s="454"/>
      <c r="AH262" s="455"/>
      <c r="AI262" s="148"/>
      <c r="AJ262" s="199"/>
      <c r="AK262" s="134"/>
      <c r="AL262" s="434" t="s">
        <v>589</v>
      </c>
      <c r="AM262" s="434"/>
      <c r="AN262" s="434"/>
      <c r="AO262" s="96"/>
      <c r="AP262" s="434" t="s">
        <v>591</v>
      </c>
      <c r="AQ262" s="434"/>
      <c r="AR262" s="434"/>
      <c r="AS262" s="96"/>
      <c r="AT262" s="434" t="s">
        <v>592</v>
      </c>
      <c r="AU262" s="434"/>
      <c r="AV262" s="434"/>
      <c r="AW262" s="96"/>
      <c r="AX262" s="434" t="s">
        <v>593</v>
      </c>
      <c r="AY262" s="434"/>
      <c r="AZ262" s="435"/>
      <c r="BB262" s="142" t="str">
        <f t="shared" si="33"/>
        <v/>
      </c>
      <c r="BC262" s="142" t="str">
        <f t="shared" si="37"/>
        <v/>
      </c>
      <c r="BD262" s="142" t="str">
        <f t="shared" si="37"/>
        <v/>
      </c>
      <c r="BE262" s="142" t="str">
        <f t="shared" si="37"/>
        <v/>
      </c>
      <c r="BF262" s="142" t="str">
        <f t="shared" si="37"/>
        <v/>
      </c>
      <c r="BG262" s="142" t="str">
        <f t="shared" si="37"/>
        <v/>
      </c>
      <c r="BH262" s="142" t="str">
        <f t="shared" si="37"/>
        <v/>
      </c>
      <c r="BX262" s="219">
        <f t="shared" si="34"/>
        <v>0</v>
      </c>
    </row>
    <row r="263" spans="2:76" ht="35.25" customHeight="1" x14ac:dyDescent="0.25">
      <c r="B263" s="438"/>
      <c r="C263" s="439"/>
      <c r="D263" s="440" t="str">
        <f t="shared" si="35"/>
        <v/>
      </c>
      <c r="E263" s="441"/>
      <c r="F263" s="441"/>
      <c r="G263" s="442"/>
      <c r="H263" s="440" t="str">
        <f t="shared" si="36"/>
        <v/>
      </c>
      <c r="I263" s="441"/>
      <c r="J263" s="441"/>
      <c r="K263" s="442"/>
      <c r="L263" s="436" t="str">
        <f t="shared" si="32"/>
        <v/>
      </c>
      <c r="M263" s="437"/>
      <c r="N263" s="469"/>
      <c r="O263" s="470"/>
      <c r="P263" s="146"/>
      <c r="Q263" s="147"/>
      <c r="R263" s="450"/>
      <c r="S263" s="451"/>
      <c r="T263" s="452"/>
      <c r="U263" s="453"/>
      <c r="V263" s="454"/>
      <c r="W263" s="455"/>
      <c r="X263" s="453"/>
      <c r="Y263" s="454"/>
      <c r="Z263" s="454"/>
      <c r="AA263" s="455"/>
      <c r="AB263" s="453"/>
      <c r="AC263" s="455"/>
      <c r="AD263" s="453"/>
      <c r="AE263" s="455"/>
      <c r="AF263" s="453"/>
      <c r="AG263" s="454"/>
      <c r="AH263" s="455"/>
      <c r="AI263" s="148"/>
      <c r="AJ263" s="199"/>
      <c r="AK263" s="134"/>
      <c r="AL263" s="434" t="s">
        <v>589</v>
      </c>
      <c r="AM263" s="434"/>
      <c r="AN263" s="434"/>
      <c r="AO263" s="96"/>
      <c r="AP263" s="434" t="s">
        <v>591</v>
      </c>
      <c r="AQ263" s="434"/>
      <c r="AR263" s="434"/>
      <c r="AS263" s="96"/>
      <c r="AT263" s="434" t="s">
        <v>592</v>
      </c>
      <c r="AU263" s="434"/>
      <c r="AV263" s="434"/>
      <c r="AW263" s="96"/>
      <c r="AX263" s="434" t="s">
        <v>593</v>
      </c>
      <c r="AY263" s="434"/>
      <c r="AZ263" s="435"/>
      <c r="BB263" s="142" t="str">
        <f t="shared" si="33"/>
        <v/>
      </c>
      <c r="BC263" s="142" t="str">
        <f t="shared" si="37"/>
        <v/>
      </c>
      <c r="BD263" s="142" t="str">
        <f t="shared" si="37"/>
        <v/>
      </c>
      <c r="BE263" s="142" t="str">
        <f t="shared" si="37"/>
        <v/>
      </c>
      <c r="BF263" s="142" t="str">
        <f t="shared" si="37"/>
        <v/>
      </c>
      <c r="BG263" s="142" t="str">
        <f t="shared" si="37"/>
        <v/>
      </c>
      <c r="BH263" s="142" t="str">
        <f t="shared" si="37"/>
        <v/>
      </c>
      <c r="BX263" s="219">
        <f t="shared" si="34"/>
        <v>0</v>
      </c>
    </row>
    <row r="264" spans="2:76" ht="35.25" customHeight="1" x14ac:dyDescent="0.25">
      <c r="B264" s="438"/>
      <c r="C264" s="439"/>
      <c r="D264" s="440" t="str">
        <f t="shared" si="35"/>
        <v/>
      </c>
      <c r="E264" s="441"/>
      <c r="F264" s="441"/>
      <c r="G264" s="442"/>
      <c r="H264" s="440" t="str">
        <f t="shared" si="36"/>
        <v/>
      </c>
      <c r="I264" s="441"/>
      <c r="J264" s="441"/>
      <c r="K264" s="442"/>
      <c r="L264" s="436" t="str">
        <f t="shared" ref="L264:L306" si="38">IF(B264="","",VLOOKUP(B264,$BT$6:$BW$36,4,0))</f>
        <v/>
      </c>
      <c r="M264" s="437"/>
      <c r="N264" s="469"/>
      <c r="O264" s="470"/>
      <c r="P264" s="146"/>
      <c r="Q264" s="147"/>
      <c r="R264" s="450"/>
      <c r="S264" s="451"/>
      <c r="T264" s="452"/>
      <c r="U264" s="453"/>
      <c r="V264" s="454"/>
      <c r="W264" s="455"/>
      <c r="X264" s="453"/>
      <c r="Y264" s="454"/>
      <c r="Z264" s="454"/>
      <c r="AA264" s="455"/>
      <c r="AB264" s="453"/>
      <c r="AC264" s="455"/>
      <c r="AD264" s="453"/>
      <c r="AE264" s="455"/>
      <c r="AF264" s="453"/>
      <c r="AG264" s="454"/>
      <c r="AH264" s="455"/>
      <c r="AI264" s="148"/>
      <c r="AJ264" s="199"/>
      <c r="AK264" s="134"/>
      <c r="AL264" s="434" t="s">
        <v>589</v>
      </c>
      <c r="AM264" s="434"/>
      <c r="AN264" s="434"/>
      <c r="AO264" s="96"/>
      <c r="AP264" s="434" t="s">
        <v>591</v>
      </c>
      <c r="AQ264" s="434"/>
      <c r="AR264" s="434"/>
      <c r="AS264" s="96"/>
      <c r="AT264" s="434" t="s">
        <v>592</v>
      </c>
      <c r="AU264" s="434"/>
      <c r="AV264" s="434"/>
      <c r="AW264" s="96"/>
      <c r="AX264" s="434" t="s">
        <v>593</v>
      </c>
      <c r="AY264" s="434"/>
      <c r="AZ264" s="435"/>
      <c r="BB264" s="142" t="str">
        <f t="shared" ref="BB264:BB306" si="39">IF($BF$1="","",IF($AB264=BB$6,(SUM($L264*$BF$1)+10)*2,""))</f>
        <v/>
      </c>
      <c r="BC264" s="142" t="str">
        <f t="shared" si="37"/>
        <v/>
      </c>
      <c r="BD264" s="142" t="str">
        <f t="shared" si="37"/>
        <v/>
      </c>
      <c r="BE264" s="142" t="str">
        <f t="shared" si="37"/>
        <v/>
      </c>
      <c r="BF264" s="142" t="str">
        <f t="shared" si="37"/>
        <v/>
      </c>
      <c r="BG264" s="142" t="str">
        <f t="shared" si="37"/>
        <v/>
      </c>
      <c r="BH264" s="142" t="str">
        <f t="shared" si="37"/>
        <v/>
      </c>
      <c r="BX264" s="219">
        <f t="shared" ref="BX264:BX307" si="40">B264</f>
        <v>0</v>
      </c>
    </row>
    <row r="265" spans="2:76" ht="35.25" customHeight="1" x14ac:dyDescent="0.25">
      <c r="B265" s="438"/>
      <c r="C265" s="439"/>
      <c r="D265" s="440" t="str">
        <f t="shared" ref="D265:D306" si="41">IF(B265="","",VLOOKUP(B265,$BT$6:$BW$36,2,0))</f>
        <v/>
      </c>
      <c r="E265" s="441"/>
      <c r="F265" s="441"/>
      <c r="G265" s="442"/>
      <c r="H265" s="440" t="str">
        <f t="shared" ref="H265:H306" si="42">IF(B265="","",VLOOKUP(B265,$BT$6:$BW$36,3,0))</f>
        <v/>
      </c>
      <c r="I265" s="441"/>
      <c r="J265" s="441"/>
      <c r="K265" s="442"/>
      <c r="L265" s="436" t="str">
        <f t="shared" si="38"/>
        <v/>
      </c>
      <c r="M265" s="437"/>
      <c r="N265" s="469"/>
      <c r="O265" s="470"/>
      <c r="P265" s="146"/>
      <c r="Q265" s="147"/>
      <c r="R265" s="450"/>
      <c r="S265" s="451"/>
      <c r="T265" s="452"/>
      <c r="U265" s="453"/>
      <c r="V265" s="454"/>
      <c r="W265" s="455"/>
      <c r="X265" s="453"/>
      <c r="Y265" s="454"/>
      <c r="Z265" s="454"/>
      <c r="AA265" s="455"/>
      <c r="AB265" s="453"/>
      <c r="AC265" s="455"/>
      <c r="AD265" s="453"/>
      <c r="AE265" s="455"/>
      <c r="AF265" s="453"/>
      <c r="AG265" s="454"/>
      <c r="AH265" s="455"/>
      <c r="AI265" s="148"/>
      <c r="AJ265" s="199"/>
      <c r="AK265" s="134"/>
      <c r="AL265" s="434" t="s">
        <v>589</v>
      </c>
      <c r="AM265" s="434"/>
      <c r="AN265" s="434"/>
      <c r="AO265" s="96"/>
      <c r="AP265" s="434" t="s">
        <v>591</v>
      </c>
      <c r="AQ265" s="434"/>
      <c r="AR265" s="434"/>
      <c r="AS265" s="96"/>
      <c r="AT265" s="434" t="s">
        <v>592</v>
      </c>
      <c r="AU265" s="434"/>
      <c r="AV265" s="434"/>
      <c r="AW265" s="96"/>
      <c r="AX265" s="434" t="s">
        <v>593</v>
      </c>
      <c r="AY265" s="434"/>
      <c r="AZ265" s="435"/>
      <c r="BB265" s="142" t="str">
        <f t="shared" si="39"/>
        <v/>
      </c>
      <c r="BC265" s="142" t="str">
        <f t="shared" si="37"/>
        <v/>
      </c>
      <c r="BD265" s="142" t="str">
        <f t="shared" si="37"/>
        <v/>
      </c>
      <c r="BE265" s="142" t="str">
        <f t="shared" si="37"/>
        <v/>
      </c>
      <c r="BF265" s="142" t="str">
        <f t="shared" si="37"/>
        <v/>
      </c>
      <c r="BG265" s="142" t="str">
        <f t="shared" si="37"/>
        <v/>
      </c>
      <c r="BH265" s="142" t="str">
        <f t="shared" si="37"/>
        <v/>
      </c>
      <c r="BX265" s="219">
        <f t="shared" si="40"/>
        <v>0</v>
      </c>
    </row>
    <row r="266" spans="2:76" ht="35.25" customHeight="1" x14ac:dyDescent="0.25">
      <c r="B266" s="438"/>
      <c r="C266" s="439"/>
      <c r="D266" s="440" t="str">
        <f t="shared" si="41"/>
        <v/>
      </c>
      <c r="E266" s="441"/>
      <c r="F266" s="441"/>
      <c r="G266" s="442"/>
      <c r="H266" s="440" t="str">
        <f t="shared" si="42"/>
        <v/>
      </c>
      <c r="I266" s="441"/>
      <c r="J266" s="441"/>
      <c r="K266" s="442"/>
      <c r="L266" s="436" t="str">
        <f t="shared" si="38"/>
        <v/>
      </c>
      <c r="M266" s="437"/>
      <c r="N266" s="469"/>
      <c r="O266" s="470"/>
      <c r="P266" s="146"/>
      <c r="Q266" s="147"/>
      <c r="R266" s="450"/>
      <c r="S266" s="451"/>
      <c r="T266" s="452"/>
      <c r="U266" s="453"/>
      <c r="V266" s="454"/>
      <c r="W266" s="455"/>
      <c r="X266" s="453"/>
      <c r="Y266" s="454"/>
      <c r="Z266" s="454"/>
      <c r="AA266" s="455"/>
      <c r="AB266" s="453"/>
      <c r="AC266" s="455"/>
      <c r="AD266" s="453"/>
      <c r="AE266" s="455"/>
      <c r="AF266" s="453"/>
      <c r="AG266" s="454"/>
      <c r="AH266" s="455"/>
      <c r="AI266" s="148"/>
      <c r="AJ266" s="199"/>
      <c r="AK266" s="134"/>
      <c r="AL266" s="434" t="s">
        <v>589</v>
      </c>
      <c r="AM266" s="434"/>
      <c r="AN266" s="434"/>
      <c r="AO266" s="96"/>
      <c r="AP266" s="434" t="s">
        <v>591</v>
      </c>
      <c r="AQ266" s="434"/>
      <c r="AR266" s="434"/>
      <c r="AS266" s="96"/>
      <c r="AT266" s="434" t="s">
        <v>592</v>
      </c>
      <c r="AU266" s="434"/>
      <c r="AV266" s="434"/>
      <c r="AW266" s="96"/>
      <c r="AX266" s="434" t="s">
        <v>593</v>
      </c>
      <c r="AY266" s="434"/>
      <c r="AZ266" s="435"/>
      <c r="BB266" s="142" t="str">
        <f t="shared" si="39"/>
        <v/>
      </c>
      <c r="BC266" s="142" t="str">
        <f t="shared" si="37"/>
        <v/>
      </c>
      <c r="BD266" s="142" t="str">
        <f t="shared" si="37"/>
        <v/>
      </c>
      <c r="BE266" s="142" t="str">
        <f t="shared" si="37"/>
        <v/>
      </c>
      <c r="BF266" s="142" t="str">
        <f t="shared" si="37"/>
        <v/>
      </c>
      <c r="BG266" s="142" t="str">
        <f t="shared" si="37"/>
        <v/>
      </c>
      <c r="BH266" s="142" t="str">
        <f t="shared" si="37"/>
        <v/>
      </c>
      <c r="BX266" s="219">
        <f t="shared" si="40"/>
        <v>0</v>
      </c>
    </row>
    <row r="267" spans="2:76" ht="35.25" customHeight="1" x14ac:dyDescent="0.25">
      <c r="B267" s="438"/>
      <c r="C267" s="439"/>
      <c r="D267" s="440" t="str">
        <f t="shared" si="41"/>
        <v/>
      </c>
      <c r="E267" s="441"/>
      <c r="F267" s="441"/>
      <c r="G267" s="442"/>
      <c r="H267" s="440" t="str">
        <f t="shared" si="42"/>
        <v/>
      </c>
      <c r="I267" s="441"/>
      <c r="J267" s="441"/>
      <c r="K267" s="442"/>
      <c r="L267" s="436" t="str">
        <f t="shared" si="38"/>
        <v/>
      </c>
      <c r="M267" s="437"/>
      <c r="N267" s="469"/>
      <c r="O267" s="470"/>
      <c r="P267" s="146"/>
      <c r="Q267" s="147"/>
      <c r="R267" s="450"/>
      <c r="S267" s="451"/>
      <c r="T267" s="452"/>
      <c r="U267" s="453"/>
      <c r="V267" s="454"/>
      <c r="W267" s="455"/>
      <c r="X267" s="453"/>
      <c r="Y267" s="454"/>
      <c r="Z267" s="454"/>
      <c r="AA267" s="455"/>
      <c r="AB267" s="453"/>
      <c r="AC267" s="455"/>
      <c r="AD267" s="453"/>
      <c r="AE267" s="455"/>
      <c r="AF267" s="453"/>
      <c r="AG267" s="454"/>
      <c r="AH267" s="455"/>
      <c r="AI267" s="148"/>
      <c r="AJ267" s="199"/>
      <c r="AK267" s="134"/>
      <c r="AL267" s="434" t="s">
        <v>589</v>
      </c>
      <c r="AM267" s="434"/>
      <c r="AN267" s="434"/>
      <c r="AO267" s="96"/>
      <c r="AP267" s="434" t="s">
        <v>591</v>
      </c>
      <c r="AQ267" s="434"/>
      <c r="AR267" s="434"/>
      <c r="AS267" s="96"/>
      <c r="AT267" s="434" t="s">
        <v>592</v>
      </c>
      <c r="AU267" s="434"/>
      <c r="AV267" s="434"/>
      <c r="AW267" s="96"/>
      <c r="AX267" s="434" t="s">
        <v>593</v>
      </c>
      <c r="AY267" s="434"/>
      <c r="AZ267" s="435"/>
      <c r="BB267" s="142" t="str">
        <f t="shared" si="39"/>
        <v/>
      </c>
      <c r="BC267" s="142" t="str">
        <f t="shared" si="37"/>
        <v/>
      </c>
      <c r="BD267" s="142" t="str">
        <f t="shared" si="37"/>
        <v/>
      </c>
      <c r="BE267" s="142" t="str">
        <f t="shared" si="37"/>
        <v/>
      </c>
      <c r="BF267" s="142" t="str">
        <f t="shared" si="37"/>
        <v/>
      </c>
      <c r="BG267" s="142" t="str">
        <f t="shared" si="37"/>
        <v/>
      </c>
      <c r="BH267" s="142" t="str">
        <f t="shared" si="37"/>
        <v/>
      </c>
      <c r="BX267" s="219">
        <f t="shared" si="40"/>
        <v>0</v>
      </c>
    </row>
    <row r="268" spans="2:76" ht="35.25" customHeight="1" x14ac:dyDescent="0.25">
      <c r="B268" s="438"/>
      <c r="C268" s="439"/>
      <c r="D268" s="440" t="str">
        <f t="shared" si="41"/>
        <v/>
      </c>
      <c r="E268" s="441"/>
      <c r="F268" s="441"/>
      <c r="G268" s="442"/>
      <c r="H268" s="440" t="str">
        <f t="shared" si="42"/>
        <v/>
      </c>
      <c r="I268" s="441"/>
      <c r="J268" s="441"/>
      <c r="K268" s="442"/>
      <c r="L268" s="436" t="str">
        <f t="shared" si="38"/>
        <v/>
      </c>
      <c r="M268" s="437"/>
      <c r="N268" s="469"/>
      <c r="O268" s="470"/>
      <c r="P268" s="146"/>
      <c r="Q268" s="147"/>
      <c r="R268" s="450"/>
      <c r="S268" s="451"/>
      <c r="T268" s="452"/>
      <c r="U268" s="453"/>
      <c r="V268" s="454"/>
      <c r="W268" s="455"/>
      <c r="X268" s="453"/>
      <c r="Y268" s="454"/>
      <c r="Z268" s="454"/>
      <c r="AA268" s="455"/>
      <c r="AB268" s="453"/>
      <c r="AC268" s="455"/>
      <c r="AD268" s="453"/>
      <c r="AE268" s="455"/>
      <c r="AF268" s="453"/>
      <c r="AG268" s="454"/>
      <c r="AH268" s="455"/>
      <c r="AI268" s="148"/>
      <c r="AJ268" s="199"/>
      <c r="AK268" s="134"/>
      <c r="AL268" s="434" t="s">
        <v>589</v>
      </c>
      <c r="AM268" s="434"/>
      <c r="AN268" s="434"/>
      <c r="AO268" s="96"/>
      <c r="AP268" s="434" t="s">
        <v>591</v>
      </c>
      <c r="AQ268" s="434"/>
      <c r="AR268" s="434"/>
      <c r="AS268" s="96"/>
      <c r="AT268" s="434" t="s">
        <v>592</v>
      </c>
      <c r="AU268" s="434"/>
      <c r="AV268" s="434"/>
      <c r="AW268" s="96"/>
      <c r="AX268" s="434" t="s">
        <v>593</v>
      </c>
      <c r="AY268" s="434"/>
      <c r="AZ268" s="435"/>
      <c r="BB268" s="142" t="str">
        <f t="shared" si="39"/>
        <v/>
      </c>
      <c r="BC268" s="142" t="str">
        <f t="shared" si="37"/>
        <v/>
      </c>
      <c r="BD268" s="142" t="str">
        <f t="shared" si="37"/>
        <v/>
      </c>
      <c r="BE268" s="142" t="str">
        <f t="shared" si="37"/>
        <v/>
      </c>
      <c r="BF268" s="142" t="str">
        <f t="shared" si="37"/>
        <v/>
      </c>
      <c r="BG268" s="142" t="str">
        <f t="shared" si="37"/>
        <v/>
      </c>
      <c r="BH268" s="142" t="str">
        <f t="shared" si="37"/>
        <v/>
      </c>
      <c r="BX268" s="219">
        <f t="shared" si="40"/>
        <v>0</v>
      </c>
    </row>
    <row r="269" spans="2:76" ht="35.25" customHeight="1" x14ac:dyDescent="0.25">
      <c r="B269" s="438"/>
      <c r="C269" s="439"/>
      <c r="D269" s="440" t="str">
        <f t="shared" si="41"/>
        <v/>
      </c>
      <c r="E269" s="441"/>
      <c r="F269" s="441"/>
      <c r="G269" s="442"/>
      <c r="H269" s="440" t="str">
        <f t="shared" si="42"/>
        <v/>
      </c>
      <c r="I269" s="441"/>
      <c r="J269" s="441"/>
      <c r="K269" s="442"/>
      <c r="L269" s="436" t="str">
        <f t="shared" si="38"/>
        <v/>
      </c>
      <c r="M269" s="437"/>
      <c r="N269" s="469"/>
      <c r="O269" s="470"/>
      <c r="P269" s="146"/>
      <c r="Q269" s="147"/>
      <c r="R269" s="450"/>
      <c r="S269" s="451"/>
      <c r="T269" s="452"/>
      <c r="U269" s="453"/>
      <c r="V269" s="454"/>
      <c r="W269" s="455"/>
      <c r="X269" s="453"/>
      <c r="Y269" s="454"/>
      <c r="Z269" s="454"/>
      <c r="AA269" s="455"/>
      <c r="AB269" s="453"/>
      <c r="AC269" s="455"/>
      <c r="AD269" s="453"/>
      <c r="AE269" s="455"/>
      <c r="AF269" s="453"/>
      <c r="AG269" s="454"/>
      <c r="AH269" s="455"/>
      <c r="AI269" s="148"/>
      <c r="AJ269" s="199"/>
      <c r="AK269" s="134"/>
      <c r="AL269" s="434" t="s">
        <v>589</v>
      </c>
      <c r="AM269" s="434"/>
      <c r="AN269" s="434"/>
      <c r="AO269" s="96"/>
      <c r="AP269" s="434" t="s">
        <v>591</v>
      </c>
      <c r="AQ269" s="434"/>
      <c r="AR269" s="434"/>
      <c r="AS269" s="96"/>
      <c r="AT269" s="434" t="s">
        <v>592</v>
      </c>
      <c r="AU269" s="434"/>
      <c r="AV269" s="434"/>
      <c r="AW269" s="96"/>
      <c r="AX269" s="434" t="s">
        <v>593</v>
      </c>
      <c r="AY269" s="434"/>
      <c r="AZ269" s="435"/>
      <c r="BB269" s="142" t="str">
        <f t="shared" si="39"/>
        <v/>
      </c>
      <c r="BC269" s="142" t="str">
        <f t="shared" si="37"/>
        <v/>
      </c>
      <c r="BD269" s="142" t="str">
        <f t="shared" si="37"/>
        <v/>
      </c>
      <c r="BE269" s="142" t="str">
        <f t="shared" si="37"/>
        <v/>
      </c>
      <c r="BF269" s="142" t="str">
        <f t="shared" si="37"/>
        <v/>
      </c>
      <c r="BG269" s="142" t="str">
        <f t="shared" si="37"/>
        <v/>
      </c>
      <c r="BH269" s="142" t="str">
        <f t="shared" si="37"/>
        <v/>
      </c>
      <c r="BX269" s="219">
        <f t="shared" si="40"/>
        <v>0</v>
      </c>
    </row>
    <row r="270" spans="2:76" ht="35.25" customHeight="1" x14ac:dyDescent="0.25">
      <c r="B270" s="438"/>
      <c r="C270" s="439"/>
      <c r="D270" s="440" t="str">
        <f t="shared" si="41"/>
        <v/>
      </c>
      <c r="E270" s="441"/>
      <c r="F270" s="441"/>
      <c r="G270" s="442"/>
      <c r="H270" s="440" t="str">
        <f t="shared" si="42"/>
        <v/>
      </c>
      <c r="I270" s="441"/>
      <c r="J270" s="441"/>
      <c r="K270" s="442"/>
      <c r="L270" s="436" t="str">
        <f t="shared" si="38"/>
        <v/>
      </c>
      <c r="M270" s="437"/>
      <c r="N270" s="469"/>
      <c r="O270" s="470"/>
      <c r="P270" s="146"/>
      <c r="Q270" s="147"/>
      <c r="R270" s="450"/>
      <c r="S270" s="451"/>
      <c r="T270" s="452"/>
      <c r="U270" s="453"/>
      <c r="V270" s="454"/>
      <c r="W270" s="455"/>
      <c r="X270" s="453"/>
      <c r="Y270" s="454"/>
      <c r="Z270" s="454"/>
      <c r="AA270" s="455"/>
      <c r="AB270" s="453"/>
      <c r="AC270" s="455"/>
      <c r="AD270" s="453"/>
      <c r="AE270" s="455"/>
      <c r="AF270" s="453"/>
      <c r="AG270" s="454"/>
      <c r="AH270" s="455"/>
      <c r="AI270" s="148"/>
      <c r="AJ270" s="199"/>
      <c r="AK270" s="134"/>
      <c r="AL270" s="434" t="s">
        <v>589</v>
      </c>
      <c r="AM270" s="434"/>
      <c r="AN270" s="434"/>
      <c r="AO270" s="96"/>
      <c r="AP270" s="434" t="s">
        <v>591</v>
      </c>
      <c r="AQ270" s="434"/>
      <c r="AR270" s="434"/>
      <c r="AS270" s="96"/>
      <c r="AT270" s="434" t="s">
        <v>592</v>
      </c>
      <c r="AU270" s="434"/>
      <c r="AV270" s="434"/>
      <c r="AW270" s="96"/>
      <c r="AX270" s="434" t="s">
        <v>593</v>
      </c>
      <c r="AY270" s="434"/>
      <c r="AZ270" s="435"/>
      <c r="BB270" s="142" t="str">
        <f t="shared" si="39"/>
        <v/>
      </c>
      <c r="BC270" s="142" t="str">
        <f t="shared" si="37"/>
        <v/>
      </c>
      <c r="BD270" s="142" t="str">
        <f t="shared" si="37"/>
        <v/>
      </c>
      <c r="BE270" s="142" t="str">
        <f t="shared" si="37"/>
        <v/>
      </c>
      <c r="BF270" s="142" t="str">
        <f t="shared" si="37"/>
        <v/>
      </c>
      <c r="BG270" s="142" t="str">
        <f t="shared" si="37"/>
        <v/>
      </c>
      <c r="BH270" s="142" t="str">
        <f t="shared" si="37"/>
        <v/>
      </c>
      <c r="BX270" s="219">
        <f t="shared" si="40"/>
        <v>0</v>
      </c>
    </row>
    <row r="271" spans="2:76" ht="35.25" customHeight="1" x14ac:dyDescent="0.25">
      <c r="B271" s="438"/>
      <c r="C271" s="439"/>
      <c r="D271" s="440" t="str">
        <f t="shared" si="41"/>
        <v/>
      </c>
      <c r="E271" s="441"/>
      <c r="F271" s="441"/>
      <c r="G271" s="442"/>
      <c r="H271" s="440" t="str">
        <f t="shared" si="42"/>
        <v/>
      </c>
      <c r="I271" s="441"/>
      <c r="J271" s="441"/>
      <c r="K271" s="442"/>
      <c r="L271" s="436" t="str">
        <f t="shared" si="38"/>
        <v/>
      </c>
      <c r="M271" s="437"/>
      <c r="N271" s="469"/>
      <c r="O271" s="470"/>
      <c r="P271" s="146"/>
      <c r="Q271" s="147"/>
      <c r="R271" s="450"/>
      <c r="S271" s="451"/>
      <c r="T271" s="452"/>
      <c r="U271" s="453"/>
      <c r="V271" s="454"/>
      <c r="W271" s="455"/>
      <c r="X271" s="453"/>
      <c r="Y271" s="454"/>
      <c r="Z271" s="454"/>
      <c r="AA271" s="455"/>
      <c r="AB271" s="453"/>
      <c r="AC271" s="455"/>
      <c r="AD271" s="453"/>
      <c r="AE271" s="455"/>
      <c r="AF271" s="453"/>
      <c r="AG271" s="454"/>
      <c r="AH271" s="455"/>
      <c r="AI271" s="148"/>
      <c r="AJ271" s="199"/>
      <c r="AK271" s="134"/>
      <c r="AL271" s="434" t="s">
        <v>589</v>
      </c>
      <c r="AM271" s="434"/>
      <c r="AN271" s="434"/>
      <c r="AO271" s="96"/>
      <c r="AP271" s="434" t="s">
        <v>591</v>
      </c>
      <c r="AQ271" s="434"/>
      <c r="AR271" s="434"/>
      <c r="AS271" s="96"/>
      <c r="AT271" s="434" t="s">
        <v>592</v>
      </c>
      <c r="AU271" s="434"/>
      <c r="AV271" s="434"/>
      <c r="AW271" s="96"/>
      <c r="AX271" s="434" t="s">
        <v>593</v>
      </c>
      <c r="AY271" s="434"/>
      <c r="AZ271" s="435"/>
      <c r="BB271" s="142" t="str">
        <f t="shared" si="39"/>
        <v/>
      </c>
      <c r="BC271" s="142" t="str">
        <f t="shared" si="37"/>
        <v/>
      </c>
      <c r="BD271" s="142" t="str">
        <f t="shared" si="37"/>
        <v/>
      </c>
      <c r="BE271" s="142" t="str">
        <f t="shared" si="37"/>
        <v/>
      </c>
      <c r="BF271" s="142" t="str">
        <f t="shared" si="37"/>
        <v/>
      </c>
      <c r="BG271" s="142" t="str">
        <f t="shared" si="37"/>
        <v/>
      </c>
      <c r="BH271" s="142" t="str">
        <f t="shared" si="37"/>
        <v/>
      </c>
      <c r="BX271" s="219">
        <f t="shared" si="40"/>
        <v>0</v>
      </c>
    </row>
    <row r="272" spans="2:76" ht="35.25" customHeight="1" x14ac:dyDescent="0.25">
      <c r="B272" s="438"/>
      <c r="C272" s="439"/>
      <c r="D272" s="440" t="str">
        <f t="shared" si="41"/>
        <v/>
      </c>
      <c r="E272" s="441"/>
      <c r="F272" s="441"/>
      <c r="G272" s="442"/>
      <c r="H272" s="440" t="str">
        <f t="shared" si="42"/>
        <v/>
      </c>
      <c r="I272" s="441"/>
      <c r="J272" s="441"/>
      <c r="K272" s="442"/>
      <c r="L272" s="436" t="str">
        <f t="shared" si="38"/>
        <v/>
      </c>
      <c r="M272" s="437"/>
      <c r="N272" s="469"/>
      <c r="O272" s="470"/>
      <c r="P272" s="146"/>
      <c r="Q272" s="147"/>
      <c r="R272" s="450"/>
      <c r="S272" s="451"/>
      <c r="T272" s="452"/>
      <c r="U272" s="453"/>
      <c r="V272" s="454"/>
      <c r="W272" s="455"/>
      <c r="X272" s="453"/>
      <c r="Y272" s="454"/>
      <c r="Z272" s="454"/>
      <c r="AA272" s="455"/>
      <c r="AB272" s="453"/>
      <c r="AC272" s="455"/>
      <c r="AD272" s="453"/>
      <c r="AE272" s="455"/>
      <c r="AF272" s="453"/>
      <c r="AG272" s="454"/>
      <c r="AH272" s="455"/>
      <c r="AI272" s="148"/>
      <c r="AJ272" s="199"/>
      <c r="AK272" s="134"/>
      <c r="AL272" s="434" t="s">
        <v>589</v>
      </c>
      <c r="AM272" s="434"/>
      <c r="AN272" s="434"/>
      <c r="AO272" s="96"/>
      <c r="AP272" s="434" t="s">
        <v>591</v>
      </c>
      <c r="AQ272" s="434"/>
      <c r="AR272" s="434"/>
      <c r="AS272" s="96"/>
      <c r="AT272" s="434" t="s">
        <v>592</v>
      </c>
      <c r="AU272" s="434"/>
      <c r="AV272" s="434"/>
      <c r="AW272" s="96"/>
      <c r="AX272" s="434" t="s">
        <v>593</v>
      </c>
      <c r="AY272" s="434"/>
      <c r="AZ272" s="435"/>
      <c r="BB272" s="142" t="str">
        <f t="shared" si="39"/>
        <v/>
      </c>
      <c r="BC272" s="142" t="str">
        <f t="shared" si="37"/>
        <v/>
      </c>
      <c r="BD272" s="142" t="str">
        <f t="shared" si="37"/>
        <v/>
      </c>
      <c r="BE272" s="142" t="str">
        <f t="shared" si="37"/>
        <v/>
      </c>
      <c r="BF272" s="142" t="str">
        <f t="shared" si="37"/>
        <v/>
      </c>
      <c r="BG272" s="142" t="str">
        <f t="shared" si="37"/>
        <v/>
      </c>
      <c r="BH272" s="142" t="str">
        <f t="shared" si="37"/>
        <v/>
      </c>
      <c r="BX272" s="219">
        <f t="shared" si="40"/>
        <v>0</v>
      </c>
    </row>
    <row r="273" spans="2:76" ht="35.25" customHeight="1" x14ac:dyDescent="0.25">
      <c r="B273" s="438"/>
      <c r="C273" s="439"/>
      <c r="D273" s="440" t="str">
        <f t="shared" si="41"/>
        <v/>
      </c>
      <c r="E273" s="441"/>
      <c r="F273" s="441"/>
      <c r="G273" s="442"/>
      <c r="H273" s="440" t="str">
        <f t="shared" si="42"/>
        <v/>
      </c>
      <c r="I273" s="441"/>
      <c r="J273" s="441"/>
      <c r="K273" s="442"/>
      <c r="L273" s="436" t="str">
        <f t="shared" si="38"/>
        <v/>
      </c>
      <c r="M273" s="437"/>
      <c r="N273" s="469"/>
      <c r="O273" s="470"/>
      <c r="P273" s="146"/>
      <c r="Q273" s="147"/>
      <c r="R273" s="450"/>
      <c r="S273" s="451"/>
      <c r="T273" s="452"/>
      <c r="U273" s="453"/>
      <c r="V273" s="454"/>
      <c r="W273" s="455"/>
      <c r="X273" s="453"/>
      <c r="Y273" s="454"/>
      <c r="Z273" s="454"/>
      <c r="AA273" s="455"/>
      <c r="AB273" s="453"/>
      <c r="AC273" s="455"/>
      <c r="AD273" s="453"/>
      <c r="AE273" s="455"/>
      <c r="AF273" s="453"/>
      <c r="AG273" s="454"/>
      <c r="AH273" s="455"/>
      <c r="AI273" s="148"/>
      <c r="AJ273" s="199"/>
      <c r="AK273" s="134"/>
      <c r="AL273" s="434" t="s">
        <v>589</v>
      </c>
      <c r="AM273" s="434"/>
      <c r="AN273" s="434"/>
      <c r="AO273" s="96"/>
      <c r="AP273" s="434" t="s">
        <v>591</v>
      </c>
      <c r="AQ273" s="434"/>
      <c r="AR273" s="434"/>
      <c r="AS273" s="96"/>
      <c r="AT273" s="434" t="s">
        <v>592</v>
      </c>
      <c r="AU273" s="434"/>
      <c r="AV273" s="434"/>
      <c r="AW273" s="96"/>
      <c r="AX273" s="434" t="s">
        <v>593</v>
      </c>
      <c r="AY273" s="434"/>
      <c r="AZ273" s="435"/>
      <c r="BB273" s="142" t="str">
        <f t="shared" si="39"/>
        <v/>
      </c>
      <c r="BC273" s="142" t="str">
        <f t="shared" si="37"/>
        <v/>
      </c>
      <c r="BD273" s="142" t="str">
        <f t="shared" si="37"/>
        <v/>
      </c>
      <c r="BE273" s="142" t="str">
        <f t="shared" si="37"/>
        <v/>
      </c>
      <c r="BF273" s="142" t="str">
        <f t="shared" si="37"/>
        <v/>
      </c>
      <c r="BG273" s="142" t="str">
        <f t="shared" si="37"/>
        <v/>
      </c>
      <c r="BH273" s="142" t="str">
        <f t="shared" si="37"/>
        <v/>
      </c>
      <c r="BX273" s="219">
        <f t="shared" si="40"/>
        <v>0</v>
      </c>
    </row>
    <row r="274" spans="2:76" ht="35.25" customHeight="1" x14ac:dyDescent="0.25">
      <c r="B274" s="438"/>
      <c r="C274" s="439"/>
      <c r="D274" s="440" t="str">
        <f t="shared" si="41"/>
        <v/>
      </c>
      <c r="E274" s="441"/>
      <c r="F274" s="441"/>
      <c r="G274" s="442"/>
      <c r="H274" s="440" t="str">
        <f t="shared" si="42"/>
        <v/>
      </c>
      <c r="I274" s="441"/>
      <c r="J274" s="441"/>
      <c r="K274" s="442"/>
      <c r="L274" s="436" t="str">
        <f t="shared" si="38"/>
        <v/>
      </c>
      <c r="M274" s="437"/>
      <c r="N274" s="469"/>
      <c r="O274" s="470"/>
      <c r="P274" s="146"/>
      <c r="Q274" s="147"/>
      <c r="R274" s="450"/>
      <c r="S274" s="451"/>
      <c r="T274" s="452"/>
      <c r="U274" s="453"/>
      <c r="V274" s="454"/>
      <c r="W274" s="455"/>
      <c r="X274" s="453"/>
      <c r="Y274" s="454"/>
      <c r="Z274" s="454"/>
      <c r="AA274" s="455"/>
      <c r="AB274" s="453"/>
      <c r="AC274" s="455"/>
      <c r="AD274" s="453"/>
      <c r="AE274" s="455"/>
      <c r="AF274" s="453"/>
      <c r="AG274" s="454"/>
      <c r="AH274" s="455"/>
      <c r="AI274" s="148"/>
      <c r="AJ274" s="199"/>
      <c r="AK274" s="134"/>
      <c r="AL274" s="434" t="s">
        <v>589</v>
      </c>
      <c r="AM274" s="434"/>
      <c r="AN274" s="434"/>
      <c r="AO274" s="96"/>
      <c r="AP274" s="434" t="s">
        <v>591</v>
      </c>
      <c r="AQ274" s="434"/>
      <c r="AR274" s="434"/>
      <c r="AS274" s="96"/>
      <c r="AT274" s="434" t="s">
        <v>592</v>
      </c>
      <c r="AU274" s="434"/>
      <c r="AV274" s="434"/>
      <c r="AW274" s="96"/>
      <c r="AX274" s="434" t="s">
        <v>593</v>
      </c>
      <c r="AY274" s="434"/>
      <c r="AZ274" s="435"/>
      <c r="BB274" s="142" t="str">
        <f t="shared" si="39"/>
        <v/>
      </c>
      <c r="BC274" s="142" t="str">
        <f t="shared" si="37"/>
        <v/>
      </c>
      <c r="BD274" s="142" t="str">
        <f t="shared" si="37"/>
        <v/>
      </c>
      <c r="BE274" s="142" t="str">
        <f t="shared" si="37"/>
        <v/>
      </c>
      <c r="BF274" s="142" t="str">
        <f t="shared" si="37"/>
        <v/>
      </c>
      <c r="BG274" s="142" t="str">
        <f t="shared" si="37"/>
        <v/>
      </c>
      <c r="BH274" s="142" t="str">
        <f t="shared" si="37"/>
        <v/>
      </c>
      <c r="BX274" s="219">
        <f t="shared" si="40"/>
        <v>0</v>
      </c>
    </row>
    <row r="275" spans="2:76" ht="35.25" customHeight="1" x14ac:dyDescent="0.25">
      <c r="B275" s="438"/>
      <c r="C275" s="439"/>
      <c r="D275" s="440" t="str">
        <f t="shared" si="41"/>
        <v/>
      </c>
      <c r="E275" s="441"/>
      <c r="F275" s="441"/>
      <c r="G275" s="442"/>
      <c r="H275" s="440" t="str">
        <f t="shared" si="42"/>
        <v/>
      </c>
      <c r="I275" s="441"/>
      <c r="J275" s="441"/>
      <c r="K275" s="442"/>
      <c r="L275" s="436" t="str">
        <f t="shared" si="38"/>
        <v/>
      </c>
      <c r="M275" s="437"/>
      <c r="N275" s="469"/>
      <c r="O275" s="470"/>
      <c r="P275" s="146"/>
      <c r="Q275" s="147"/>
      <c r="R275" s="450"/>
      <c r="S275" s="451"/>
      <c r="T275" s="452"/>
      <c r="U275" s="453"/>
      <c r="V275" s="454"/>
      <c r="W275" s="455"/>
      <c r="X275" s="453"/>
      <c r="Y275" s="454"/>
      <c r="Z275" s="454"/>
      <c r="AA275" s="455"/>
      <c r="AB275" s="453"/>
      <c r="AC275" s="455"/>
      <c r="AD275" s="453"/>
      <c r="AE275" s="455"/>
      <c r="AF275" s="453"/>
      <c r="AG275" s="454"/>
      <c r="AH275" s="455"/>
      <c r="AI275" s="148"/>
      <c r="AJ275" s="199"/>
      <c r="AK275" s="134"/>
      <c r="AL275" s="434" t="s">
        <v>589</v>
      </c>
      <c r="AM275" s="434"/>
      <c r="AN275" s="434"/>
      <c r="AO275" s="96"/>
      <c r="AP275" s="434" t="s">
        <v>591</v>
      </c>
      <c r="AQ275" s="434"/>
      <c r="AR275" s="434"/>
      <c r="AS275" s="96"/>
      <c r="AT275" s="434" t="s">
        <v>592</v>
      </c>
      <c r="AU275" s="434"/>
      <c r="AV275" s="434"/>
      <c r="AW275" s="96"/>
      <c r="AX275" s="434" t="s">
        <v>593</v>
      </c>
      <c r="AY275" s="434"/>
      <c r="AZ275" s="435"/>
      <c r="BB275" s="142" t="str">
        <f t="shared" si="39"/>
        <v/>
      </c>
      <c r="BC275" s="142" t="str">
        <f t="shared" si="37"/>
        <v/>
      </c>
      <c r="BD275" s="142" t="str">
        <f t="shared" si="37"/>
        <v/>
      </c>
      <c r="BE275" s="142" t="str">
        <f t="shared" si="37"/>
        <v/>
      </c>
      <c r="BF275" s="142" t="str">
        <f t="shared" si="37"/>
        <v/>
      </c>
      <c r="BG275" s="142" t="str">
        <f t="shared" si="37"/>
        <v/>
      </c>
      <c r="BH275" s="142" t="str">
        <f t="shared" si="37"/>
        <v/>
      </c>
      <c r="BX275" s="219">
        <f t="shared" si="40"/>
        <v>0</v>
      </c>
    </row>
    <row r="276" spans="2:76" ht="35.25" customHeight="1" x14ac:dyDescent="0.25">
      <c r="B276" s="438"/>
      <c r="C276" s="439"/>
      <c r="D276" s="440" t="str">
        <f t="shared" si="41"/>
        <v/>
      </c>
      <c r="E276" s="441"/>
      <c r="F276" s="441"/>
      <c r="G276" s="442"/>
      <c r="H276" s="440" t="str">
        <f t="shared" si="42"/>
        <v/>
      </c>
      <c r="I276" s="441"/>
      <c r="J276" s="441"/>
      <c r="K276" s="442"/>
      <c r="L276" s="436" t="str">
        <f t="shared" si="38"/>
        <v/>
      </c>
      <c r="M276" s="437"/>
      <c r="N276" s="469"/>
      <c r="O276" s="470"/>
      <c r="P276" s="146"/>
      <c r="Q276" s="147"/>
      <c r="R276" s="450"/>
      <c r="S276" s="451"/>
      <c r="T276" s="452"/>
      <c r="U276" s="453"/>
      <c r="V276" s="454"/>
      <c r="W276" s="455"/>
      <c r="X276" s="453"/>
      <c r="Y276" s="454"/>
      <c r="Z276" s="454"/>
      <c r="AA276" s="455"/>
      <c r="AB276" s="453"/>
      <c r="AC276" s="455"/>
      <c r="AD276" s="453"/>
      <c r="AE276" s="455"/>
      <c r="AF276" s="453"/>
      <c r="AG276" s="454"/>
      <c r="AH276" s="455"/>
      <c r="AI276" s="148"/>
      <c r="AJ276" s="199"/>
      <c r="AK276" s="134"/>
      <c r="AL276" s="434" t="s">
        <v>589</v>
      </c>
      <c r="AM276" s="434"/>
      <c r="AN276" s="434"/>
      <c r="AO276" s="96"/>
      <c r="AP276" s="434" t="s">
        <v>591</v>
      </c>
      <c r="AQ276" s="434"/>
      <c r="AR276" s="434"/>
      <c r="AS276" s="96"/>
      <c r="AT276" s="434" t="s">
        <v>592</v>
      </c>
      <c r="AU276" s="434"/>
      <c r="AV276" s="434"/>
      <c r="AW276" s="96"/>
      <c r="AX276" s="434" t="s">
        <v>593</v>
      </c>
      <c r="AY276" s="434"/>
      <c r="AZ276" s="435"/>
      <c r="BB276" s="142" t="str">
        <f t="shared" si="39"/>
        <v/>
      </c>
      <c r="BC276" s="142" t="str">
        <f t="shared" si="37"/>
        <v/>
      </c>
      <c r="BD276" s="142" t="str">
        <f t="shared" si="37"/>
        <v/>
      </c>
      <c r="BE276" s="142" t="str">
        <f t="shared" si="37"/>
        <v/>
      </c>
      <c r="BF276" s="142" t="str">
        <f t="shared" si="37"/>
        <v/>
      </c>
      <c r="BG276" s="142" t="str">
        <f t="shared" si="37"/>
        <v/>
      </c>
      <c r="BH276" s="142" t="str">
        <f t="shared" si="37"/>
        <v/>
      </c>
      <c r="BX276" s="219">
        <f t="shared" si="40"/>
        <v>0</v>
      </c>
    </row>
    <row r="277" spans="2:76" ht="35.25" customHeight="1" x14ac:dyDescent="0.25">
      <c r="B277" s="438"/>
      <c r="C277" s="439"/>
      <c r="D277" s="440" t="str">
        <f t="shared" si="41"/>
        <v/>
      </c>
      <c r="E277" s="441"/>
      <c r="F277" s="441"/>
      <c r="G277" s="442"/>
      <c r="H277" s="440" t="str">
        <f t="shared" si="42"/>
        <v/>
      </c>
      <c r="I277" s="441"/>
      <c r="J277" s="441"/>
      <c r="K277" s="442"/>
      <c r="L277" s="436" t="str">
        <f t="shared" si="38"/>
        <v/>
      </c>
      <c r="M277" s="437"/>
      <c r="N277" s="469"/>
      <c r="O277" s="470"/>
      <c r="P277" s="146"/>
      <c r="Q277" s="147"/>
      <c r="R277" s="450"/>
      <c r="S277" s="451"/>
      <c r="T277" s="452"/>
      <c r="U277" s="453"/>
      <c r="V277" s="454"/>
      <c r="W277" s="455"/>
      <c r="X277" s="453"/>
      <c r="Y277" s="454"/>
      <c r="Z277" s="454"/>
      <c r="AA277" s="455"/>
      <c r="AB277" s="453"/>
      <c r="AC277" s="455"/>
      <c r="AD277" s="453"/>
      <c r="AE277" s="455"/>
      <c r="AF277" s="453"/>
      <c r="AG277" s="454"/>
      <c r="AH277" s="455"/>
      <c r="AI277" s="148"/>
      <c r="AJ277" s="199"/>
      <c r="AK277" s="134"/>
      <c r="AL277" s="434" t="s">
        <v>589</v>
      </c>
      <c r="AM277" s="434"/>
      <c r="AN277" s="434"/>
      <c r="AO277" s="96"/>
      <c r="AP277" s="434" t="s">
        <v>591</v>
      </c>
      <c r="AQ277" s="434"/>
      <c r="AR277" s="434"/>
      <c r="AS277" s="96"/>
      <c r="AT277" s="434" t="s">
        <v>592</v>
      </c>
      <c r="AU277" s="434"/>
      <c r="AV277" s="434"/>
      <c r="AW277" s="96"/>
      <c r="AX277" s="434" t="s">
        <v>593</v>
      </c>
      <c r="AY277" s="434"/>
      <c r="AZ277" s="435"/>
      <c r="BB277" s="142" t="str">
        <f t="shared" si="39"/>
        <v/>
      </c>
      <c r="BC277" s="142" t="str">
        <f t="shared" si="37"/>
        <v/>
      </c>
      <c r="BD277" s="142" t="str">
        <f t="shared" si="37"/>
        <v/>
      </c>
      <c r="BE277" s="142" t="str">
        <f t="shared" si="37"/>
        <v/>
      </c>
      <c r="BF277" s="142" t="str">
        <f t="shared" si="37"/>
        <v/>
      </c>
      <c r="BG277" s="142" t="str">
        <f t="shared" si="37"/>
        <v/>
      </c>
      <c r="BH277" s="142" t="str">
        <f t="shared" si="37"/>
        <v/>
      </c>
      <c r="BX277" s="219">
        <f t="shared" si="40"/>
        <v>0</v>
      </c>
    </row>
    <row r="278" spans="2:76" ht="35.25" customHeight="1" x14ac:dyDescent="0.25">
      <c r="B278" s="438"/>
      <c r="C278" s="439"/>
      <c r="D278" s="440" t="str">
        <f t="shared" si="41"/>
        <v/>
      </c>
      <c r="E278" s="441"/>
      <c r="F278" s="441"/>
      <c r="G278" s="442"/>
      <c r="H278" s="440" t="str">
        <f t="shared" si="42"/>
        <v/>
      </c>
      <c r="I278" s="441"/>
      <c r="J278" s="441"/>
      <c r="K278" s="442"/>
      <c r="L278" s="436" t="str">
        <f t="shared" si="38"/>
        <v/>
      </c>
      <c r="M278" s="437"/>
      <c r="N278" s="469"/>
      <c r="O278" s="470"/>
      <c r="P278" s="146"/>
      <c r="Q278" s="147"/>
      <c r="R278" s="450"/>
      <c r="S278" s="451"/>
      <c r="T278" s="452"/>
      <c r="U278" s="453"/>
      <c r="V278" s="454"/>
      <c r="W278" s="455"/>
      <c r="X278" s="453"/>
      <c r="Y278" s="454"/>
      <c r="Z278" s="454"/>
      <c r="AA278" s="455"/>
      <c r="AB278" s="453"/>
      <c r="AC278" s="455"/>
      <c r="AD278" s="453"/>
      <c r="AE278" s="455"/>
      <c r="AF278" s="453"/>
      <c r="AG278" s="454"/>
      <c r="AH278" s="455"/>
      <c r="AI278" s="148"/>
      <c r="AJ278" s="199"/>
      <c r="AK278" s="134"/>
      <c r="AL278" s="434" t="s">
        <v>589</v>
      </c>
      <c r="AM278" s="434"/>
      <c r="AN278" s="434"/>
      <c r="AO278" s="96"/>
      <c r="AP278" s="434" t="s">
        <v>591</v>
      </c>
      <c r="AQ278" s="434"/>
      <c r="AR278" s="434"/>
      <c r="AS278" s="96"/>
      <c r="AT278" s="434" t="s">
        <v>592</v>
      </c>
      <c r="AU278" s="434"/>
      <c r="AV278" s="434"/>
      <c r="AW278" s="96"/>
      <c r="AX278" s="434" t="s">
        <v>593</v>
      </c>
      <c r="AY278" s="434"/>
      <c r="AZ278" s="435"/>
      <c r="BB278" s="142" t="str">
        <f t="shared" si="39"/>
        <v/>
      </c>
      <c r="BC278" s="142" t="str">
        <f t="shared" ref="BC278:BH306" si="43">IF($BF$1="","",IF($AB278=BC$6,(SUM($L278*$BF$1)+10)*2,""))</f>
        <v/>
      </c>
      <c r="BD278" s="142" t="str">
        <f t="shared" si="43"/>
        <v/>
      </c>
      <c r="BE278" s="142" t="str">
        <f t="shared" si="43"/>
        <v/>
      </c>
      <c r="BF278" s="142" t="str">
        <f t="shared" si="43"/>
        <v/>
      </c>
      <c r="BG278" s="142" t="str">
        <f t="shared" si="43"/>
        <v/>
      </c>
      <c r="BH278" s="142" t="str">
        <f t="shared" si="43"/>
        <v/>
      </c>
      <c r="BX278" s="219">
        <f t="shared" si="40"/>
        <v>0</v>
      </c>
    </row>
    <row r="279" spans="2:76" ht="35.25" customHeight="1" x14ac:dyDescent="0.25">
      <c r="B279" s="438"/>
      <c r="C279" s="439"/>
      <c r="D279" s="440" t="str">
        <f t="shared" si="41"/>
        <v/>
      </c>
      <c r="E279" s="441"/>
      <c r="F279" s="441"/>
      <c r="G279" s="442"/>
      <c r="H279" s="440" t="str">
        <f t="shared" si="42"/>
        <v/>
      </c>
      <c r="I279" s="441"/>
      <c r="J279" s="441"/>
      <c r="K279" s="442"/>
      <c r="L279" s="436" t="str">
        <f t="shared" si="38"/>
        <v/>
      </c>
      <c r="M279" s="437"/>
      <c r="N279" s="469"/>
      <c r="O279" s="470"/>
      <c r="P279" s="146"/>
      <c r="Q279" s="147"/>
      <c r="R279" s="450"/>
      <c r="S279" s="451"/>
      <c r="T279" s="452"/>
      <c r="U279" s="453"/>
      <c r="V279" s="454"/>
      <c r="W279" s="455"/>
      <c r="X279" s="453"/>
      <c r="Y279" s="454"/>
      <c r="Z279" s="454"/>
      <c r="AA279" s="455"/>
      <c r="AB279" s="453"/>
      <c r="AC279" s="455"/>
      <c r="AD279" s="453"/>
      <c r="AE279" s="455"/>
      <c r="AF279" s="453"/>
      <c r="AG279" s="454"/>
      <c r="AH279" s="455"/>
      <c r="AI279" s="148"/>
      <c r="AJ279" s="199"/>
      <c r="AK279" s="134"/>
      <c r="AL279" s="434" t="s">
        <v>589</v>
      </c>
      <c r="AM279" s="434"/>
      <c r="AN279" s="434"/>
      <c r="AO279" s="96"/>
      <c r="AP279" s="434" t="s">
        <v>591</v>
      </c>
      <c r="AQ279" s="434"/>
      <c r="AR279" s="434"/>
      <c r="AS279" s="96"/>
      <c r="AT279" s="434" t="s">
        <v>592</v>
      </c>
      <c r="AU279" s="434"/>
      <c r="AV279" s="434"/>
      <c r="AW279" s="96"/>
      <c r="AX279" s="434" t="s">
        <v>593</v>
      </c>
      <c r="AY279" s="434"/>
      <c r="AZ279" s="435"/>
      <c r="BB279" s="142" t="str">
        <f t="shared" si="39"/>
        <v/>
      </c>
      <c r="BC279" s="142" t="str">
        <f t="shared" si="43"/>
        <v/>
      </c>
      <c r="BD279" s="142" t="str">
        <f t="shared" si="43"/>
        <v/>
      </c>
      <c r="BE279" s="142" t="str">
        <f t="shared" si="43"/>
        <v/>
      </c>
      <c r="BF279" s="142" t="str">
        <f t="shared" si="43"/>
        <v/>
      </c>
      <c r="BG279" s="142" t="str">
        <f t="shared" si="43"/>
        <v/>
      </c>
      <c r="BH279" s="142" t="str">
        <f t="shared" si="43"/>
        <v/>
      </c>
      <c r="BX279" s="219">
        <f t="shared" si="40"/>
        <v>0</v>
      </c>
    </row>
    <row r="280" spans="2:76" ht="35.25" customHeight="1" x14ac:dyDescent="0.25">
      <c r="B280" s="438"/>
      <c r="C280" s="439"/>
      <c r="D280" s="440" t="str">
        <f t="shared" si="41"/>
        <v/>
      </c>
      <c r="E280" s="441"/>
      <c r="F280" s="441"/>
      <c r="G280" s="442"/>
      <c r="H280" s="440" t="str">
        <f t="shared" si="42"/>
        <v/>
      </c>
      <c r="I280" s="441"/>
      <c r="J280" s="441"/>
      <c r="K280" s="442"/>
      <c r="L280" s="436" t="str">
        <f t="shared" si="38"/>
        <v/>
      </c>
      <c r="M280" s="437"/>
      <c r="N280" s="469"/>
      <c r="O280" s="470"/>
      <c r="P280" s="146"/>
      <c r="Q280" s="147"/>
      <c r="R280" s="450"/>
      <c r="S280" s="451"/>
      <c r="T280" s="452"/>
      <c r="U280" s="453"/>
      <c r="V280" s="454"/>
      <c r="W280" s="455"/>
      <c r="X280" s="453"/>
      <c r="Y280" s="454"/>
      <c r="Z280" s="454"/>
      <c r="AA280" s="455"/>
      <c r="AB280" s="453"/>
      <c r="AC280" s="455"/>
      <c r="AD280" s="453"/>
      <c r="AE280" s="455"/>
      <c r="AF280" s="453"/>
      <c r="AG280" s="454"/>
      <c r="AH280" s="455"/>
      <c r="AI280" s="148"/>
      <c r="AJ280" s="199"/>
      <c r="AK280" s="134"/>
      <c r="AL280" s="434" t="s">
        <v>589</v>
      </c>
      <c r="AM280" s="434"/>
      <c r="AN280" s="434"/>
      <c r="AO280" s="96"/>
      <c r="AP280" s="434" t="s">
        <v>591</v>
      </c>
      <c r="AQ280" s="434"/>
      <c r="AR280" s="434"/>
      <c r="AS280" s="96"/>
      <c r="AT280" s="434" t="s">
        <v>592</v>
      </c>
      <c r="AU280" s="434"/>
      <c r="AV280" s="434"/>
      <c r="AW280" s="96"/>
      <c r="AX280" s="434" t="s">
        <v>593</v>
      </c>
      <c r="AY280" s="434"/>
      <c r="AZ280" s="435"/>
      <c r="BB280" s="142" t="str">
        <f t="shared" si="39"/>
        <v/>
      </c>
      <c r="BC280" s="142" t="str">
        <f t="shared" si="43"/>
        <v/>
      </c>
      <c r="BD280" s="142" t="str">
        <f t="shared" si="43"/>
        <v/>
      </c>
      <c r="BE280" s="142" t="str">
        <f t="shared" si="43"/>
        <v/>
      </c>
      <c r="BF280" s="142" t="str">
        <f t="shared" si="43"/>
        <v/>
      </c>
      <c r="BG280" s="142" t="str">
        <f t="shared" si="43"/>
        <v/>
      </c>
      <c r="BH280" s="142" t="str">
        <f t="shared" si="43"/>
        <v/>
      </c>
      <c r="BX280" s="219">
        <f t="shared" si="40"/>
        <v>0</v>
      </c>
    </row>
    <row r="281" spans="2:76" ht="35.25" customHeight="1" x14ac:dyDescent="0.25">
      <c r="B281" s="438"/>
      <c r="C281" s="439"/>
      <c r="D281" s="440" t="str">
        <f t="shared" si="41"/>
        <v/>
      </c>
      <c r="E281" s="441"/>
      <c r="F281" s="441"/>
      <c r="G281" s="442"/>
      <c r="H281" s="440" t="str">
        <f t="shared" si="42"/>
        <v/>
      </c>
      <c r="I281" s="441"/>
      <c r="J281" s="441"/>
      <c r="K281" s="442"/>
      <c r="L281" s="436" t="str">
        <f t="shared" si="38"/>
        <v/>
      </c>
      <c r="M281" s="437"/>
      <c r="N281" s="469"/>
      <c r="O281" s="470"/>
      <c r="P281" s="146"/>
      <c r="Q281" s="147"/>
      <c r="R281" s="450"/>
      <c r="S281" s="451"/>
      <c r="T281" s="452"/>
      <c r="U281" s="453"/>
      <c r="V281" s="454"/>
      <c r="W281" s="455"/>
      <c r="X281" s="453"/>
      <c r="Y281" s="454"/>
      <c r="Z281" s="454"/>
      <c r="AA281" s="455"/>
      <c r="AB281" s="453"/>
      <c r="AC281" s="455"/>
      <c r="AD281" s="453"/>
      <c r="AE281" s="455"/>
      <c r="AF281" s="453"/>
      <c r="AG281" s="454"/>
      <c r="AH281" s="455"/>
      <c r="AI281" s="148"/>
      <c r="AJ281" s="199"/>
      <c r="AK281" s="134"/>
      <c r="AL281" s="434" t="s">
        <v>589</v>
      </c>
      <c r="AM281" s="434"/>
      <c r="AN281" s="434"/>
      <c r="AO281" s="96"/>
      <c r="AP281" s="434" t="s">
        <v>591</v>
      </c>
      <c r="AQ281" s="434"/>
      <c r="AR281" s="434"/>
      <c r="AS281" s="96"/>
      <c r="AT281" s="434" t="s">
        <v>592</v>
      </c>
      <c r="AU281" s="434"/>
      <c r="AV281" s="434"/>
      <c r="AW281" s="96"/>
      <c r="AX281" s="434" t="s">
        <v>593</v>
      </c>
      <c r="AY281" s="434"/>
      <c r="AZ281" s="435"/>
      <c r="BB281" s="142" t="str">
        <f t="shared" si="39"/>
        <v/>
      </c>
      <c r="BC281" s="142" t="str">
        <f t="shared" si="43"/>
        <v/>
      </c>
      <c r="BD281" s="142" t="str">
        <f t="shared" si="43"/>
        <v/>
      </c>
      <c r="BE281" s="142" t="str">
        <f t="shared" si="43"/>
        <v/>
      </c>
      <c r="BF281" s="142" t="str">
        <f t="shared" si="43"/>
        <v/>
      </c>
      <c r="BG281" s="142" t="str">
        <f t="shared" si="43"/>
        <v/>
      </c>
      <c r="BH281" s="142" t="str">
        <f t="shared" si="43"/>
        <v/>
      </c>
      <c r="BX281" s="219">
        <f t="shared" si="40"/>
        <v>0</v>
      </c>
    </row>
    <row r="282" spans="2:76" ht="35.25" customHeight="1" x14ac:dyDescent="0.25">
      <c r="B282" s="438"/>
      <c r="C282" s="439"/>
      <c r="D282" s="440" t="str">
        <f t="shared" si="41"/>
        <v/>
      </c>
      <c r="E282" s="441"/>
      <c r="F282" s="441"/>
      <c r="G282" s="442"/>
      <c r="H282" s="440" t="str">
        <f t="shared" si="42"/>
        <v/>
      </c>
      <c r="I282" s="441"/>
      <c r="J282" s="441"/>
      <c r="K282" s="442"/>
      <c r="L282" s="436" t="str">
        <f t="shared" si="38"/>
        <v/>
      </c>
      <c r="M282" s="437"/>
      <c r="N282" s="469"/>
      <c r="O282" s="470"/>
      <c r="P282" s="146"/>
      <c r="Q282" s="147"/>
      <c r="R282" s="450"/>
      <c r="S282" s="451"/>
      <c r="T282" s="452"/>
      <c r="U282" s="453"/>
      <c r="V282" s="454"/>
      <c r="W282" s="455"/>
      <c r="X282" s="453"/>
      <c r="Y282" s="454"/>
      <c r="Z282" s="454"/>
      <c r="AA282" s="455"/>
      <c r="AB282" s="453"/>
      <c r="AC282" s="455"/>
      <c r="AD282" s="453"/>
      <c r="AE282" s="455"/>
      <c r="AF282" s="453"/>
      <c r="AG282" s="454"/>
      <c r="AH282" s="455"/>
      <c r="AI282" s="148"/>
      <c r="AJ282" s="199"/>
      <c r="AK282" s="134"/>
      <c r="AL282" s="434" t="s">
        <v>589</v>
      </c>
      <c r="AM282" s="434"/>
      <c r="AN282" s="434"/>
      <c r="AO282" s="96"/>
      <c r="AP282" s="434" t="s">
        <v>591</v>
      </c>
      <c r="AQ282" s="434"/>
      <c r="AR282" s="434"/>
      <c r="AS282" s="96"/>
      <c r="AT282" s="434" t="s">
        <v>592</v>
      </c>
      <c r="AU282" s="434"/>
      <c r="AV282" s="434"/>
      <c r="AW282" s="96"/>
      <c r="AX282" s="434" t="s">
        <v>593</v>
      </c>
      <c r="AY282" s="434"/>
      <c r="AZ282" s="435"/>
      <c r="BB282" s="142" t="str">
        <f t="shared" si="39"/>
        <v/>
      </c>
      <c r="BC282" s="142" t="str">
        <f t="shared" si="43"/>
        <v/>
      </c>
      <c r="BD282" s="142" t="str">
        <f t="shared" si="43"/>
        <v/>
      </c>
      <c r="BE282" s="142" t="str">
        <f t="shared" si="43"/>
        <v/>
      </c>
      <c r="BF282" s="142" t="str">
        <f t="shared" si="43"/>
        <v/>
      </c>
      <c r="BG282" s="142" t="str">
        <f t="shared" si="43"/>
        <v/>
      </c>
      <c r="BH282" s="142" t="str">
        <f t="shared" si="43"/>
        <v/>
      </c>
      <c r="BX282" s="219">
        <f t="shared" si="40"/>
        <v>0</v>
      </c>
    </row>
    <row r="283" spans="2:76" ht="35.25" customHeight="1" x14ac:dyDescent="0.25">
      <c r="B283" s="438"/>
      <c r="C283" s="439"/>
      <c r="D283" s="440" t="str">
        <f t="shared" si="41"/>
        <v/>
      </c>
      <c r="E283" s="441"/>
      <c r="F283" s="441"/>
      <c r="G283" s="442"/>
      <c r="H283" s="440" t="str">
        <f t="shared" si="42"/>
        <v/>
      </c>
      <c r="I283" s="441"/>
      <c r="J283" s="441"/>
      <c r="K283" s="442"/>
      <c r="L283" s="436" t="str">
        <f t="shared" si="38"/>
        <v/>
      </c>
      <c r="M283" s="437"/>
      <c r="N283" s="469"/>
      <c r="O283" s="470"/>
      <c r="P283" s="146"/>
      <c r="Q283" s="147"/>
      <c r="R283" s="450"/>
      <c r="S283" s="451"/>
      <c r="T283" s="452"/>
      <c r="U283" s="453"/>
      <c r="V283" s="454"/>
      <c r="W283" s="455"/>
      <c r="X283" s="453"/>
      <c r="Y283" s="454"/>
      <c r="Z283" s="454"/>
      <c r="AA283" s="455"/>
      <c r="AB283" s="453"/>
      <c r="AC283" s="455"/>
      <c r="AD283" s="453"/>
      <c r="AE283" s="455"/>
      <c r="AF283" s="453"/>
      <c r="AG283" s="454"/>
      <c r="AH283" s="455"/>
      <c r="AI283" s="148"/>
      <c r="AJ283" s="199"/>
      <c r="AK283" s="134"/>
      <c r="AL283" s="434" t="s">
        <v>589</v>
      </c>
      <c r="AM283" s="434"/>
      <c r="AN283" s="434"/>
      <c r="AO283" s="96"/>
      <c r="AP283" s="434" t="s">
        <v>591</v>
      </c>
      <c r="AQ283" s="434"/>
      <c r="AR283" s="434"/>
      <c r="AS283" s="96"/>
      <c r="AT283" s="434" t="s">
        <v>592</v>
      </c>
      <c r="AU283" s="434"/>
      <c r="AV283" s="434"/>
      <c r="AW283" s="96"/>
      <c r="AX283" s="434" t="s">
        <v>593</v>
      </c>
      <c r="AY283" s="434"/>
      <c r="AZ283" s="435"/>
      <c r="BB283" s="142" t="str">
        <f t="shared" si="39"/>
        <v/>
      </c>
      <c r="BC283" s="142" t="str">
        <f t="shared" si="43"/>
        <v/>
      </c>
      <c r="BD283" s="142" t="str">
        <f t="shared" si="43"/>
        <v/>
      </c>
      <c r="BE283" s="142" t="str">
        <f t="shared" si="43"/>
        <v/>
      </c>
      <c r="BF283" s="142" t="str">
        <f t="shared" si="43"/>
        <v/>
      </c>
      <c r="BG283" s="142" t="str">
        <f t="shared" si="43"/>
        <v/>
      </c>
      <c r="BH283" s="142" t="str">
        <f t="shared" si="43"/>
        <v/>
      </c>
      <c r="BX283" s="219">
        <f t="shared" si="40"/>
        <v>0</v>
      </c>
    </row>
    <row r="284" spans="2:76" ht="35.25" customHeight="1" x14ac:dyDescent="0.25">
      <c r="B284" s="438"/>
      <c r="C284" s="439"/>
      <c r="D284" s="440" t="str">
        <f t="shared" si="41"/>
        <v/>
      </c>
      <c r="E284" s="441"/>
      <c r="F284" s="441"/>
      <c r="G284" s="442"/>
      <c r="H284" s="440" t="str">
        <f t="shared" si="42"/>
        <v/>
      </c>
      <c r="I284" s="441"/>
      <c r="J284" s="441"/>
      <c r="K284" s="442"/>
      <c r="L284" s="436" t="str">
        <f t="shared" si="38"/>
        <v/>
      </c>
      <c r="M284" s="437"/>
      <c r="N284" s="469"/>
      <c r="O284" s="470"/>
      <c r="P284" s="146"/>
      <c r="Q284" s="147"/>
      <c r="R284" s="450"/>
      <c r="S284" s="451"/>
      <c r="T284" s="452"/>
      <c r="U284" s="453"/>
      <c r="V284" s="454"/>
      <c r="W284" s="455"/>
      <c r="X284" s="453"/>
      <c r="Y284" s="454"/>
      <c r="Z284" s="454"/>
      <c r="AA284" s="455"/>
      <c r="AB284" s="453"/>
      <c r="AC284" s="455"/>
      <c r="AD284" s="453"/>
      <c r="AE284" s="455"/>
      <c r="AF284" s="453"/>
      <c r="AG284" s="454"/>
      <c r="AH284" s="455"/>
      <c r="AI284" s="148"/>
      <c r="AJ284" s="199"/>
      <c r="AK284" s="134"/>
      <c r="AL284" s="434" t="s">
        <v>589</v>
      </c>
      <c r="AM284" s="434"/>
      <c r="AN284" s="434"/>
      <c r="AO284" s="96"/>
      <c r="AP284" s="434" t="s">
        <v>591</v>
      </c>
      <c r="AQ284" s="434"/>
      <c r="AR284" s="434"/>
      <c r="AS284" s="96"/>
      <c r="AT284" s="434" t="s">
        <v>592</v>
      </c>
      <c r="AU284" s="434"/>
      <c r="AV284" s="434"/>
      <c r="AW284" s="96"/>
      <c r="AX284" s="434" t="s">
        <v>593</v>
      </c>
      <c r="AY284" s="434"/>
      <c r="AZ284" s="435"/>
      <c r="BB284" s="142" t="str">
        <f t="shared" si="39"/>
        <v/>
      </c>
      <c r="BC284" s="142" t="str">
        <f t="shared" si="43"/>
        <v/>
      </c>
      <c r="BD284" s="142" t="str">
        <f t="shared" si="43"/>
        <v/>
      </c>
      <c r="BE284" s="142" t="str">
        <f t="shared" si="43"/>
        <v/>
      </c>
      <c r="BF284" s="142" t="str">
        <f t="shared" si="43"/>
        <v/>
      </c>
      <c r="BG284" s="142" t="str">
        <f t="shared" si="43"/>
        <v/>
      </c>
      <c r="BH284" s="142" t="str">
        <f t="shared" si="43"/>
        <v/>
      </c>
      <c r="BX284" s="219">
        <f t="shared" si="40"/>
        <v>0</v>
      </c>
    </row>
    <row r="285" spans="2:76" ht="35.25" customHeight="1" x14ac:dyDescent="0.25">
      <c r="B285" s="438"/>
      <c r="C285" s="439"/>
      <c r="D285" s="440" t="str">
        <f t="shared" si="41"/>
        <v/>
      </c>
      <c r="E285" s="441"/>
      <c r="F285" s="441"/>
      <c r="G285" s="442"/>
      <c r="H285" s="440" t="str">
        <f t="shared" si="42"/>
        <v/>
      </c>
      <c r="I285" s="441"/>
      <c r="J285" s="441"/>
      <c r="K285" s="442"/>
      <c r="L285" s="436" t="str">
        <f t="shared" si="38"/>
        <v/>
      </c>
      <c r="M285" s="437"/>
      <c r="N285" s="469"/>
      <c r="O285" s="470"/>
      <c r="P285" s="146"/>
      <c r="Q285" s="147"/>
      <c r="R285" s="450"/>
      <c r="S285" s="451"/>
      <c r="T285" s="452"/>
      <c r="U285" s="453"/>
      <c r="V285" s="454"/>
      <c r="W285" s="455"/>
      <c r="X285" s="453"/>
      <c r="Y285" s="454"/>
      <c r="Z285" s="454"/>
      <c r="AA285" s="455"/>
      <c r="AB285" s="453"/>
      <c r="AC285" s="455"/>
      <c r="AD285" s="453"/>
      <c r="AE285" s="455"/>
      <c r="AF285" s="453"/>
      <c r="AG285" s="454"/>
      <c r="AH285" s="455"/>
      <c r="AI285" s="148"/>
      <c r="AJ285" s="199"/>
      <c r="AK285" s="134"/>
      <c r="AL285" s="434" t="s">
        <v>589</v>
      </c>
      <c r="AM285" s="434"/>
      <c r="AN285" s="434"/>
      <c r="AO285" s="96"/>
      <c r="AP285" s="434" t="s">
        <v>591</v>
      </c>
      <c r="AQ285" s="434"/>
      <c r="AR285" s="434"/>
      <c r="AS285" s="96"/>
      <c r="AT285" s="434" t="s">
        <v>592</v>
      </c>
      <c r="AU285" s="434"/>
      <c r="AV285" s="434"/>
      <c r="AW285" s="96"/>
      <c r="AX285" s="434" t="s">
        <v>593</v>
      </c>
      <c r="AY285" s="434"/>
      <c r="AZ285" s="435"/>
      <c r="BB285" s="142" t="str">
        <f t="shared" si="39"/>
        <v/>
      </c>
      <c r="BC285" s="142" t="str">
        <f t="shared" si="43"/>
        <v/>
      </c>
      <c r="BD285" s="142" t="str">
        <f t="shared" si="43"/>
        <v/>
      </c>
      <c r="BE285" s="142" t="str">
        <f t="shared" si="43"/>
        <v/>
      </c>
      <c r="BF285" s="142" t="str">
        <f t="shared" si="43"/>
        <v/>
      </c>
      <c r="BG285" s="142" t="str">
        <f t="shared" si="43"/>
        <v/>
      </c>
      <c r="BH285" s="142" t="str">
        <f t="shared" si="43"/>
        <v/>
      </c>
      <c r="BX285" s="219">
        <f t="shared" si="40"/>
        <v>0</v>
      </c>
    </row>
    <row r="286" spans="2:76" ht="35.25" customHeight="1" x14ac:dyDescent="0.25">
      <c r="B286" s="438"/>
      <c r="C286" s="439"/>
      <c r="D286" s="440" t="str">
        <f t="shared" si="41"/>
        <v/>
      </c>
      <c r="E286" s="441"/>
      <c r="F286" s="441"/>
      <c r="G286" s="442"/>
      <c r="H286" s="440" t="str">
        <f t="shared" si="42"/>
        <v/>
      </c>
      <c r="I286" s="441"/>
      <c r="J286" s="441"/>
      <c r="K286" s="442"/>
      <c r="L286" s="436" t="str">
        <f t="shared" si="38"/>
        <v/>
      </c>
      <c r="M286" s="437"/>
      <c r="N286" s="469"/>
      <c r="O286" s="470"/>
      <c r="P286" s="146"/>
      <c r="Q286" s="147"/>
      <c r="R286" s="450"/>
      <c r="S286" s="451"/>
      <c r="T286" s="452"/>
      <c r="U286" s="453"/>
      <c r="V286" s="454"/>
      <c r="W286" s="455"/>
      <c r="X286" s="453"/>
      <c r="Y286" s="454"/>
      <c r="Z286" s="454"/>
      <c r="AA286" s="455"/>
      <c r="AB286" s="453"/>
      <c r="AC286" s="455"/>
      <c r="AD286" s="453"/>
      <c r="AE286" s="455"/>
      <c r="AF286" s="453"/>
      <c r="AG286" s="454"/>
      <c r="AH286" s="455"/>
      <c r="AI286" s="148"/>
      <c r="AJ286" s="199"/>
      <c r="AK286" s="134"/>
      <c r="AL286" s="434" t="s">
        <v>589</v>
      </c>
      <c r="AM286" s="434"/>
      <c r="AN286" s="434"/>
      <c r="AO286" s="96"/>
      <c r="AP286" s="434" t="s">
        <v>591</v>
      </c>
      <c r="AQ286" s="434"/>
      <c r="AR286" s="434"/>
      <c r="AS286" s="96"/>
      <c r="AT286" s="434" t="s">
        <v>592</v>
      </c>
      <c r="AU286" s="434"/>
      <c r="AV286" s="434"/>
      <c r="AW286" s="96"/>
      <c r="AX286" s="434" t="s">
        <v>593</v>
      </c>
      <c r="AY286" s="434"/>
      <c r="AZ286" s="435"/>
      <c r="BB286" s="142" t="str">
        <f t="shared" si="39"/>
        <v/>
      </c>
      <c r="BC286" s="142" t="str">
        <f t="shared" si="43"/>
        <v/>
      </c>
      <c r="BD286" s="142" t="str">
        <f t="shared" si="43"/>
        <v/>
      </c>
      <c r="BE286" s="142" t="str">
        <f t="shared" si="43"/>
        <v/>
      </c>
      <c r="BF286" s="142" t="str">
        <f t="shared" si="43"/>
        <v/>
      </c>
      <c r="BG286" s="142" t="str">
        <f t="shared" si="43"/>
        <v/>
      </c>
      <c r="BH286" s="142" t="str">
        <f t="shared" si="43"/>
        <v/>
      </c>
      <c r="BX286" s="219">
        <f t="shared" si="40"/>
        <v>0</v>
      </c>
    </row>
    <row r="287" spans="2:76" ht="35.25" customHeight="1" x14ac:dyDescent="0.25">
      <c r="B287" s="438"/>
      <c r="C287" s="439"/>
      <c r="D287" s="440" t="str">
        <f t="shared" si="41"/>
        <v/>
      </c>
      <c r="E287" s="441"/>
      <c r="F287" s="441"/>
      <c r="G287" s="442"/>
      <c r="H287" s="440" t="str">
        <f t="shared" si="42"/>
        <v/>
      </c>
      <c r="I287" s="441"/>
      <c r="J287" s="441"/>
      <c r="K287" s="442"/>
      <c r="L287" s="436" t="str">
        <f t="shared" si="38"/>
        <v/>
      </c>
      <c r="M287" s="437"/>
      <c r="N287" s="469"/>
      <c r="O287" s="470"/>
      <c r="P287" s="146"/>
      <c r="Q287" s="147"/>
      <c r="R287" s="450"/>
      <c r="S287" s="451"/>
      <c r="T287" s="452"/>
      <c r="U287" s="453"/>
      <c r="V287" s="454"/>
      <c r="W287" s="455"/>
      <c r="X287" s="453"/>
      <c r="Y287" s="454"/>
      <c r="Z287" s="454"/>
      <c r="AA287" s="455"/>
      <c r="AB287" s="453"/>
      <c r="AC287" s="455"/>
      <c r="AD287" s="453"/>
      <c r="AE287" s="455"/>
      <c r="AF287" s="453"/>
      <c r="AG287" s="454"/>
      <c r="AH287" s="455"/>
      <c r="AI287" s="148"/>
      <c r="AJ287" s="199"/>
      <c r="AK287" s="134"/>
      <c r="AL287" s="434" t="s">
        <v>589</v>
      </c>
      <c r="AM287" s="434"/>
      <c r="AN287" s="434"/>
      <c r="AO287" s="96"/>
      <c r="AP287" s="434" t="s">
        <v>591</v>
      </c>
      <c r="AQ287" s="434"/>
      <c r="AR287" s="434"/>
      <c r="AS287" s="96"/>
      <c r="AT287" s="434" t="s">
        <v>592</v>
      </c>
      <c r="AU287" s="434"/>
      <c r="AV287" s="434"/>
      <c r="AW287" s="96"/>
      <c r="AX287" s="434" t="s">
        <v>593</v>
      </c>
      <c r="AY287" s="434"/>
      <c r="AZ287" s="435"/>
      <c r="BB287" s="142" t="str">
        <f t="shared" si="39"/>
        <v/>
      </c>
      <c r="BC287" s="142" t="str">
        <f t="shared" si="43"/>
        <v/>
      </c>
      <c r="BD287" s="142" t="str">
        <f t="shared" si="43"/>
        <v/>
      </c>
      <c r="BE287" s="142" t="str">
        <f t="shared" si="43"/>
        <v/>
      </c>
      <c r="BF287" s="142" t="str">
        <f t="shared" si="43"/>
        <v/>
      </c>
      <c r="BG287" s="142" t="str">
        <f t="shared" si="43"/>
        <v/>
      </c>
      <c r="BH287" s="142" t="str">
        <f t="shared" si="43"/>
        <v/>
      </c>
      <c r="BX287" s="219">
        <f t="shared" si="40"/>
        <v>0</v>
      </c>
    </row>
    <row r="288" spans="2:76" ht="35.25" customHeight="1" x14ac:dyDescent="0.25">
      <c r="B288" s="438"/>
      <c r="C288" s="439"/>
      <c r="D288" s="440" t="str">
        <f t="shared" si="41"/>
        <v/>
      </c>
      <c r="E288" s="441"/>
      <c r="F288" s="441"/>
      <c r="G288" s="442"/>
      <c r="H288" s="440" t="str">
        <f t="shared" si="42"/>
        <v/>
      </c>
      <c r="I288" s="441"/>
      <c r="J288" s="441"/>
      <c r="K288" s="442"/>
      <c r="L288" s="436" t="str">
        <f t="shared" si="38"/>
        <v/>
      </c>
      <c r="M288" s="437"/>
      <c r="N288" s="469"/>
      <c r="O288" s="470"/>
      <c r="P288" s="146"/>
      <c r="Q288" s="147"/>
      <c r="R288" s="450"/>
      <c r="S288" s="451"/>
      <c r="T288" s="452"/>
      <c r="U288" s="453"/>
      <c r="V288" s="454"/>
      <c r="W288" s="455"/>
      <c r="X288" s="453"/>
      <c r="Y288" s="454"/>
      <c r="Z288" s="454"/>
      <c r="AA288" s="455"/>
      <c r="AB288" s="453"/>
      <c r="AC288" s="455"/>
      <c r="AD288" s="453"/>
      <c r="AE288" s="455"/>
      <c r="AF288" s="453"/>
      <c r="AG288" s="454"/>
      <c r="AH288" s="455"/>
      <c r="AI288" s="148"/>
      <c r="AJ288" s="199"/>
      <c r="AK288" s="134"/>
      <c r="AL288" s="434" t="s">
        <v>589</v>
      </c>
      <c r="AM288" s="434"/>
      <c r="AN288" s="434"/>
      <c r="AO288" s="96"/>
      <c r="AP288" s="434" t="s">
        <v>591</v>
      </c>
      <c r="AQ288" s="434"/>
      <c r="AR288" s="434"/>
      <c r="AS288" s="96"/>
      <c r="AT288" s="434" t="s">
        <v>592</v>
      </c>
      <c r="AU288" s="434"/>
      <c r="AV288" s="434"/>
      <c r="AW288" s="96"/>
      <c r="AX288" s="434" t="s">
        <v>593</v>
      </c>
      <c r="AY288" s="434"/>
      <c r="AZ288" s="435"/>
      <c r="BB288" s="142" t="str">
        <f t="shared" si="39"/>
        <v/>
      </c>
      <c r="BC288" s="142" t="str">
        <f t="shared" si="43"/>
        <v/>
      </c>
      <c r="BD288" s="142" t="str">
        <f t="shared" si="43"/>
        <v/>
      </c>
      <c r="BE288" s="142" t="str">
        <f t="shared" si="43"/>
        <v/>
      </c>
      <c r="BF288" s="142" t="str">
        <f t="shared" si="43"/>
        <v/>
      </c>
      <c r="BG288" s="142" t="str">
        <f t="shared" si="43"/>
        <v/>
      </c>
      <c r="BH288" s="142" t="str">
        <f t="shared" si="43"/>
        <v/>
      </c>
      <c r="BX288" s="219">
        <f t="shared" si="40"/>
        <v>0</v>
      </c>
    </row>
    <row r="289" spans="2:76" ht="35.25" customHeight="1" x14ac:dyDescent="0.25">
      <c r="B289" s="438"/>
      <c r="C289" s="439"/>
      <c r="D289" s="440" t="str">
        <f t="shared" si="41"/>
        <v/>
      </c>
      <c r="E289" s="441"/>
      <c r="F289" s="441"/>
      <c r="G289" s="442"/>
      <c r="H289" s="440" t="str">
        <f t="shared" si="42"/>
        <v/>
      </c>
      <c r="I289" s="441"/>
      <c r="J289" s="441"/>
      <c r="K289" s="442"/>
      <c r="L289" s="436" t="str">
        <f t="shared" si="38"/>
        <v/>
      </c>
      <c r="M289" s="437"/>
      <c r="N289" s="469"/>
      <c r="O289" s="470"/>
      <c r="P289" s="146"/>
      <c r="Q289" s="147"/>
      <c r="R289" s="450"/>
      <c r="S289" s="451"/>
      <c r="T289" s="452"/>
      <c r="U289" s="453"/>
      <c r="V289" s="454"/>
      <c r="W289" s="455"/>
      <c r="X289" s="453"/>
      <c r="Y289" s="454"/>
      <c r="Z289" s="454"/>
      <c r="AA289" s="455"/>
      <c r="AB289" s="453"/>
      <c r="AC289" s="455"/>
      <c r="AD289" s="453"/>
      <c r="AE289" s="455"/>
      <c r="AF289" s="453"/>
      <c r="AG289" s="454"/>
      <c r="AH289" s="455"/>
      <c r="AI289" s="148"/>
      <c r="AJ289" s="199"/>
      <c r="AK289" s="134"/>
      <c r="AL289" s="434" t="s">
        <v>589</v>
      </c>
      <c r="AM289" s="434"/>
      <c r="AN289" s="434"/>
      <c r="AO289" s="96"/>
      <c r="AP289" s="434" t="s">
        <v>591</v>
      </c>
      <c r="AQ289" s="434"/>
      <c r="AR289" s="434"/>
      <c r="AS289" s="96"/>
      <c r="AT289" s="434" t="s">
        <v>592</v>
      </c>
      <c r="AU289" s="434"/>
      <c r="AV289" s="434"/>
      <c r="AW289" s="96"/>
      <c r="AX289" s="434" t="s">
        <v>593</v>
      </c>
      <c r="AY289" s="434"/>
      <c r="AZ289" s="435"/>
      <c r="BB289" s="142" t="str">
        <f t="shared" si="39"/>
        <v/>
      </c>
      <c r="BC289" s="142" t="str">
        <f t="shared" si="43"/>
        <v/>
      </c>
      <c r="BD289" s="142" t="str">
        <f t="shared" si="43"/>
        <v/>
      </c>
      <c r="BE289" s="142" t="str">
        <f t="shared" si="43"/>
        <v/>
      </c>
      <c r="BF289" s="142" t="str">
        <f t="shared" si="43"/>
        <v/>
      </c>
      <c r="BG289" s="142" t="str">
        <f t="shared" si="43"/>
        <v/>
      </c>
      <c r="BH289" s="142" t="str">
        <f t="shared" si="43"/>
        <v/>
      </c>
      <c r="BX289" s="219">
        <f t="shared" si="40"/>
        <v>0</v>
      </c>
    </row>
    <row r="290" spans="2:76" ht="35.25" customHeight="1" x14ac:dyDescent="0.25">
      <c r="B290" s="438"/>
      <c r="C290" s="439"/>
      <c r="D290" s="440" t="str">
        <f t="shared" si="41"/>
        <v/>
      </c>
      <c r="E290" s="441"/>
      <c r="F290" s="441"/>
      <c r="G290" s="442"/>
      <c r="H290" s="440" t="str">
        <f t="shared" si="42"/>
        <v/>
      </c>
      <c r="I290" s="441"/>
      <c r="J290" s="441"/>
      <c r="K290" s="442"/>
      <c r="L290" s="436" t="str">
        <f t="shared" si="38"/>
        <v/>
      </c>
      <c r="M290" s="437"/>
      <c r="N290" s="469"/>
      <c r="O290" s="470"/>
      <c r="P290" s="146"/>
      <c r="Q290" s="147"/>
      <c r="R290" s="450"/>
      <c r="S290" s="451"/>
      <c r="T290" s="452"/>
      <c r="U290" s="453"/>
      <c r="V290" s="454"/>
      <c r="W290" s="455"/>
      <c r="X290" s="453"/>
      <c r="Y290" s="454"/>
      <c r="Z290" s="454"/>
      <c r="AA290" s="455"/>
      <c r="AB290" s="453"/>
      <c r="AC290" s="455"/>
      <c r="AD290" s="453"/>
      <c r="AE290" s="455"/>
      <c r="AF290" s="453"/>
      <c r="AG290" s="454"/>
      <c r="AH290" s="455"/>
      <c r="AI290" s="148"/>
      <c r="AJ290" s="199"/>
      <c r="AK290" s="134"/>
      <c r="AL290" s="434" t="s">
        <v>589</v>
      </c>
      <c r="AM290" s="434"/>
      <c r="AN290" s="434"/>
      <c r="AO290" s="96"/>
      <c r="AP290" s="434" t="s">
        <v>591</v>
      </c>
      <c r="AQ290" s="434"/>
      <c r="AR290" s="434"/>
      <c r="AS290" s="96"/>
      <c r="AT290" s="434" t="s">
        <v>592</v>
      </c>
      <c r="AU290" s="434"/>
      <c r="AV290" s="434"/>
      <c r="AW290" s="96"/>
      <c r="AX290" s="434" t="s">
        <v>593</v>
      </c>
      <c r="AY290" s="434"/>
      <c r="AZ290" s="435"/>
      <c r="BB290" s="142" t="str">
        <f t="shared" si="39"/>
        <v/>
      </c>
      <c r="BC290" s="142" t="str">
        <f t="shared" si="43"/>
        <v/>
      </c>
      <c r="BD290" s="142" t="str">
        <f t="shared" si="43"/>
        <v/>
      </c>
      <c r="BE290" s="142" t="str">
        <f t="shared" si="43"/>
        <v/>
      </c>
      <c r="BF290" s="142" t="str">
        <f t="shared" si="43"/>
        <v/>
      </c>
      <c r="BG290" s="142" t="str">
        <f t="shared" si="43"/>
        <v/>
      </c>
      <c r="BH290" s="142" t="str">
        <f t="shared" si="43"/>
        <v/>
      </c>
      <c r="BX290" s="219">
        <f t="shared" si="40"/>
        <v>0</v>
      </c>
    </row>
    <row r="291" spans="2:76" ht="35.25" customHeight="1" x14ac:dyDescent="0.25">
      <c r="B291" s="438"/>
      <c r="C291" s="439"/>
      <c r="D291" s="440" t="str">
        <f t="shared" si="41"/>
        <v/>
      </c>
      <c r="E291" s="441"/>
      <c r="F291" s="441"/>
      <c r="G291" s="442"/>
      <c r="H291" s="440" t="str">
        <f t="shared" si="42"/>
        <v/>
      </c>
      <c r="I291" s="441"/>
      <c r="J291" s="441"/>
      <c r="K291" s="442"/>
      <c r="L291" s="436" t="str">
        <f t="shared" si="38"/>
        <v/>
      </c>
      <c r="M291" s="437"/>
      <c r="N291" s="469"/>
      <c r="O291" s="470"/>
      <c r="P291" s="146"/>
      <c r="Q291" s="147"/>
      <c r="R291" s="450"/>
      <c r="S291" s="451"/>
      <c r="T291" s="452"/>
      <c r="U291" s="453"/>
      <c r="V291" s="454"/>
      <c r="W291" s="455"/>
      <c r="X291" s="453"/>
      <c r="Y291" s="454"/>
      <c r="Z291" s="454"/>
      <c r="AA291" s="455"/>
      <c r="AB291" s="453"/>
      <c r="AC291" s="455"/>
      <c r="AD291" s="453"/>
      <c r="AE291" s="455"/>
      <c r="AF291" s="453"/>
      <c r="AG291" s="454"/>
      <c r="AH291" s="455"/>
      <c r="AI291" s="148"/>
      <c r="AJ291" s="199"/>
      <c r="AK291" s="134"/>
      <c r="AL291" s="434" t="s">
        <v>589</v>
      </c>
      <c r="AM291" s="434"/>
      <c r="AN291" s="434"/>
      <c r="AO291" s="96"/>
      <c r="AP291" s="434" t="s">
        <v>591</v>
      </c>
      <c r="AQ291" s="434"/>
      <c r="AR291" s="434"/>
      <c r="AS291" s="96"/>
      <c r="AT291" s="434" t="s">
        <v>592</v>
      </c>
      <c r="AU291" s="434"/>
      <c r="AV291" s="434"/>
      <c r="AW291" s="96"/>
      <c r="AX291" s="434" t="s">
        <v>593</v>
      </c>
      <c r="AY291" s="434"/>
      <c r="AZ291" s="435"/>
      <c r="BB291" s="142" t="str">
        <f t="shared" si="39"/>
        <v/>
      </c>
      <c r="BC291" s="142" t="str">
        <f t="shared" si="43"/>
        <v/>
      </c>
      <c r="BD291" s="142" t="str">
        <f t="shared" si="43"/>
        <v/>
      </c>
      <c r="BE291" s="142" t="str">
        <f t="shared" si="43"/>
        <v/>
      </c>
      <c r="BF291" s="142" t="str">
        <f t="shared" si="43"/>
        <v/>
      </c>
      <c r="BG291" s="142" t="str">
        <f t="shared" si="43"/>
        <v/>
      </c>
      <c r="BH291" s="142" t="str">
        <f t="shared" si="43"/>
        <v/>
      </c>
      <c r="BX291" s="219">
        <f t="shared" si="40"/>
        <v>0</v>
      </c>
    </row>
    <row r="292" spans="2:76" ht="35.25" customHeight="1" x14ac:dyDescent="0.25">
      <c r="B292" s="438"/>
      <c r="C292" s="439"/>
      <c r="D292" s="440" t="str">
        <f t="shared" si="41"/>
        <v/>
      </c>
      <c r="E292" s="441"/>
      <c r="F292" s="441"/>
      <c r="G292" s="442"/>
      <c r="H292" s="440" t="str">
        <f t="shared" si="42"/>
        <v/>
      </c>
      <c r="I292" s="441"/>
      <c r="J292" s="441"/>
      <c r="K292" s="442"/>
      <c r="L292" s="436" t="str">
        <f t="shared" si="38"/>
        <v/>
      </c>
      <c r="M292" s="437"/>
      <c r="N292" s="469"/>
      <c r="O292" s="470"/>
      <c r="P292" s="146"/>
      <c r="Q292" s="147"/>
      <c r="R292" s="450"/>
      <c r="S292" s="451"/>
      <c r="T292" s="452"/>
      <c r="U292" s="453"/>
      <c r="V292" s="454"/>
      <c r="W292" s="455"/>
      <c r="X292" s="453"/>
      <c r="Y292" s="454"/>
      <c r="Z292" s="454"/>
      <c r="AA292" s="455"/>
      <c r="AB292" s="453"/>
      <c r="AC292" s="455"/>
      <c r="AD292" s="453"/>
      <c r="AE292" s="455"/>
      <c r="AF292" s="453"/>
      <c r="AG292" s="454"/>
      <c r="AH292" s="455"/>
      <c r="AI292" s="148"/>
      <c r="AJ292" s="199"/>
      <c r="AK292" s="134"/>
      <c r="AL292" s="434" t="s">
        <v>589</v>
      </c>
      <c r="AM292" s="434"/>
      <c r="AN292" s="434"/>
      <c r="AO292" s="96"/>
      <c r="AP292" s="434" t="s">
        <v>591</v>
      </c>
      <c r="AQ292" s="434"/>
      <c r="AR292" s="434"/>
      <c r="AS292" s="96"/>
      <c r="AT292" s="434" t="s">
        <v>592</v>
      </c>
      <c r="AU292" s="434"/>
      <c r="AV292" s="434"/>
      <c r="AW292" s="96"/>
      <c r="AX292" s="434" t="s">
        <v>593</v>
      </c>
      <c r="AY292" s="434"/>
      <c r="AZ292" s="435"/>
      <c r="BB292" s="142" t="str">
        <f t="shared" si="39"/>
        <v/>
      </c>
      <c r="BC292" s="142" t="str">
        <f t="shared" si="43"/>
        <v/>
      </c>
      <c r="BD292" s="142" t="str">
        <f t="shared" si="43"/>
        <v/>
      </c>
      <c r="BE292" s="142" t="str">
        <f t="shared" si="43"/>
        <v/>
      </c>
      <c r="BF292" s="142" t="str">
        <f t="shared" si="43"/>
        <v/>
      </c>
      <c r="BG292" s="142" t="str">
        <f t="shared" si="43"/>
        <v/>
      </c>
      <c r="BH292" s="142" t="str">
        <f t="shared" si="43"/>
        <v/>
      </c>
      <c r="BX292" s="219">
        <f t="shared" si="40"/>
        <v>0</v>
      </c>
    </row>
    <row r="293" spans="2:76" ht="35.25" customHeight="1" x14ac:dyDescent="0.25">
      <c r="B293" s="438"/>
      <c r="C293" s="439"/>
      <c r="D293" s="440" t="str">
        <f t="shared" si="41"/>
        <v/>
      </c>
      <c r="E293" s="441"/>
      <c r="F293" s="441"/>
      <c r="G293" s="442"/>
      <c r="H293" s="440" t="str">
        <f t="shared" si="42"/>
        <v/>
      </c>
      <c r="I293" s="441"/>
      <c r="J293" s="441"/>
      <c r="K293" s="442"/>
      <c r="L293" s="436" t="str">
        <f t="shared" si="38"/>
        <v/>
      </c>
      <c r="M293" s="437"/>
      <c r="N293" s="469"/>
      <c r="O293" s="470"/>
      <c r="P293" s="146"/>
      <c r="Q293" s="147"/>
      <c r="R293" s="450"/>
      <c r="S293" s="451"/>
      <c r="T293" s="452"/>
      <c r="U293" s="453"/>
      <c r="V293" s="454"/>
      <c r="W293" s="455"/>
      <c r="X293" s="453"/>
      <c r="Y293" s="454"/>
      <c r="Z293" s="454"/>
      <c r="AA293" s="455"/>
      <c r="AB293" s="453"/>
      <c r="AC293" s="455"/>
      <c r="AD293" s="453"/>
      <c r="AE293" s="455"/>
      <c r="AF293" s="453"/>
      <c r="AG293" s="454"/>
      <c r="AH293" s="455"/>
      <c r="AI293" s="148"/>
      <c r="AJ293" s="199"/>
      <c r="AK293" s="134"/>
      <c r="AL293" s="434" t="s">
        <v>589</v>
      </c>
      <c r="AM293" s="434"/>
      <c r="AN293" s="434"/>
      <c r="AO293" s="96"/>
      <c r="AP293" s="434" t="s">
        <v>591</v>
      </c>
      <c r="AQ293" s="434"/>
      <c r="AR293" s="434"/>
      <c r="AS293" s="96"/>
      <c r="AT293" s="434" t="s">
        <v>592</v>
      </c>
      <c r="AU293" s="434"/>
      <c r="AV293" s="434"/>
      <c r="AW293" s="96"/>
      <c r="AX293" s="434" t="s">
        <v>593</v>
      </c>
      <c r="AY293" s="434"/>
      <c r="AZ293" s="435"/>
      <c r="BB293" s="142" t="str">
        <f t="shared" si="39"/>
        <v/>
      </c>
      <c r="BC293" s="142" t="str">
        <f t="shared" si="43"/>
        <v/>
      </c>
      <c r="BD293" s="142" t="str">
        <f t="shared" si="43"/>
        <v/>
      </c>
      <c r="BE293" s="142" t="str">
        <f t="shared" si="43"/>
        <v/>
      </c>
      <c r="BF293" s="142" t="str">
        <f t="shared" si="43"/>
        <v/>
      </c>
      <c r="BG293" s="142" t="str">
        <f t="shared" si="43"/>
        <v/>
      </c>
      <c r="BH293" s="142" t="str">
        <f t="shared" si="43"/>
        <v/>
      </c>
      <c r="BX293" s="219">
        <f t="shared" si="40"/>
        <v>0</v>
      </c>
    </row>
    <row r="294" spans="2:76" ht="35.25" customHeight="1" x14ac:dyDescent="0.25">
      <c r="B294" s="438"/>
      <c r="C294" s="439"/>
      <c r="D294" s="440" t="str">
        <f t="shared" si="41"/>
        <v/>
      </c>
      <c r="E294" s="441"/>
      <c r="F294" s="441"/>
      <c r="G294" s="442"/>
      <c r="H294" s="440" t="str">
        <f t="shared" si="42"/>
        <v/>
      </c>
      <c r="I294" s="441"/>
      <c r="J294" s="441"/>
      <c r="K294" s="442"/>
      <c r="L294" s="436" t="str">
        <f t="shared" si="38"/>
        <v/>
      </c>
      <c r="M294" s="437"/>
      <c r="N294" s="469"/>
      <c r="O294" s="470"/>
      <c r="P294" s="146"/>
      <c r="Q294" s="147"/>
      <c r="R294" s="450"/>
      <c r="S294" s="451"/>
      <c r="T294" s="452"/>
      <c r="U294" s="453"/>
      <c r="V294" s="454"/>
      <c r="W294" s="455"/>
      <c r="X294" s="453"/>
      <c r="Y294" s="454"/>
      <c r="Z294" s="454"/>
      <c r="AA294" s="455"/>
      <c r="AB294" s="453"/>
      <c r="AC294" s="455"/>
      <c r="AD294" s="453"/>
      <c r="AE294" s="455"/>
      <c r="AF294" s="453"/>
      <c r="AG294" s="454"/>
      <c r="AH294" s="455"/>
      <c r="AI294" s="148"/>
      <c r="AJ294" s="199"/>
      <c r="AK294" s="134"/>
      <c r="AL294" s="434" t="s">
        <v>589</v>
      </c>
      <c r="AM294" s="434"/>
      <c r="AN294" s="434"/>
      <c r="AO294" s="96"/>
      <c r="AP294" s="434" t="s">
        <v>591</v>
      </c>
      <c r="AQ294" s="434"/>
      <c r="AR294" s="434"/>
      <c r="AS294" s="96"/>
      <c r="AT294" s="434" t="s">
        <v>592</v>
      </c>
      <c r="AU294" s="434"/>
      <c r="AV294" s="434"/>
      <c r="AW294" s="96"/>
      <c r="AX294" s="434" t="s">
        <v>593</v>
      </c>
      <c r="AY294" s="434"/>
      <c r="AZ294" s="435"/>
      <c r="BB294" s="142" t="str">
        <f t="shared" si="39"/>
        <v/>
      </c>
      <c r="BC294" s="142" t="str">
        <f t="shared" si="43"/>
        <v/>
      </c>
      <c r="BD294" s="142" t="str">
        <f t="shared" si="43"/>
        <v/>
      </c>
      <c r="BE294" s="142" t="str">
        <f t="shared" si="43"/>
        <v/>
      </c>
      <c r="BF294" s="142" t="str">
        <f t="shared" si="43"/>
        <v/>
      </c>
      <c r="BG294" s="142" t="str">
        <f t="shared" si="43"/>
        <v/>
      </c>
      <c r="BH294" s="142" t="str">
        <f t="shared" si="43"/>
        <v/>
      </c>
      <c r="BX294" s="219">
        <f t="shared" si="40"/>
        <v>0</v>
      </c>
    </row>
    <row r="295" spans="2:76" ht="35.25" customHeight="1" x14ac:dyDescent="0.25">
      <c r="B295" s="438"/>
      <c r="C295" s="439"/>
      <c r="D295" s="440" t="str">
        <f t="shared" si="41"/>
        <v/>
      </c>
      <c r="E295" s="441"/>
      <c r="F295" s="441"/>
      <c r="G295" s="442"/>
      <c r="H295" s="440" t="str">
        <f t="shared" si="42"/>
        <v/>
      </c>
      <c r="I295" s="441"/>
      <c r="J295" s="441"/>
      <c r="K295" s="442"/>
      <c r="L295" s="436" t="str">
        <f t="shared" si="38"/>
        <v/>
      </c>
      <c r="M295" s="437"/>
      <c r="N295" s="469"/>
      <c r="O295" s="470"/>
      <c r="P295" s="146"/>
      <c r="Q295" s="147"/>
      <c r="R295" s="450"/>
      <c r="S295" s="451"/>
      <c r="T295" s="452"/>
      <c r="U295" s="453"/>
      <c r="V295" s="454"/>
      <c r="W295" s="455"/>
      <c r="X295" s="453"/>
      <c r="Y295" s="454"/>
      <c r="Z295" s="454"/>
      <c r="AA295" s="455"/>
      <c r="AB295" s="453"/>
      <c r="AC295" s="455"/>
      <c r="AD295" s="453"/>
      <c r="AE295" s="455"/>
      <c r="AF295" s="453"/>
      <c r="AG295" s="454"/>
      <c r="AH295" s="455"/>
      <c r="AI295" s="148"/>
      <c r="AJ295" s="199"/>
      <c r="AK295" s="134"/>
      <c r="AL295" s="434" t="s">
        <v>589</v>
      </c>
      <c r="AM295" s="434"/>
      <c r="AN295" s="434"/>
      <c r="AO295" s="96"/>
      <c r="AP295" s="434" t="s">
        <v>591</v>
      </c>
      <c r="AQ295" s="434"/>
      <c r="AR295" s="434"/>
      <c r="AS295" s="96"/>
      <c r="AT295" s="434" t="s">
        <v>592</v>
      </c>
      <c r="AU295" s="434"/>
      <c r="AV295" s="434"/>
      <c r="AW295" s="96"/>
      <c r="AX295" s="434" t="s">
        <v>593</v>
      </c>
      <c r="AY295" s="434"/>
      <c r="AZ295" s="435"/>
      <c r="BB295" s="142" t="str">
        <f t="shared" si="39"/>
        <v/>
      </c>
      <c r="BC295" s="142" t="str">
        <f t="shared" si="43"/>
        <v/>
      </c>
      <c r="BD295" s="142" t="str">
        <f t="shared" si="43"/>
        <v/>
      </c>
      <c r="BE295" s="142" t="str">
        <f t="shared" si="43"/>
        <v/>
      </c>
      <c r="BF295" s="142" t="str">
        <f t="shared" si="43"/>
        <v/>
      </c>
      <c r="BG295" s="142" t="str">
        <f t="shared" si="43"/>
        <v/>
      </c>
      <c r="BH295" s="142" t="str">
        <f t="shared" si="43"/>
        <v/>
      </c>
      <c r="BX295" s="219">
        <f t="shared" si="40"/>
        <v>0</v>
      </c>
    </row>
    <row r="296" spans="2:76" ht="35.25" customHeight="1" x14ac:dyDescent="0.25">
      <c r="B296" s="438"/>
      <c r="C296" s="439"/>
      <c r="D296" s="440" t="str">
        <f t="shared" si="41"/>
        <v/>
      </c>
      <c r="E296" s="441"/>
      <c r="F296" s="441"/>
      <c r="G296" s="442"/>
      <c r="H296" s="440" t="str">
        <f t="shared" si="42"/>
        <v/>
      </c>
      <c r="I296" s="441"/>
      <c r="J296" s="441"/>
      <c r="K296" s="442"/>
      <c r="L296" s="436" t="str">
        <f t="shared" si="38"/>
        <v/>
      </c>
      <c r="M296" s="437"/>
      <c r="N296" s="469"/>
      <c r="O296" s="470"/>
      <c r="P296" s="146"/>
      <c r="Q296" s="147"/>
      <c r="R296" s="450"/>
      <c r="S296" s="451"/>
      <c r="T296" s="452"/>
      <c r="U296" s="453"/>
      <c r="V296" s="454"/>
      <c r="W296" s="455"/>
      <c r="X296" s="453"/>
      <c r="Y296" s="454"/>
      <c r="Z296" s="454"/>
      <c r="AA296" s="455"/>
      <c r="AB296" s="453"/>
      <c r="AC296" s="455"/>
      <c r="AD296" s="453"/>
      <c r="AE296" s="455"/>
      <c r="AF296" s="453"/>
      <c r="AG296" s="454"/>
      <c r="AH296" s="455"/>
      <c r="AI296" s="148"/>
      <c r="AJ296" s="199"/>
      <c r="AK296" s="134"/>
      <c r="AL296" s="434" t="s">
        <v>589</v>
      </c>
      <c r="AM296" s="434"/>
      <c r="AN296" s="434"/>
      <c r="AO296" s="96"/>
      <c r="AP296" s="434" t="s">
        <v>591</v>
      </c>
      <c r="AQ296" s="434"/>
      <c r="AR296" s="434"/>
      <c r="AS296" s="96"/>
      <c r="AT296" s="434" t="s">
        <v>592</v>
      </c>
      <c r="AU296" s="434"/>
      <c r="AV296" s="434"/>
      <c r="AW296" s="96"/>
      <c r="AX296" s="434" t="s">
        <v>593</v>
      </c>
      <c r="AY296" s="434"/>
      <c r="AZ296" s="435"/>
      <c r="BB296" s="142" t="str">
        <f t="shared" si="39"/>
        <v/>
      </c>
      <c r="BC296" s="142" t="str">
        <f t="shared" si="43"/>
        <v/>
      </c>
      <c r="BD296" s="142" t="str">
        <f t="shared" si="43"/>
        <v/>
      </c>
      <c r="BE296" s="142" t="str">
        <f t="shared" si="43"/>
        <v/>
      </c>
      <c r="BF296" s="142" t="str">
        <f t="shared" si="43"/>
        <v/>
      </c>
      <c r="BG296" s="142" t="str">
        <f t="shared" si="43"/>
        <v/>
      </c>
      <c r="BH296" s="142" t="str">
        <f t="shared" si="43"/>
        <v/>
      </c>
      <c r="BX296" s="219">
        <f t="shared" si="40"/>
        <v>0</v>
      </c>
    </row>
    <row r="297" spans="2:76" ht="35.25" customHeight="1" x14ac:dyDescent="0.25">
      <c r="B297" s="438"/>
      <c r="C297" s="439"/>
      <c r="D297" s="440" t="str">
        <f t="shared" si="41"/>
        <v/>
      </c>
      <c r="E297" s="441"/>
      <c r="F297" s="441"/>
      <c r="G297" s="442"/>
      <c r="H297" s="440" t="str">
        <f t="shared" si="42"/>
        <v/>
      </c>
      <c r="I297" s="441"/>
      <c r="J297" s="441"/>
      <c r="K297" s="442"/>
      <c r="L297" s="436" t="str">
        <f t="shared" si="38"/>
        <v/>
      </c>
      <c r="M297" s="437"/>
      <c r="N297" s="469"/>
      <c r="O297" s="470"/>
      <c r="P297" s="146"/>
      <c r="Q297" s="147"/>
      <c r="R297" s="450"/>
      <c r="S297" s="451"/>
      <c r="T297" s="452"/>
      <c r="U297" s="453"/>
      <c r="V297" s="454"/>
      <c r="W297" s="455"/>
      <c r="X297" s="453"/>
      <c r="Y297" s="454"/>
      <c r="Z297" s="454"/>
      <c r="AA297" s="455"/>
      <c r="AB297" s="453"/>
      <c r="AC297" s="455"/>
      <c r="AD297" s="453"/>
      <c r="AE297" s="455"/>
      <c r="AF297" s="453"/>
      <c r="AG297" s="454"/>
      <c r="AH297" s="455"/>
      <c r="AI297" s="148"/>
      <c r="AJ297" s="199"/>
      <c r="AK297" s="134"/>
      <c r="AL297" s="434" t="s">
        <v>589</v>
      </c>
      <c r="AM297" s="434"/>
      <c r="AN297" s="434"/>
      <c r="AO297" s="96"/>
      <c r="AP297" s="434" t="s">
        <v>591</v>
      </c>
      <c r="AQ297" s="434"/>
      <c r="AR297" s="434"/>
      <c r="AS297" s="96"/>
      <c r="AT297" s="434" t="s">
        <v>592</v>
      </c>
      <c r="AU297" s="434"/>
      <c r="AV297" s="434"/>
      <c r="AW297" s="96"/>
      <c r="AX297" s="434" t="s">
        <v>593</v>
      </c>
      <c r="AY297" s="434"/>
      <c r="AZ297" s="435"/>
      <c r="BB297" s="142" t="str">
        <f t="shared" si="39"/>
        <v/>
      </c>
      <c r="BC297" s="142" t="str">
        <f t="shared" si="43"/>
        <v/>
      </c>
      <c r="BD297" s="142" t="str">
        <f t="shared" si="43"/>
        <v/>
      </c>
      <c r="BE297" s="142" t="str">
        <f t="shared" si="43"/>
        <v/>
      </c>
      <c r="BF297" s="142" t="str">
        <f t="shared" si="43"/>
        <v/>
      </c>
      <c r="BG297" s="142" t="str">
        <f t="shared" si="43"/>
        <v/>
      </c>
      <c r="BH297" s="142" t="str">
        <f t="shared" si="43"/>
        <v/>
      </c>
      <c r="BX297" s="219">
        <f t="shared" si="40"/>
        <v>0</v>
      </c>
    </row>
    <row r="298" spans="2:76" ht="35.25" customHeight="1" x14ac:dyDescent="0.25">
      <c r="B298" s="438"/>
      <c r="C298" s="439"/>
      <c r="D298" s="440" t="str">
        <f t="shared" si="41"/>
        <v/>
      </c>
      <c r="E298" s="441"/>
      <c r="F298" s="441"/>
      <c r="G298" s="442"/>
      <c r="H298" s="440" t="str">
        <f t="shared" si="42"/>
        <v/>
      </c>
      <c r="I298" s="441"/>
      <c r="J298" s="441"/>
      <c r="K298" s="442"/>
      <c r="L298" s="436" t="str">
        <f t="shared" si="38"/>
        <v/>
      </c>
      <c r="M298" s="437"/>
      <c r="N298" s="469"/>
      <c r="O298" s="470"/>
      <c r="P298" s="146"/>
      <c r="Q298" s="147"/>
      <c r="R298" s="450"/>
      <c r="S298" s="451"/>
      <c r="T298" s="452"/>
      <c r="U298" s="453"/>
      <c r="V298" s="454"/>
      <c r="W298" s="455"/>
      <c r="X298" s="453"/>
      <c r="Y298" s="454"/>
      <c r="Z298" s="454"/>
      <c r="AA298" s="455"/>
      <c r="AB298" s="453"/>
      <c r="AC298" s="455"/>
      <c r="AD298" s="453"/>
      <c r="AE298" s="455"/>
      <c r="AF298" s="453"/>
      <c r="AG298" s="454"/>
      <c r="AH298" s="455"/>
      <c r="AI298" s="148"/>
      <c r="AJ298" s="199"/>
      <c r="AK298" s="134"/>
      <c r="AL298" s="434" t="s">
        <v>589</v>
      </c>
      <c r="AM298" s="434"/>
      <c r="AN298" s="434"/>
      <c r="AO298" s="96"/>
      <c r="AP298" s="434" t="s">
        <v>591</v>
      </c>
      <c r="AQ298" s="434"/>
      <c r="AR298" s="434"/>
      <c r="AS298" s="96"/>
      <c r="AT298" s="434" t="s">
        <v>592</v>
      </c>
      <c r="AU298" s="434"/>
      <c r="AV298" s="434"/>
      <c r="AW298" s="96"/>
      <c r="AX298" s="434" t="s">
        <v>593</v>
      </c>
      <c r="AY298" s="434"/>
      <c r="AZ298" s="435"/>
      <c r="BB298" s="142" t="str">
        <f t="shared" si="39"/>
        <v/>
      </c>
      <c r="BC298" s="142" t="str">
        <f t="shared" si="43"/>
        <v/>
      </c>
      <c r="BD298" s="142" t="str">
        <f t="shared" si="43"/>
        <v/>
      </c>
      <c r="BE298" s="142" t="str">
        <f t="shared" si="43"/>
        <v/>
      </c>
      <c r="BF298" s="142" t="str">
        <f t="shared" si="43"/>
        <v/>
      </c>
      <c r="BG298" s="142" t="str">
        <f t="shared" si="43"/>
        <v/>
      </c>
      <c r="BH298" s="142" t="str">
        <f t="shared" si="43"/>
        <v/>
      </c>
      <c r="BX298" s="219">
        <f t="shared" si="40"/>
        <v>0</v>
      </c>
    </row>
    <row r="299" spans="2:76" ht="35.25" customHeight="1" x14ac:dyDescent="0.25">
      <c r="B299" s="438"/>
      <c r="C299" s="439"/>
      <c r="D299" s="440" t="str">
        <f t="shared" si="41"/>
        <v/>
      </c>
      <c r="E299" s="441"/>
      <c r="F299" s="441"/>
      <c r="G299" s="442"/>
      <c r="H299" s="440" t="str">
        <f t="shared" si="42"/>
        <v/>
      </c>
      <c r="I299" s="441"/>
      <c r="J299" s="441"/>
      <c r="K299" s="442"/>
      <c r="L299" s="436" t="str">
        <f t="shared" si="38"/>
        <v/>
      </c>
      <c r="M299" s="437"/>
      <c r="N299" s="469"/>
      <c r="O299" s="470"/>
      <c r="P299" s="146"/>
      <c r="Q299" s="147"/>
      <c r="R299" s="450"/>
      <c r="S299" s="451"/>
      <c r="T299" s="452"/>
      <c r="U299" s="453"/>
      <c r="V299" s="454"/>
      <c r="W299" s="455"/>
      <c r="X299" s="453"/>
      <c r="Y299" s="454"/>
      <c r="Z299" s="454"/>
      <c r="AA299" s="455"/>
      <c r="AB299" s="453"/>
      <c r="AC299" s="455"/>
      <c r="AD299" s="453"/>
      <c r="AE299" s="455"/>
      <c r="AF299" s="453"/>
      <c r="AG299" s="454"/>
      <c r="AH299" s="455"/>
      <c r="AI299" s="148"/>
      <c r="AJ299" s="199"/>
      <c r="AK299" s="134"/>
      <c r="AL299" s="434" t="s">
        <v>589</v>
      </c>
      <c r="AM299" s="434"/>
      <c r="AN299" s="434"/>
      <c r="AO299" s="96"/>
      <c r="AP299" s="434" t="s">
        <v>591</v>
      </c>
      <c r="AQ299" s="434"/>
      <c r="AR299" s="434"/>
      <c r="AS299" s="96"/>
      <c r="AT299" s="434" t="s">
        <v>592</v>
      </c>
      <c r="AU299" s="434"/>
      <c r="AV299" s="434"/>
      <c r="AW299" s="96"/>
      <c r="AX299" s="434" t="s">
        <v>593</v>
      </c>
      <c r="AY299" s="434"/>
      <c r="AZ299" s="435"/>
      <c r="BB299" s="142" t="str">
        <f t="shared" si="39"/>
        <v/>
      </c>
      <c r="BC299" s="142" t="str">
        <f t="shared" si="43"/>
        <v/>
      </c>
      <c r="BD299" s="142" t="str">
        <f t="shared" si="43"/>
        <v/>
      </c>
      <c r="BE299" s="142" t="str">
        <f t="shared" si="43"/>
        <v/>
      </c>
      <c r="BF299" s="142" t="str">
        <f t="shared" si="43"/>
        <v/>
      </c>
      <c r="BG299" s="142" t="str">
        <f t="shared" si="43"/>
        <v/>
      </c>
      <c r="BH299" s="142" t="str">
        <f t="shared" si="43"/>
        <v/>
      </c>
      <c r="BX299" s="219">
        <f t="shared" si="40"/>
        <v>0</v>
      </c>
    </row>
    <row r="300" spans="2:76" ht="35.25" customHeight="1" x14ac:dyDescent="0.25">
      <c r="B300" s="438"/>
      <c r="C300" s="439"/>
      <c r="D300" s="440" t="str">
        <f t="shared" si="41"/>
        <v/>
      </c>
      <c r="E300" s="441"/>
      <c r="F300" s="441"/>
      <c r="G300" s="442"/>
      <c r="H300" s="440" t="str">
        <f t="shared" si="42"/>
        <v/>
      </c>
      <c r="I300" s="441"/>
      <c r="J300" s="441"/>
      <c r="K300" s="442"/>
      <c r="L300" s="436" t="str">
        <f t="shared" si="38"/>
        <v/>
      </c>
      <c r="M300" s="437"/>
      <c r="N300" s="469"/>
      <c r="O300" s="470"/>
      <c r="P300" s="146"/>
      <c r="Q300" s="147"/>
      <c r="R300" s="450"/>
      <c r="S300" s="451"/>
      <c r="T300" s="452"/>
      <c r="U300" s="453"/>
      <c r="V300" s="454"/>
      <c r="W300" s="455"/>
      <c r="X300" s="453"/>
      <c r="Y300" s="454"/>
      <c r="Z300" s="454"/>
      <c r="AA300" s="455"/>
      <c r="AB300" s="453"/>
      <c r="AC300" s="455"/>
      <c r="AD300" s="453"/>
      <c r="AE300" s="455"/>
      <c r="AF300" s="453"/>
      <c r="AG300" s="454"/>
      <c r="AH300" s="455"/>
      <c r="AI300" s="148"/>
      <c r="AJ300" s="199"/>
      <c r="AK300" s="134"/>
      <c r="AL300" s="434" t="s">
        <v>589</v>
      </c>
      <c r="AM300" s="434"/>
      <c r="AN300" s="434"/>
      <c r="AO300" s="96"/>
      <c r="AP300" s="434" t="s">
        <v>591</v>
      </c>
      <c r="AQ300" s="434"/>
      <c r="AR300" s="434"/>
      <c r="AS300" s="96"/>
      <c r="AT300" s="434" t="s">
        <v>592</v>
      </c>
      <c r="AU300" s="434"/>
      <c r="AV300" s="434"/>
      <c r="AW300" s="96"/>
      <c r="AX300" s="434" t="s">
        <v>593</v>
      </c>
      <c r="AY300" s="434"/>
      <c r="AZ300" s="435"/>
      <c r="BB300" s="142" t="str">
        <f t="shared" si="39"/>
        <v/>
      </c>
      <c r="BC300" s="142" t="str">
        <f t="shared" si="43"/>
        <v/>
      </c>
      <c r="BD300" s="142" t="str">
        <f t="shared" si="43"/>
        <v/>
      </c>
      <c r="BE300" s="142" t="str">
        <f t="shared" si="43"/>
        <v/>
      </c>
      <c r="BF300" s="142" t="str">
        <f t="shared" si="43"/>
        <v/>
      </c>
      <c r="BG300" s="142" t="str">
        <f t="shared" si="43"/>
        <v/>
      </c>
      <c r="BH300" s="142" t="str">
        <f t="shared" si="43"/>
        <v/>
      </c>
      <c r="BX300" s="219">
        <f t="shared" si="40"/>
        <v>0</v>
      </c>
    </row>
    <row r="301" spans="2:76" ht="35.25" customHeight="1" x14ac:dyDescent="0.25">
      <c r="B301" s="438"/>
      <c r="C301" s="439"/>
      <c r="D301" s="440" t="str">
        <f t="shared" si="41"/>
        <v/>
      </c>
      <c r="E301" s="441"/>
      <c r="F301" s="441"/>
      <c r="G301" s="442"/>
      <c r="H301" s="440" t="str">
        <f t="shared" si="42"/>
        <v/>
      </c>
      <c r="I301" s="441"/>
      <c r="J301" s="441"/>
      <c r="K301" s="442"/>
      <c r="L301" s="436" t="str">
        <f t="shared" si="38"/>
        <v/>
      </c>
      <c r="M301" s="437"/>
      <c r="N301" s="469"/>
      <c r="O301" s="470"/>
      <c r="P301" s="146"/>
      <c r="Q301" s="147"/>
      <c r="R301" s="450"/>
      <c r="S301" s="451"/>
      <c r="T301" s="452"/>
      <c r="U301" s="453"/>
      <c r="V301" s="454"/>
      <c r="W301" s="455"/>
      <c r="X301" s="453"/>
      <c r="Y301" s="454"/>
      <c r="Z301" s="454"/>
      <c r="AA301" s="455"/>
      <c r="AB301" s="453"/>
      <c r="AC301" s="455"/>
      <c r="AD301" s="453"/>
      <c r="AE301" s="455"/>
      <c r="AF301" s="453"/>
      <c r="AG301" s="454"/>
      <c r="AH301" s="455"/>
      <c r="AI301" s="148"/>
      <c r="AJ301" s="199"/>
      <c r="AK301" s="134"/>
      <c r="AL301" s="434" t="s">
        <v>589</v>
      </c>
      <c r="AM301" s="434"/>
      <c r="AN301" s="434"/>
      <c r="AO301" s="96"/>
      <c r="AP301" s="434" t="s">
        <v>591</v>
      </c>
      <c r="AQ301" s="434"/>
      <c r="AR301" s="434"/>
      <c r="AS301" s="96"/>
      <c r="AT301" s="434" t="s">
        <v>592</v>
      </c>
      <c r="AU301" s="434"/>
      <c r="AV301" s="434"/>
      <c r="AW301" s="96"/>
      <c r="AX301" s="434" t="s">
        <v>593</v>
      </c>
      <c r="AY301" s="434"/>
      <c r="AZ301" s="435"/>
      <c r="BB301" s="142" t="str">
        <f t="shared" si="39"/>
        <v/>
      </c>
      <c r="BC301" s="142" t="str">
        <f t="shared" si="43"/>
        <v/>
      </c>
      <c r="BD301" s="142" t="str">
        <f t="shared" si="43"/>
        <v/>
      </c>
      <c r="BE301" s="142" t="str">
        <f t="shared" si="43"/>
        <v/>
      </c>
      <c r="BF301" s="142" t="str">
        <f t="shared" si="43"/>
        <v/>
      </c>
      <c r="BG301" s="142" t="str">
        <f t="shared" si="43"/>
        <v/>
      </c>
      <c r="BH301" s="142" t="str">
        <f t="shared" si="43"/>
        <v/>
      </c>
      <c r="BX301" s="219">
        <f t="shared" si="40"/>
        <v>0</v>
      </c>
    </row>
    <row r="302" spans="2:76" ht="35.25" customHeight="1" x14ac:dyDescent="0.25">
      <c r="B302" s="438"/>
      <c r="C302" s="439"/>
      <c r="D302" s="440" t="str">
        <f t="shared" si="41"/>
        <v/>
      </c>
      <c r="E302" s="441"/>
      <c r="F302" s="441"/>
      <c r="G302" s="442"/>
      <c r="H302" s="440" t="str">
        <f t="shared" si="42"/>
        <v/>
      </c>
      <c r="I302" s="441"/>
      <c r="J302" s="441"/>
      <c r="K302" s="442"/>
      <c r="L302" s="436" t="str">
        <f t="shared" si="38"/>
        <v/>
      </c>
      <c r="M302" s="437"/>
      <c r="N302" s="469"/>
      <c r="O302" s="470"/>
      <c r="P302" s="146"/>
      <c r="Q302" s="147"/>
      <c r="R302" s="450"/>
      <c r="S302" s="451"/>
      <c r="T302" s="452"/>
      <c r="U302" s="453"/>
      <c r="V302" s="454"/>
      <c r="W302" s="455"/>
      <c r="X302" s="453"/>
      <c r="Y302" s="454"/>
      <c r="Z302" s="454"/>
      <c r="AA302" s="455"/>
      <c r="AB302" s="453"/>
      <c r="AC302" s="455"/>
      <c r="AD302" s="453"/>
      <c r="AE302" s="455"/>
      <c r="AF302" s="453"/>
      <c r="AG302" s="454"/>
      <c r="AH302" s="455"/>
      <c r="AI302" s="148"/>
      <c r="AJ302" s="199"/>
      <c r="AK302" s="134"/>
      <c r="AL302" s="434" t="s">
        <v>589</v>
      </c>
      <c r="AM302" s="434"/>
      <c r="AN302" s="434"/>
      <c r="AO302" s="96"/>
      <c r="AP302" s="434" t="s">
        <v>591</v>
      </c>
      <c r="AQ302" s="434"/>
      <c r="AR302" s="434"/>
      <c r="AS302" s="96"/>
      <c r="AT302" s="434" t="s">
        <v>592</v>
      </c>
      <c r="AU302" s="434"/>
      <c r="AV302" s="434"/>
      <c r="AW302" s="96"/>
      <c r="AX302" s="434" t="s">
        <v>593</v>
      </c>
      <c r="AY302" s="434"/>
      <c r="AZ302" s="435"/>
      <c r="BB302" s="142" t="str">
        <f t="shared" si="39"/>
        <v/>
      </c>
      <c r="BC302" s="142" t="str">
        <f t="shared" si="43"/>
        <v/>
      </c>
      <c r="BD302" s="142" t="str">
        <f t="shared" si="43"/>
        <v/>
      </c>
      <c r="BE302" s="142" t="str">
        <f t="shared" si="43"/>
        <v/>
      </c>
      <c r="BF302" s="142" t="str">
        <f t="shared" si="43"/>
        <v/>
      </c>
      <c r="BG302" s="142" t="str">
        <f t="shared" si="43"/>
        <v/>
      </c>
      <c r="BH302" s="142" t="str">
        <f t="shared" si="43"/>
        <v/>
      </c>
      <c r="BX302" s="219">
        <f t="shared" si="40"/>
        <v>0</v>
      </c>
    </row>
    <row r="303" spans="2:76" ht="35.25" customHeight="1" x14ac:dyDescent="0.25">
      <c r="B303" s="438"/>
      <c r="C303" s="439"/>
      <c r="D303" s="440" t="str">
        <f t="shared" si="41"/>
        <v/>
      </c>
      <c r="E303" s="441"/>
      <c r="F303" s="441"/>
      <c r="G303" s="442"/>
      <c r="H303" s="440" t="str">
        <f t="shared" si="42"/>
        <v/>
      </c>
      <c r="I303" s="441"/>
      <c r="J303" s="441"/>
      <c r="K303" s="442"/>
      <c r="L303" s="436" t="str">
        <f t="shared" si="38"/>
        <v/>
      </c>
      <c r="M303" s="437"/>
      <c r="N303" s="469"/>
      <c r="O303" s="470"/>
      <c r="P303" s="146"/>
      <c r="Q303" s="147"/>
      <c r="R303" s="450"/>
      <c r="S303" s="451"/>
      <c r="T303" s="452"/>
      <c r="U303" s="453"/>
      <c r="V303" s="454"/>
      <c r="W303" s="455"/>
      <c r="X303" s="453"/>
      <c r="Y303" s="454"/>
      <c r="Z303" s="454"/>
      <c r="AA303" s="455"/>
      <c r="AB303" s="453"/>
      <c r="AC303" s="455"/>
      <c r="AD303" s="453"/>
      <c r="AE303" s="455"/>
      <c r="AF303" s="453"/>
      <c r="AG303" s="454"/>
      <c r="AH303" s="455"/>
      <c r="AI303" s="148"/>
      <c r="AJ303" s="199"/>
      <c r="AK303" s="134"/>
      <c r="AL303" s="434" t="s">
        <v>589</v>
      </c>
      <c r="AM303" s="434"/>
      <c r="AN303" s="434"/>
      <c r="AO303" s="96"/>
      <c r="AP303" s="434" t="s">
        <v>591</v>
      </c>
      <c r="AQ303" s="434"/>
      <c r="AR303" s="434"/>
      <c r="AS303" s="96"/>
      <c r="AT303" s="434" t="s">
        <v>592</v>
      </c>
      <c r="AU303" s="434"/>
      <c r="AV303" s="434"/>
      <c r="AW303" s="96"/>
      <c r="AX303" s="434" t="s">
        <v>593</v>
      </c>
      <c r="AY303" s="434"/>
      <c r="AZ303" s="435"/>
      <c r="BB303" s="142" t="str">
        <f t="shared" si="39"/>
        <v/>
      </c>
      <c r="BC303" s="142" t="str">
        <f t="shared" si="43"/>
        <v/>
      </c>
      <c r="BD303" s="142" t="str">
        <f t="shared" si="43"/>
        <v/>
      </c>
      <c r="BE303" s="142" t="str">
        <f t="shared" si="43"/>
        <v/>
      </c>
      <c r="BF303" s="142" t="str">
        <f t="shared" si="43"/>
        <v/>
      </c>
      <c r="BG303" s="142" t="str">
        <f t="shared" si="43"/>
        <v/>
      </c>
      <c r="BH303" s="142" t="str">
        <f t="shared" si="43"/>
        <v/>
      </c>
      <c r="BX303" s="219">
        <f t="shared" si="40"/>
        <v>0</v>
      </c>
    </row>
    <row r="304" spans="2:76" ht="35.25" customHeight="1" x14ac:dyDescent="0.25">
      <c r="B304" s="438"/>
      <c r="C304" s="439"/>
      <c r="D304" s="440" t="str">
        <f t="shared" si="41"/>
        <v/>
      </c>
      <c r="E304" s="441"/>
      <c r="F304" s="441"/>
      <c r="G304" s="442"/>
      <c r="H304" s="440" t="str">
        <f t="shared" si="42"/>
        <v/>
      </c>
      <c r="I304" s="441"/>
      <c r="J304" s="441"/>
      <c r="K304" s="442"/>
      <c r="L304" s="436" t="str">
        <f t="shared" si="38"/>
        <v/>
      </c>
      <c r="M304" s="437"/>
      <c r="N304" s="469"/>
      <c r="O304" s="470"/>
      <c r="P304" s="146"/>
      <c r="Q304" s="147"/>
      <c r="R304" s="450"/>
      <c r="S304" s="451"/>
      <c r="T304" s="452"/>
      <c r="U304" s="453"/>
      <c r="V304" s="454"/>
      <c r="W304" s="455"/>
      <c r="X304" s="453"/>
      <c r="Y304" s="454"/>
      <c r="Z304" s="454"/>
      <c r="AA304" s="455"/>
      <c r="AB304" s="453"/>
      <c r="AC304" s="455"/>
      <c r="AD304" s="453"/>
      <c r="AE304" s="455"/>
      <c r="AF304" s="453"/>
      <c r="AG304" s="454"/>
      <c r="AH304" s="455"/>
      <c r="AI304" s="148"/>
      <c r="AJ304" s="199"/>
      <c r="AK304" s="134"/>
      <c r="AL304" s="434" t="s">
        <v>589</v>
      </c>
      <c r="AM304" s="434"/>
      <c r="AN304" s="434"/>
      <c r="AO304" s="96"/>
      <c r="AP304" s="434" t="s">
        <v>591</v>
      </c>
      <c r="AQ304" s="434"/>
      <c r="AR304" s="434"/>
      <c r="AS304" s="96"/>
      <c r="AT304" s="434" t="s">
        <v>592</v>
      </c>
      <c r="AU304" s="434"/>
      <c r="AV304" s="434"/>
      <c r="AW304" s="96"/>
      <c r="AX304" s="434" t="s">
        <v>593</v>
      </c>
      <c r="AY304" s="434"/>
      <c r="AZ304" s="435"/>
      <c r="BB304" s="142" t="str">
        <f t="shared" si="39"/>
        <v/>
      </c>
      <c r="BC304" s="142" t="str">
        <f t="shared" si="43"/>
        <v/>
      </c>
      <c r="BD304" s="142" t="str">
        <f t="shared" si="43"/>
        <v/>
      </c>
      <c r="BE304" s="142" t="str">
        <f t="shared" si="43"/>
        <v/>
      </c>
      <c r="BF304" s="142" t="str">
        <f t="shared" si="43"/>
        <v/>
      </c>
      <c r="BG304" s="142" t="str">
        <f t="shared" si="43"/>
        <v/>
      </c>
      <c r="BH304" s="142" t="str">
        <f t="shared" si="43"/>
        <v/>
      </c>
      <c r="BX304" s="219">
        <f t="shared" si="40"/>
        <v>0</v>
      </c>
    </row>
    <row r="305" spans="1:76" ht="35.25" customHeight="1" x14ac:dyDescent="0.25">
      <c r="B305" s="438"/>
      <c r="C305" s="439"/>
      <c r="D305" s="440" t="str">
        <f t="shared" si="41"/>
        <v/>
      </c>
      <c r="E305" s="441"/>
      <c r="F305" s="441"/>
      <c r="G305" s="442"/>
      <c r="H305" s="440" t="str">
        <f t="shared" si="42"/>
        <v/>
      </c>
      <c r="I305" s="441"/>
      <c r="J305" s="441"/>
      <c r="K305" s="442"/>
      <c r="L305" s="436" t="str">
        <f t="shared" si="38"/>
        <v/>
      </c>
      <c r="M305" s="437"/>
      <c r="N305" s="469"/>
      <c r="O305" s="470"/>
      <c r="P305" s="146"/>
      <c r="Q305" s="147"/>
      <c r="R305" s="450"/>
      <c r="S305" s="451"/>
      <c r="T305" s="452"/>
      <c r="U305" s="453"/>
      <c r="V305" s="454"/>
      <c r="W305" s="455"/>
      <c r="X305" s="453"/>
      <c r="Y305" s="454"/>
      <c r="Z305" s="454"/>
      <c r="AA305" s="455"/>
      <c r="AB305" s="453"/>
      <c r="AC305" s="455"/>
      <c r="AD305" s="453"/>
      <c r="AE305" s="455"/>
      <c r="AF305" s="453"/>
      <c r="AG305" s="454"/>
      <c r="AH305" s="455"/>
      <c r="AI305" s="148"/>
      <c r="AJ305" s="199"/>
      <c r="AK305" s="134"/>
      <c r="AL305" s="434" t="s">
        <v>589</v>
      </c>
      <c r="AM305" s="434"/>
      <c r="AN305" s="434"/>
      <c r="AO305" s="96"/>
      <c r="AP305" s="434" t="s">
        <v>591</v>
      </c>
      <c r="AQ305" s="434"/>
      <c r="AR305" s="434"/>
      <c r="AS305" s="96"/>
      <c r="AT305" s="434" t="s">
        <v>592</v>
      </c>
      <c r="AU305" s="434"/>
      <c r="AV305" s="434"/>
      <c r="AW305" s="96"/>
      <c r="AX305" s="434" t="s">
        <v>593</v>
      </c>
      <c r="AY305" s="434"/>
      <c r="AZ305" s="435"/>
      <c r="BB305" s="142" t="str">
        <f t="shared" si="39"/>
        <v/>
      </c>
      <c r="BC305" s="142" t="str">
        <f t="shared" si="43"/>
        <v/>
      </c>
      <c r="BD305" s="142" t="str">
        <f t="shared" si="43"/>
        <v/>
      </c>
      <c r="BE305" s="142" t="str">
        <f t="shared" si="43"/>
        <v/>
      </c>
      <c r="BF305" s="142" t="str">
        <f t="shared" si="43"/>
        <v/>
      </c>
      <c r="BG305" s="142" t="str">
        <f t="shared" si="43"/>
        <v/>
      </c>
      <c r="BH305" s="142" t="str">
        <f t="shared" si="43"/>
        <v/>
      </c>
      <c r="BX305" s="219">
        <f t="shared" si="40"/>
        <v>0</v>
      </c>
    </row>
    <row r="306" spans="1:76" ht="35.25" customHeight="1" thickBot="1" x14ac:dyDescent="0.3">
      <c r="B306" s="438"/>
      <c r="C306" s="439"/>
      <c r="D306" s="440" t="str">
        <f t="shared" si="41"/>
        <v/>
      </c>
      <c r="E306" s="441"/>
      <c r="F306" s="441"/>
      <c r="G306" s="442"/>
      <c r="H306" s="440" t="str">
        <f t="shared" si="42"/>
        <v/>
      </c>
      <c r="I306" s="441"/>
      <c r="J306" s="441"/>
      <c r="K306" s="442"/>
      <c r="L306" s="436" t="str">
        <f t="shared" si="38"/>
        <v/>
      </c>
      <c r="M306" s="437"/>
      <c r="N306" s="469"/>
      <c r="O306" s="470"/>
      <c r="P306" s="146"/>
      <c r="Q306" s="147"/>
      <c r="R306" s="450"/>
      <c r="S306" s="451"/>
      <c r="T306" s="452"/>
      <c r="U306" s="453"/>
      <c r="V306" s="454"/>
      <c r="W306" s="455"/>
      <c r="X306" s="453"/>
      <c r="Y306" s="454"/>
      <c r="Z306" s="454"/>
      <c r="AA306" s="455"/>
      <c r="AB306" s="453"/>
      <c r="AC306" s="455"/>
      <c r="AD306" s="453"/>
      <c r="AE306" s="455"/>
      <c r="AF306" s="453"/>
      <c r="AG306" s="454"/>
      <c r="AH306" s="455"/>
      <c r="AI306" s="148"/>
      <c r="AJ306" s="199"/>
      <c r="AK306" s="135"/>
      <c r="AL306" s="432" t="s">
        <v>589</v>
      </c>
      <c r="AM306" s="432"/>
      <c r="AN306" s="432"/>
      <c r="AO306" s="136"/>
      <c r="AP306" s="432" t="s">
        <v>591</v>
      </c>
      <c r="AQ306" s="432"/>
      <c r="AR306" s="432"/>
      <c r="AS306" s="136"/>
      <c r="AT306" s="432" t="s">
        <v>592</v>
      </c>
      <c r="AU306" s="432"/>
      <c r="AV306" s="432"/>
      <c r="AW306" s="136"/>
      <c r="AX306" s="432" t="s">
        <v>593</v>
      </c>
      <c r="AY306" s="432"/>
      <c r="AZ306" s="433"/>
      <c r="BB306" s="142" t="str">
        <f t="shared" si="39"/>
        <v/>
      </c>
      <c r="BC306" s="142" t="str">
        <f t="shared" si="43"/>
        <v/>
      </c>
      <c r="BD306" s="142" t="str">
        <f t="shared" si="43"/>
        <v/>
      </c>
      <c r="BE306" s="142" t="str">
        <f t="shared" si="43"/>
        <v/>
      </c>
      <c r="BF306" s="142" t="str">
        <f t="shared" si="43"/>
        <v/>
      </c>
      <c r="BG306" s="142" t="str">
        <f t="shared" si="43"/>
        <v/>
      </c>
      <c r="BH306" s="142" t="str">
        <f t="shared" si="43"/>
        <v/>
      </c>
      <c r="BX306" s="219">
        <f t="shared" si="40"/>
        <v>0</v>
      </c>
    </row>
    <row r="307" spans="1:76" ht="35.25" customHeight="1" x14ac:dyDescent="0.25">
      <c r="A307" s="139"/>
      <c r="B307" s="143" t="s">
        <v>555</v>
      </c>
      <c r="C307" s="143"/>
      <c r="D307" s="143" t="s">
        <v>555</v>
      </c>
      <c r="E307" s="143"/>
      <c r="F307" s="143"/>
      <c r="G307" s="143"/>
      <c r="H307" s="143" t="s">
        <v>555</v>
      </c>
      <c r="I307" s="143"/>
      <c r="J307" s="143"/>
      <c r="K307" s="143"/>
      <c r="L307" s="143" t="s">
        <v>555</v>
      </c>
      <c r="M307" s="143"/>
      <c r="N307" s="144" t="s">
        <v>555</v>
      </c>
      <c r="O307" s="144" t="s">
        <v>555</v>
      </c>
      <c r="P307" s="139" t="s">
        <v>555</v>
      </c>
      <c r="Q307" s="139" t="s">
        <v>555</v>
      </c>
      <c r="R307" s="139" t="s">
        <v>555</v>
      </c>
      <c r="S307" s="139" t="s">
        <v>555</v>
      </c>
      <c r="T307" s="139" t="s">
        <v>555</v>
      </c>
      <c r="U307" s="139" t="s">
        <v>555</v>
      </c>
      <c r="V307" s="139" t="s">
        <v>555</v>
      </c>
      <c r="W307" s="139" t="s">
        <v>555</v>
      </c>
      <c r="X307" s="139" t="s">
        <v>555</v>
      </c>
      <c r="Y307" s="139" t="s">
        <v>555</v>
      </c>
      <c r="Z307" s="139" t="s">
        <v>555</v>
      </c>
      <c r="AA307" s="139" t="s">
        <v>555</v>
      </c>
      <c r="AB307" s="139" t="s">
        <v>555</v>
      </c>
      <c r="AC307" s="139" t="s">
        <v>555</v>
      </c>
      <c r="AD307" s="139" t="s">
        <v>555</v>
      </c>
      <c r="AE307" s="139" t="s">
        <v>555</v>
      </c>
      <c r="AF307" s="139" t="s">
        <v>555</v>
      </c>
      <c r="AG307" s="139" t="s">
        <v>555</v>
      </c>
      <c r="AH307" s="139" t="s">
        <v>555</v>
      </c>
      <c r="AI307" s="139" t="s">
        <v>555</v>
      </c>
      <c r="AJ307" s="139" t="s">
        <v>555</v>
      </c>
      <c r="AK307" s="139" t="s">
        <v>555</v>
      </c>
      <c r="AL307" s="139" t="s">
        <v>555</v>
      </c>
      <c r="AM307" s="139" t="s">
        <v>555</v>
      </c>
      <c r="AN307" s="139" t="s">
        <v>555</v>
      </c>
      <c r="AO307" s="139" t="s">
        <v>555</v>
      </c>
      <c r="AP307" s="139" t="s">
        <v>555</v>
      </c>
      <c r="AQ307" s="139" t="s">
        <v>555</v>
      </c>
      <c r="AR307" s="139" t="s">
        <v>555</v>
      </c>
      <c r="AS307" s="139" t="s">
        <v>555</v>
      </c>
      <c r="AT307" s="139" t="s">
        <v>555</v>
      </c>
      <c r="AU307" s="139" t="s">
        <v>555</v>
      </c>
      <c r="AV307" s="139" t="s">
        <v>555</v>
      </c>
      <c r="AW307" s="139" t="s">
        <v>555</v>
      </c>
      <c r="AX307" s="139" t="s">
        <v>555</v>
      </c>
      <c r="AY307" s="139" t="s">
        <v>555</v>
      </c>
      <c r="AZ307" s="139" t="s">
        <v>555</v>
      </c>
      <c r="BX307" s="219" t="str">
        <f t="shared" si="40"/>
        <v>X</v>
      </c>
    </row>
  </sheetData>
  <sheetProtection formatCells="0" autoFilter="0"/>
  <autoFilter ref="B6:AZ307" xr:uid="{00000000-0009-0000-0000-000005000000}">
    <filterColumn colId="0" showButton="0"/>
    <filterColumn colId="2" showButton="0"/>
    <filterColumn colId="3" showButton="0"/>
    <filterColumn colId="4" showButton="0"/>
    <filterColumn colId="6" showButton="0"/>
    <filterColumn colId="7" showButton="0"/>
    <filterColumn colId="8" showButton="0"/>
    <filterColumn colId="10" showButton="0"/>
    <filterColumn colId="12" showButton="0"/>
    <filterColumn colId="14" showButton="0"/>
    <filterColumn colId="16" showButton="0"/>
    <filterColumn colId="17" showButton="0"/>
    <filterColumn colId="19" showButton="0"/>
    <filterColumn colId="20" showButton="0"/>
    <filterColumn colId="22" showButton="0"/>
    <filterColumn colId="23" showButton="0"/>
    <filterColumn colId="24" showButton="0"/>
    <filterColumn colId="26" showButton="0"/>
    <filterColumn colId="28" showButton="0"/>
    <filterColumn colId="30" showButton="0"/>
    <filterColumn colId="31" showButton="0"/>
    <filterColumn colId="35" showButton="0"/>
    <filterColumn colId="36" showButton="0"/>
    <filterColumn colId="37" showButton="0"/>
    <filterColumn colId="39" showButton="0"/>
    <filterColumn colId="40" showButton="0"/>
    <filterColumn colId="41" showButton="0"/>
    <filterColumn colId="43" showButton="0"/>
    <filterColumn colId="44" showButton="0"/>
    <filterColumn colId="45" showButton="0"/>
    <filterColumn colId="47" showButton="0"/>
    <filterColumn colId="48" showButton="0"/>
    <filterColumn colId="49" showButton="0"/>
  </autoFilter>
  <mergeCells count="4591">
    <mergeCell ref="AQ4:AV4"/>
    <mergeCell ref="AQ5:AV5"/>
    <mergeCell ref="N266:O266"/>
    <mergeCell ref="N267:O267"/>
    <mergeCell ref="DH14:DK14"/>
    <mergeCell ref="DM14:DP14"/>
    <mergeCell ref="DH15:DK15"/>
    <mergeCell ref="DM15:DP15"/>
    <mergeCell ref="DH16:DK16"/>
    <mergeCell ref="DM16:DP16"/>
    <mergeCell ref="DH17:DK17"/>
    <mergeCell ref="DM17:DP17"/>
    <mergeCell ref="DH18:DK18"/>
    <mergeCell ref="DM18:DP18"/>
    <mergeCell ref="DH19:DK19"/>
    <mergeCell ref="DM19:DP19"/>
    <mergeCell ref="DH20:DK20"/>
    <mergeCell ref="DM20:DP20"/>
    <mergeCell ref="DH21:DK21"/>
    <mergeCell ref="DM21:DP21"/>
    <mergeCell ref="DH22:DK22"/>
    <mergeCell ref="DM22:DP22"/>
    <mergeCell ref="DH23:DK23"/>
    <mergeCell ref="DM23:DP23"/>
    <mergeCell ref="DH24:DK24"/>
    <mergeCell ref="DM24:DP24"/>
    <mergeCell ref="DH25:DK25"/>
    <mergeCell ref="DM25:DP25"/>
    <mergeCell ref="DH26:DK26"/>
    <mergeCell ref="DM26:DP26"/>
    <mergeCell ref="DH27:DK27"/>
    <mergeCell ref="DM27:DP27"/>
    <mergeCell ref="DH28:DK28"/>
    <mergeCell ref="DM28:DP28"/>
    <mergeCell ref="N298:O298"/>
    <mergeCell ref="N299:O299"/>
    <mergeCell ref="N300:O300"/>
    <mergeCell ref="N301:O301"/>
    <mergeCell ref="N302:O302"/>
    <mergeCell ref="N303:O303"/>
    <mergeCell ref="N304:O304"/>
    <mergeCell ref="N305:O305"/>
    <mergeCell ref="N306:O306"/>
    <mergeCell ref="N280:O280"/>
    <mergeCell ref="N281:O281"/>
    <mergeCell ref="N282:O282"/>
    <mergeCell ref="N283:O283"/>
    <mergeCell ref="N284:O284"/>
    <mergeCell ref="N285:O285"/>
    <mergeCell ref="N286:O286"/>
    <mergeCell ref="N287:O287"/>
    <mergeCell ref="N288:O288"/>
    <mergeCell ref="N289:O289"/>
    <mergeCell ref="N290:O290"/>
    <mergeCell ref="N291:O291"/>
    <mergeCell ref="N292:O292"/>
    <mergeCell ref="N293:O293"/>
    <mergeCell ref="N294:O294"/>
    <mergeCell ref="N295:O295"/>
    <mergeCell ref="N296:O296"/>
    <mergeCell ref="N268:O268"/>
    <mergeCell ref="N269:O269"/>
    <mergeCell ref="N270:O270"/>
    <mergeCell ref="N271:O271"/>
    <mergeCell ref="N272:O272"/>
    <mergeCell ref="N273:O273"/>
    <mergeCell ref="N274:O274"/>
    <mergeCell ref="N275:O275"/>
    <mergeCell ref="N276:O276"/>
    <mergeCell ref="N277:O277"/>
    <mergeCell ref="N278:O278"/>
    <mergeCell ref="N279:O279"/>
    <mergeCell ref="N297:O297"/>
    <mergeCell ref="N247:O247"/>
    <mergeCell ref="N248:O248"/>
    <mergeCell ref="N249:O249"/>
    <mergeCell ref="N250:O250"/>
    <mergeCell ref="N251:O251"/>
    <mergeCell ref="N252:O252"/>
    <mergeCell ref="N253:O253"/>
    <mergeCell ref="N254:O254"/>
    <mergeCell ref="N255:O255"/>
    <mergeCell ref="N256:O256"/>
    <mergeCell ref="N257:O257"/>
    <mergeCell ref="N258:O258"/>
    <mergeCell ref="N259:O259"/>
    <mergeCell ref="N260:O260"/>
    <mergeCell ref="N261:O261"/>
    <mergeCell ref="N262:O262"/>
    <mergeCell ref="N263:O263"/>
    <mergeCell ref="N264:O264"/>
    <mergeCell ref="N265:O265"/>
    <mergeCell ref="N230:O230"/>
    <mergeCell ref="N231:O231"/>
    <mergeCell ref="N232:O232"/>
    <mergeCell ref="N233:O233"/>
    <mergeCell ref="N234:O234"/>
    <mergeCell ref="N235:O235"/>
    <mergeCell ref="N236:O236"/>
    <mergeCell ref="N237:O237"/>
    <mergeCell ref="N238:O238"/>
    <mergeCell ref="N239:O239"/>
    <mergeCell ref="N240:O240"/>
    <mergeCell ref="N241:O241"/>
    <mergeCell ref="N242:O242"/>
    <mergeCell ref="N243:O243"/>
    <mergeCell ref="N244:O244"/>
    <mergeCell ref="N245:O245"/>
    <mergeCell ref="N246:O246"/>
    <mergeCell ref="N213:O213"/>
    <mergeCell ref="N214:O214"/>
    <mergeCell ref="N215:O215"/>
    <mergeCell ref="N216:O216"/>
    <mergeCell ref="N217:O217"/>
    <mergeCell ref="N218:O218"/>
    <mergeCell ref="N219:O219"/>
    <mergeCell ref="N220:O220"/>
    <mergeCell ref="N221:O221"/>
    <mergeCell ref="N222:O222"/>
    <mergeCell ref="N223:O223"/>
    <mergeCell ref="N224:O224"/>
    <mergeCell ref="N225:O225"/>
    <mergeCell ref="N226:O226"/>
    <mergeCell ref="N227:O227"/>
    <mergeCell ref="N228:O228"/>
    <mergeCell ref="N229:O229"/>
    <mergeCell ref="N196:O196"/>
    <mergeCell ref="N197:O197"/>
    <mergeCell ref="N198:O198"/>
    <mergeCell ref="N199:O199"/>
    <mergeCell ref="N200:O200"/>
    <mergeCell ref="N201:O201"/>
    <mergeCell ref="N202:O202"/>
    <mergeCell ref="N203:O203"/>
    <mergeCell ref="N204:O204"/>
    <mergeCell ref="N205:O205"/>
    <mergeCell ref="N206:O206"/>
    <mergeCell ref="N207:O207"/>
    <mergeCell ref="N208:O208"/>
    <mergeCell ref="N209:O209"/>
    <mergeCell ref="N210:O210"/>
    <mergeCell ref="N211:O211"/>
    <mergeCell ref="N212:O212"/>
    <mergeCell ref="N179:O179"/>
    <mergeCell ref="N180:O180"/>
    <mergeCell ref="N181:O181"/>
    <mergeCell ref="N182:O182"/>
    <mergeCell ref="N183:O183"/>
    <mergeCell ref="N184:O184"/>
    <mergeCell ref="N185:O185"/>
    <mergeCell ref="N186:O186"/>
    <mergeCell ref="N187:O187"/>
    <mergeCell ref="N188:O188"/>
    <mergeCell ref="N189:O189"/>
    <mergeCell ref="N190:O190"/>
    <mergeCell ref="N191:O191"/>
    <mergeCell ref="N192:O192"/>
    <mergeCell ref="N193:O193"/>
    <mergeCell ref="N194:O194"/>
    <mergeCell ref="N195:O195"/>
    <mergeCell ref="N162:O162"/>
    <mergeCell ref="N163:O163"/>
    <mergeCell ref="N164:O164"/>
    <mergeCell ref="N165:O165"/>
    <mergeCell ref="N166:O166"/>
    <mergeCell ref="N167:O167"/>
    <mergeCell ref="N168:O168"/>
    <mergeCell ref="N169:O169"/>
    <mergeCell ref="N170:O170"/>
    <mergeCell ref="N171:O171"/>
    <mergeCell ref="N172:O172"/>
    <mergeCell ref="N173:O173"/>
    <mergeCell ref="N174:O174"/>
    <mergeCell ref="N175:O175"/>
    <mergeCell ref="N176:O176"/>
    <mergeCell ref="N177:O177"/>
    <mergeCell ref="N178:O178"/>
    <mergeCell ref="N145:O145"/>
    <mergeCell ref="N146:O146"/>
    <mergeCell ref="N147:O147"/>
    <mergeCell ref="N148:O148"/>
    <mergeCell ref="N149:O149"/>
    <mergeCell ref="N150:O150"/>
    <mergeCell ref="N151:O151"/>
    <mergeCell ref="N152:O152"/>
    <mergeCell ref="N153:O153"/>
    <mergeCell ref="N154:O154"/>
    <mergeCell ref="N155:O155"/>
    <mergeCell ref="N156:O156"/>
    <mergeCell ref="N157:O157"/>
    <mergeCell ref="N158:O158"/>
    <mergeCell ref="N159:O159"/>
    <mergeCell ref="N160:O160"/>
    <mergeCell ref="N161:O161"/>
    <mergeCell ref="N128:O128"/>
    <mergeCell ref="N129:O129"/>
    <mergeCell ref="N130:O130"/>
    <mergeCell ref="N131:O131"/>
    <mergeCell ref="N132:O132"/>
    <mergeCell ref="N133:O133"/>
    <mergeCell ref="N134:O134"/>
    <mergeCell ref="N135:O135"/>
    <mergeCell ref="N136:O136"/>
    <mergeCell ref="N137:O137"/>
    <mergeCell ref="N138:O138"/>
    <mergeCell ref="N139:O139"/>
    <mergeCell ref="N140:O140"/>
    <mergeCell ref="N141:O141"/>
    <mergeCell ref="N142:O142"/>
    <mergeCell ref="N143:O143"/>
    <mergeCell ref="N144:O144"/>
    <mergeCell ref="N111:O111"/>
    <mergeCell ref="N112:O112"/>
    <mergeCell ref="N113:O113"/>
    <mergeCell ref="N114:O114"/>
    <mergeCell ref="N115:O115"/>
    <mergeCell ref="N116:O116"/>
    <mergeCell ref="N117:O117"/>
    <mergeCell ref="N118:O118"/>
    <mergeCell ref="N119:O119"/>
    <mergeCell ref="N120:O120"/>
    <mergeCell ref="N121:O121"/>
    <mergeCell ref="N122:O122"/>
    <mergeCell ref="N123:O123"/>
    <mergeCell ref="N124:O124"/>
    <mergeCell ref="N125:O125"/>
    <mergeCell ref="N126:O126"/>
    <mergeCell ref="N127:O127"/>
    <mergeCell ref="N94:O94"/>
    <mergeCell ref="N95:O95"/>
    <mergeCell ref="N96:O96"/>
    <mergeCell ref="N97:O97"/>
    <mergeCell ref="N98:O98"/>
    <mergeCell ref="N99:O99"/>
    <mergeCell ref="N100:O100"/>
    <mergeCell ref="N101:O101"/>
    <mergeCell ref="N102:O102"/>
    <mergeCell ref="N103:O103"/>
    <mergeCell ref="N104:O104"/>
    <mergeCell ref="N105:O105"/>
    <mergeCell ref="N106:O106"/>
    <mergeCell ref="N107:O107"/>
    <mergeCell ref="N108:O108"/>
    <mergeCell ref="N109:O109"/>
    <mergeCell ref="N110:O110"/>
    <mergeCell ref="N77:O77"/>
    <mergeCell ref="N78:O78"/>
    <mergeCell ref="N79:O79"/>
    <mergeCell ref="N80:O80"/>
    <mergeCell ref="N81:O81"/>
    <mergeCell ref="N82:O82"/>
    <mergeCell ref="N83:O83"/>
    <mergeCell ref="N84:O84"/>
    <mergeCell ref="N85:O85"/>
    <mergeCell ref="N86:O86"/>
    <mergeCell ref="N87:O87"/>
    <mergeCell ref="N88:O88"/>
    <mergeCell ref="N89:O89"/>
    <mergeCell ref="N90:O90"/>
    <mergeCell ref="N91:O91"/>
    <mergeCell ref="N92:O92"/>
    <mergeCell ref="N93:O93"/>
    <mergeCell ref="N60:O60"/>
    <mergeCell ref="N61:O61"/>
    <mergeCell ref="N62:O62"/>
    <mergeCell ref="N63:O63"/>
    <mergeCell ref="N64:O64"/>
    <mergeCell ref="N65:O65"/>
    <mergeCell ref="N66:O66"/>
    <mergeCell ref="N67:O67"/>
    <mergeCell ref="N68:O68"/>
    <mergeCell ref="N69:O69"/>
    <mergeCell ref="N70:O70"/>
    <mergeCell ref="N71:O71"/>
    <mergeCell ref="N72:O72"/>
    <mergeCell ref="N73:O73"/>
    <mergeCell ref="N74:O74"/>
    <mergeCell ref="N75:O75"/>
    <mergeCell ref="N76:O76"/>
    <mergeCell ref="N43:O43"/>
    <mergeCell ref="N44:O44"/>
    <mergeCell ref="N45:O45"/>
    <mergeCell ref="N46:O46"/>
    <mergeCell ref="N47:O47"/>
    <mergeCell ref="N48:O48"/>
    <mergeCell ref="N49:O49"/>
    <mergeCell ref="N50:O50"/>
    <mergeCell ref="N51:O51"/>
    <mergeCell ref="N52:O52"/>
    <mergeCell ref="N53:O53"/>
    <mergeCell ref="N54:O54"/>
    <mergeCell ref="N55:O55"/>
    <mergeCell ref="N56:O56"/>
    <mergeCell ref="N57:O57"/>
    <mergeCell ref="N58:O58"/>
    <mergeCell ref="N59:O59"/>
    <mergeCell ref="N26:O26"/>
    <mergeCell ref="N27:O27"/>
    <mergeCell ref="N28:O28"/>
    <mergeCell ref="N29:O29"/>
    <mergeCell ref="N30:O30"/>
    <mergeCell ref="N31:O31"/>
    <mergeCell ref="N32:O32"/>
    <mergeCell ref="N33:O33"/>
    <mergeCell ref="N34:O34"/>
    <mergeCell ref="N35:O35"/>
    <mergeCell ref="N36:O36"/>
    <mergeCell ref="N37:O37"/>
    <mergeCell ref="N38:O38"/>
    <mergeCell ref="N39:O39"/>
    <mergeCell ref="N40:O40"/>
    <mergeCell ref="N41:O41"/>
    <mergeCell ref="N42:O42"/>
    <mergeCell ref="N9:O9"/>
    <mergeCell ref="N10:O10"/>
    <mergeCell ref="N11:O11"/>
    <mergeCell ref="N12:O12"/>
    <mergeCell ref="N13:O13"/>
    <mergeCell ref="N14:O14"/>
    <mergeCell ref="N15:O15"/>
    <mergeCell ref="N16:O16"/>
    <mergeCell ref="N17:O17"/>
    <mergeCell ref="N18:O18"/>
    <mergeCell ref="N19:O19"/>
    <mergeCell ref="N20:O20"/>
    <mergeCell ref="N21:O21"/>
    <mergeCell ref="N22:O22"/>
    <mergeCell ref="N23:O23"/>
    <mergeCell ref="N24:O24"/>
    <mergeCell ref="N25:O25"/>
    <mergeCell ref="N6:O6"/>
    <mergeCell ref="P6:Q6"/>
    <mergeCell ref="R6:T6"/>
    <mergeCell ref="U6:W6"/>
    <mergeCell ref="X6:AA6"/>
    <mergeCell ref="AB6:AC6"/>
    <mergeCell ref="N7:O7"/>
    <mergeCell ref="AK6:AN6"/>
    <mergeCell ref="AL7:AN7"/>
    <mergeCell ref="AO6:AR6"/>
    <mergeCell ref="AS6:AV6"/>
    <mergeCell ref="AW6:AZ6"/>
    <mergeCell ref="AP7:AR7"/>
    <mergeCell ref="AT7:AV7"/>
    <mergeCell ref="AX7:AZ7"/>
    <mergeCell ref="AL8:AN8"/>
    <mergeCell ref="N8:O8"/>
    <mergeCell ref="AP8:AR8"/>
    <mergeCell ref="AT8:AV8"/>
    <mergeCell ref="AX8:AZ8"/>
    <mergeCell ref="U9:W9"/>
    <mergeCell ref="X9:AA9"/>
    <mergeCell ref="AB9:AC9"/>
    <mergeCell ref="AD9:AE9"/>
    <mergeCell ref="AF9:AH9"/>
    <mergeCell ref="R10:T10"/>
    <mergeCell ref="U10:W10"/>
    <mergeCell ref="X10:AA10"/>
    <mergeCell ref="AB10:AC10"/>
    <mergeCell ref="R8:T8"/>
    <mergeCell ref="U8:W8"/>
    <mergeCell ref="X8:AA8"/>
    <mergeCell ref="AB8:AC8"/>
    <mergeCell ref="AD8:AE8"/>
    <mergeCell ref="AF8:AH8"/>
    <mergeCell ref="R9:T9"/>
    <mergeCell ref="AD6:AE6"/>
    <mergeCell ref="AF6:AH6"/>
    <mergeCell ref="R7:T7"/>
    <mergeCell ref="U7:W7"/>
    <mergeCell ref="X7:AA7"/>
    <mergeCell ref="AB7:AC7"/>
    <mergeCell ref="AD7:AE7"/>
    <mergeCell ref="AF7:AH7"/>
    <mergeCell ref="AF12:AH12"/>
    <mergeCell ref="R13:T13"/>
    <mergeCell ref="U13:W13"/>
    <mergeCell ref="X13:AA13"/>
    <mergeCell ref="AB13:AC13"/>
    <mergeCell ref="AD13:AE13"/>
    <mergeCell ref="AF13:AH13"/>
    <mergeCell ref="R12:T12"/>
    <mergeCell ref="U12:W12"/>
    <mergeCell ref="X12:AA12"/>
    <mergeCell ref="AB12:AC12"/>
    <mergeCell ref="AD12:AE12"/>
    <mergeCell ref="AD10:AE10"/>
    <mergeCell ref="AF10:AH10"/>
    <mergeCell ref="R11:T11"/>
    <mergeCell ref="U11:W11"/>
    <mergeCell ref="X11:AA11"/>
    <mergeCell ref="AB11:AC11"/>
    <mergeCell ref="AD11:AE11"/>
    <mergeCell ref="AF11:AH11"/>
    <mergeCell ref="AF16:AH16"/>
    <mergeCell ref="R17:T17"/>
    <mergeCell ref="U17:W17"/>
    <mergeCell ref="X17:AA17"/>
    <mergeCell ref="AB17:AC17"/>
    <mergeCell ref="AD17:AE17"/>
    <mergeCell ref="AF17:AH17"/>
    <mergeCell ref="R16:T16"/>
    <mergeCell ref="U16:W16"/>
    <mergeCell ref="X16:AA16"/>
    <mergeCell ref="AB16:AC16"/>
    <mergeCell ref="AD16:AE16"/>
    <mergeCell ref="AF14:AH14"/>
    <mergeCell ref="R15:T15"/>
    <mergeCell ref="U15:W15"/>
    <mergeCell ref="X15:AA15"/>
    <mergeCell ref="AB15:AC15"/>
    <mergeCell ref="AD15:AE15"/>
    <mergeCell ref="AF15:AH15"/>
    <mergeCell ref="R14:T14"/>
    <mergeCell ref="U14:W14"/>
    <mergeCell ref="X14:AA14"/>
    <mergeCell ref="AB14:AC14"/>
    <mergeCell ref="AD14:AE14"/>
    <mergeCell ref="AF20:AH20"/>
    <mergeCell ref="R21:T21"/>
    <mergeCell ref="U21:W21"/>
    <mergeCell ref="X21:AA21"/>
    <mergeCell ref="AB21:AC21"/>
    <mergeCell ref="AD21:AE21"/>
    <mergeCell ref="AF21:AH21"/>
    <mergeCell ref="R20:T20"/>
    <mergeCell ref="U20:W20"/>
    <mergeCell ref="X20:AA20"/>
    <mergeCell ref="AB20:AC20"/>
    <mergeCell ref="AD20:AE20"/>
    <mergeCell ref="AF18:AH18"/>
    <mergeCell ref="R19:T19"/>
    <mergeCell ref="U19:W19"/>
    <mergeCell ref="X19:AA19"/>
    <mergeCell ref="AB19:AC19"/>
    <mergeCell ref="AD19:AE19"/>
    <mergeCell ref="AF19:AH19"/>
    <mergeCell ref="R18:T18"/>
    <mergeCell ref="U18:W18"/>
    <mergeCell ref="X18:AA18"/>
    <mergeCell ref="AB18:AC18"/>
    <mergeCell ref="AD18:AE18"/>
    <mergeCell ref="AF24:AH24"/>
    <mergeCell ref="R25:T25"/>
    <mergeCell ref="U25:W25"/>
    <mergeCell ref="X25:AA25"/>
    <mergeCell ref="AB25:AC25"/>
    <mergeCell ref="AD25:AE25"/>
    <mergeCell ref="AF25:AH25"/>
    <mergeCell ref="R24:T24"/>
    <mergeCell ref="U24:W24"/>
    <mergeCell ref="X24:AA24"/>
    <mergeCell ref="AB24:AC24"/>
    <mergeCell ref="AD24:AE24"/>
    <mergeCell ref="AF22:AH22"/>
    <mergeCell ref="R23:T23"/>
    <mergeCell ref="U23:W23"/>
    <mergeCell ref="X23:AA23"/>
    <mergeCell ref="AB23:AC23"/>
    <mergeCell ref="AD23:AE23"/>
    <mergeCell ref="AF23:AH23"/>
    <mergeCell ref="R22:T22"/>
    <mergeCell ref="U22:W22"/>
    <mergeCell ref="X22:AA22"/>
    <mergeCell ref="AB22:AC22"/>
    <mergeCell ref="AD22:AE22"/>
    <mergeCell ref="AF28:AH28"/>
    <mergeCell ref="R29:T29"/>
    <mergeCell ref="U29:W29"/>
    <mergeCell ref="X29:AA29"/>
    <mergeCell ref="AB29:AC29"/>
    <mergeCell ref="AD29:AE29"/>
    <mergeCell ref="AF29:AH29"/>
    <mergeCell ref="R28:T28"/>
    <mergeCell ref="U28:W28"/>
    <mergeCell ref="X28:AA28"/>
    <mergeCell ref="AB28:AC28"/>
    <mergeCell ref="AD28:AE28"/>
    <mergeCell ref="AF26:AH26"/>
    <mergeCell ref="R27:T27"/>
    <mergeCell ref="U27:W27"/>
    <mergeCell ref="X27:AA27"/>
    <mergeCell ref="AB27:AC27"/>
    <mergeCell ref="AD27:AE27"/>
    <mergeCell ref="AF27:AH27"/>
    <mergeCell ref="R26:T26"/>
    <mergeCell ref="U26:W26"/>
    <mergeCell ref="X26:AA26"/>
    <mergeCell ref="AB26:AC26"/>
    <mergeCell ref="AD26:AE26"/>
    <mergeCell ref="AF32:AH32"/>
    <mergeCell ref="R33:T33"/>
    <mergeCell ref="U33:W33"/>
    <mergeCell ref="X33:AA33"/>
    <mergeCell ref="AB33:AC33"/>
    <mergeCell ref="AD33:AE33"/>
    <mergeCell ref="AF33:AH33"/>
    <mergeCell ref="R32:T32"/>
    <mergeCell ref="U32:W32"/>
    <mergeCell ref="X32:AA32"/>
    <mergeCell ref="AB32:AC32"/>
    <mergeCell ref="AD32:AE32"/>
    <mergeCell ref="AF30:AH30"/>
    <mergeCell ref="R31:T31"/>
    <mergeCell ref="U31:W31"/>
    <mergeCell ref="X31:AA31"/>
    <mergeCell ref="AB31:AC31"/>
    <mergeCell ref="AD31:AE31"/>
    <mergeCell ref="AF31:AH31"/>
    <mergeCell ref="R30:T30"/>
    <mergeCell ref="U30:W30"/>
    <mergeCell ref="X30:AA30"/>
    <mergeCell ref="AB30:AC30"/>
    <mergeCell ref="AD30:AE30"/>
    <mergeCell ref="AF36:AH36"/>
    <mergeCell ref="R37:T37"/>
    <mergeCell ref="U37:W37"/>
    <mergeCell ref="X37:AA37"/>
    <mergeCell ref="AB37:AC37"/>
    <mergeCell ref="AD37:AE37"/>
    <mergeCell ref="AF37:AH37"/>
    <mergeCell ref="R36:T36"/>
    <mergeCell ref="U36:W36"/>
    <mergeCell ref="X36:AA36"/>
    <mergeCell ref="AB36:AC36"/>
    <mergeCell ref="AD36:AE36"/>
    <mergeCell ref="AF34:AH34"/>
    <mergeCell ref="R35:T35"/>
    <mergeCell ref="U35:W35"/>
    <mergeCell ref="X35:AA35"/>
    <mergeCell ref="AB35:AC35"/>
    <mergeCell ref="AD35:AE35"/>
    <mergeCell ref="AF35:AH35"/>
    <mergeCell ref="R34:T34"/>
    <mergeCell ref="U34:W34"/>
    <mergeCell ref="X34:AA34"/>
    <mergeCell ref="AB34:AC34"/>
    <mergeCell ref="AD34:AE34"/>
    <mergeCell ref="AF40:AH40"/>
    <mergeCell ref="R41:T41"/>
    <mergeCell ref="U41:W41"/>
    <mergeCell ref="X41:AA41"/>
    <mergeCell ref="AB41:AC41"/>
    <mergeCell ref="AD41:AE41"/>
    <mergeCell ref="AF41:AH41"/>
    <mergeCell ref="R40:T40"/>
    <mergeCell ref="U40:W40"/>
    <mergeCell ref="X40:AA40"/>
    <mergeCell ref="AB40:AC40"/>
    <mergeCell ref="AD40:AE40"/>
    <mergeCell ref="AF38:AH38"/>
    <mergeCell ref="R39:T39"/>
    <mergeCell ref="U39:W39"/>
    <mergeCell ref="X39:AA39"/>
    <mergeCell ref="AB39:AC39"/>
    <mergeCell ref="AD39:AE39"/>
    <mergeCell ref="AF39:AH39"/>
    <mergeCell ref="R38:T38"/>
    <mergeCell ref="U38:W38"/>
    <mergeCell ref="X38:AA38"/>
    <mergeCell ref="AB38:AC38"/>
    <mergeCell ref="AD38:AE38"/>
    <mergeCell ref="AF44:AH44"/>
    <mergeCell ref="R45:T45"/>
    <mergeCell ref="U45:W45"/>
    <mergeCell ref="X45:AA45"/>
    <mergeCell ref="AB45:AC45"/>
    <mergeCell ref="AD45:AE45"/>
    <mergeCell ref="AF45:AH45"/>
    <mergeCell ref="R44:T44"/>
    <mergeCell ref="U44:W44"/>
    <mergeCell ref="X44:AA44"/>
    <mergeCell ref="AB44:AC44"/>
    <mergeCell ref="AD44:AE44"/>
    <mergeCell ref="AF42:AH42"/>
    <mergeCell ref="R43:T43"/>
    <mergeCell ref="U43:W43"/>
    <mergeCell ref="X43:AA43"/>
    <mergeCell ref="AB43:AC43"/>
    <mergeCell ref="AD43:AE43"/>
    <mergeCell ref="AF43:AH43"/>
    <mergeCell ref="R42:T42"/>
    <mergeCell ref="U42:W42"/>
    <mergeCell ref="X42:AA42"/>
    <mergeCell ref="AB42:AC42"/>
    <mergeCell ref="AD42:AE42"/>
    <mergeCell ref="R48:T48"/>
    <mergeCell ref="U48:W48"/>
    <mergeCell ref="X48:AA48"/>
    <mergeCell ref="AB48:AC48"/>
    <mergeCell ref="AD48:AE48"/>
    <mergeCell ref="AF48:AH48"/>
    <mergeCell ref="AF46:AH46"/>
    <mergeCell ref="R47:T47"/>
    <mergeCell ref="U47:W47"/>
    <mergeCell ref="X47:AA47"/>
    <mergeCell ref="AB47:AC47"/>
    <mergeCell ref="AD47:AE47"/>
    <mergeCell ref="AF47:AH47"/>
    <mergeCell ref="R46:T46"/>
    <mergeCell ref="U46:W46"/>
    <mergeCell ref="X46:AA46"/>
    <mergeCell ref="AB46:AC46"/>
    <mergeCell ref="AD46:AE46"/>
    <mergeCell ref="R51:T51"/>
    <mergeCell ref="U51:W51"/>
    <mergeCell ref="X51:AA51"/>
    <mergeCell ref="AB51:AC51"/>
    <mergeCell ref="AD51:AE51"/>
    <mergeCell ref="AF51:AH51"/>
    <mergeCell ref="AF49:AH49"/>
    <mergeCell ref="R50:T50"/>
    <mergeCell ref="U50:W50"/>
    <mergeCell ref="X50:AA50"/>
    <mergeCell ref="AB50:AC50"/>
    <mergeCell ref="AD50:AE50"/>
    <mergeCell ref="AF50:AH50"/>
    <mergeCell ref="R49:T49"/>
    <mergeCell ref="U49:W49"/>
    <mergeCell ref="X49:AA49"/>
    <mergeCell ref="AB49:AC49"/>
    <mergeCell ref="AD49:AE49"/>
    <mergeCell ref="R54:T54"/>
    <mergeCell ref="U54:W54"/>
    <mergeCell ref="X54:AA54"/>
    <mergeCell ref="AB54:AC54"/>
    <mergeCell ref="AD54:AE54"/>
    <mergeCell ref="AF54:AH54"/>
    <mergeCell ref="R53:T53"/>
    <mergeCell ref="U53:W53"/>
    <mergeCell ref="X53:AA53"/>
    <mergeCell ref="AB53:AC53"/>
    <mergeCell ref="AD53:AE53"/>
    <mergeCell ref="AF53:AH53"/>
    <mergeCell ref="R52:T52"/>
    <mergeCell ref="U52:W52"/>
    <mergeCell ref="X52:AA52"/>
    <mergeCell ref="AB52:AC52"/>
    <mergeCell ref="AD52:AE52"/>
    <mergeCell ref="AF52:AH52"/>
    <mergeCell ref="R57:T57"/>
    <mergeCell ref="U57:W57"/>
    <mergeCell ref="X57:AA57"/>
    <mergeCell ref="AB57:AC57"/>
    <mergeCell ref="AD57:AE57"/>
    <mergeCell ref="AF57:AH57"/>
    <mergeCell ref="R56:T56"/>
    <mergeCell ref="U56:W56"/>
    <mergeCell ref="X56:AA56"/>
    <mergeCell ref="AB56:AC56"/>
    <mergeCell ref="AD56:AE56"/>
    <mergeCell ref="AF56:AH56"/>
    <mergeCell ref="R55:T55"/>
    <mergeCell ref="U55:W55"/>
    <mergeCell ref="X55:AA55"/>
    <mergeCell ref="AB55:AC55"/>
    <mergeCell ref="AD55:AE55"/>
    <mergeCell ref="AF55:AH55"/>
    <mergeCell ref="R60:T60"/>
    <mergeCell ref="U60:W60"/>
    <mergeCell ref="X60:AA60"/>
    <mergeCell ref="AB60:AC60"/>
    <mergeCell ref="AD60:AE60"/>
    <mergeCell ref="AF60:AH60"/>
    <mergeCell ref="R59:T59"/>
    <mergeCell ref="U59:W59"/>
    <mergeCell ref="X59:AA59"/>
    <mergeCell ref="AB59:AC59"/>
    <mergeCell ref="AD59:AE59"/>
    <mergeCell ref="AF59:AH59"/>
    <mergeCell ref="R58:T58"/>
    <mergeCell ref="U58:W58"/>
    <mergeCell ref="X58:AA58"/>
    <mergeCell ref="AB58:AC58"/>
    <mergeCell ref="AD58:AE58"/>
    <mergeCell ref="AF58:AH58"/>
    <mergeCell ref="R63:T63"/>
    <mergeCell ref="U63:W63"/>
    <mergeCell ref="X63:AA63"/>
    <mergeCell ref="AB63:AC63"/>
    <mergeCell ref="AD63:AE63"/>
    <mergeCell ref="AF63:AH63"/>
    <mergeCell ref="R62:T62"/>
    <mergeCell ref="U62:W62"/>
    <mergeCell ref="X62:AA62"/>
    <mergeCell ref="AB62:AC62"/>
    <mergeCell ref="AD62:AE62"/>
    <mergeCell ref="AF62:AH62"/>
    <mergeCell ref="R61:T61"/>
    <mergeCell ref="U61:W61"/>
    <mergeCell ref="X61:AA61"/>
    <mergeCell ref="AB61:AC61"/>
    <mergeCell ref="AD61:AE61"/>
    <mergeCell ref="AF61:AH61"/>
    <mergeCell ref="R66:T66"/>
    <mergeCell ref="U66:W66"/>
    <mergeCell ref="X66:AA66"/>
    <mergeCell ref="AB66:AC66"/>
    <mergeCell ref="AD66:AE66"/>
    <mergeCell ref="AF66:AH66"/>
    <mergeCell ref="R65:T65"/>
    <mergeCell ref="U65:W65"/>
    <mergeCell ref="X65:AA65"/>
    <mergeCell ref="AB65:AC65"/>
    <mergeCell ref="AD65:AE65"/>
    <mergeCell ref="AF65:AH65"/>
    <mergeCell ref="R64:T64"/>
    <mergeCell ref="U64:W64"/>
    <mergeCell ref="X64:AA64"/>
    <mergeCell ref="AB64:AC64"/>
    <mergeCell ref="AD64:AE64"/>
    <mergeCell ref="AF64:AH64"/>
    <mergeCell ref="R69:T69"/>
    <mergeCell ref="U69:W69"/>
    <mergeCell ref="X69:AA69"/>
    <mergeCell ref="AB69:AC69"/>
    <mergeCell ref="AD69:AE69"/>
    <mergeCell ref="AF69:AH69"/>
    <mergeCell ref="R68:T68"/>
    <mergeCell ref="U68:W68"/>
    <mergeCell ref="X68:AA68"/>
    <mergeCell ref="AB68:AC68"/>
    <mergeCell ref="AD68:AE68"/>
    <mergeCell ref="AF68:AH68"/>
    <mergeCell ref="R67:T67"/>
    <mergeCell ref="U67:W67"/>
    <mergeCell ref="X67:AA67"/>
    <mergeCell ref="AB67:AC67"/>
    <mergeCell ref="AD67:AE67"/>
    <mergeCell ref="AF67:AH67"/>
    <mergeCell ref="R72:T72"/>
    <mergeCell ref="U72:W72"/>
    <mergeCell ref="X72:AA72"/>
    <mergeCell ref="AB72:AC72"/>
    <mergeCell ref="AD72:AE72"/>
    <mergeCell ref="AF72:AH72"/>
    <mergeCell ref="R71:T71"/>
    <mergeCell ref="U71:W71"/>
    <mergeCell ref="X71:AA71"/>
    <mergeCell ref="AB71:AC71"/>
    <mergeCell ref="AD71:AE71"/>
    <mergeCell ref="AF71:AH71"/>
    <mergeCell ref="R70:T70"/>
    <mergeCell ref="U70:W70"/>
    <mergeCell ref="X70:AA70"/>
    <mergeCell ref="AB70:AC70"/>
    <mergeCell ref="AD70:AE70"/>
    <mergeCell ref="AF70:AH70"/>
    <mergeCell ref="R75:T75"/>
    <mergeCell ref="U75:W75"/>
    <mergeCell ref="X75:AA75"/>
    <mergeCell ref="AB75:AC75"/>
    <mergeCell ref="AD75:AE75"/>
    <mergeCell ref="AF75:AH75"/>
    <mergeCell ref="R74:T74"/>
    <mergeCell ref="U74:W74"/>
    <mergeCell ref="X74:AA74"/>
    <mergeCell ref="AB74:AC74"/>
    <mergeCell ref="AD74:AE74"/>
    <mergeCell ref="AF74:AH74"/>
    <mergeCell ref="R73:T73"/>
    <mergeCell ref="U73:W73"/>
    <mergeCell ref="X73:AA73"/>
    <mergeCell ref="AB73:AC73"/>
    <mergeCell ref="AD73:AE73"/>
    <mergeCell ref="AF73:AH73"/>
    <mergeCell ref="R78:T78"/>
    <mergeCell ref="U78:W78"/>
    <mergeCell ref="X78:AA78"/>
    <mergeCell ref="AB78:AC78"/>
    <mergeCell ref="AD78:AE78"/>
    <mergeCell ref="AF78:AH78"/>
    <mergeCell ref="R77:T77"/>
    <mergeCell ref="U77:W77"/>
    <mergeCell ref="X77:AA77"/>
    <mergeCell ref="AB77:AC77"/>
    <mergeCell ref="AD77:AE77"/>
    <mergeCell ref="AF77:AH77"/>
    <mergeCell ref="R76:T76"/>
    <mergeCell ref="U76:W76"/>
    <mergeCell ref="X76:AA76"/>
    <mergeCell ref="AB76:AC76"/>
    <mergeCell ref="AD76:AE76"/>
    <mergeCell ref="AF76:AH76"/>
    <mergeCell ref="R81:T81"/>
    <mergeCell ref="U81:W81"/>
    <mergeCell ref="X81:AA81"/>
    <mergeCell ref="AB81:AC81"/>
    <mergeCell ref="AD81:AE81"/>
    <mergeCell ref="AF81:AH81"/>
    <mergeCell ref="R80:T80"/>
    <mergeCell ref="U80:W80"/>
    <mergeCell ref="X80:AA80"/>
    <mergeCell ref="AB80:AC80"/>
    <mergeCell ref="AD80:AE80"/>
    <mergeCell ref="AF80:AH80"/>
    <mergeCell ref="R79:T79"/>
    <mergeCell ref="U79:W79"/>
    <mergeCell ref="X79:AA79"/>
    <mergeCell ref="AB79:AC79"/>
    <mergeCell ref="AD79:AE79"/>
    <mergeCell ref="AF79:AH79"/>
    <mergeCell ref="R84:T84"/>
    <mergeCell ref="U84:W84"/>
    <mergeCell ref="X84:AA84"/>
    <mergeCell ref="AB84:AC84"/>
    <mergeCell ref="AD84:AE84"/>
    <mergeCell ref="AF84:AH84"/>
    <mergeCell ref="R83:T83"/>
    <mergeCell ref="U83:W83"/>
    <mergeCell ref="X83:AA83"/>
    <mergeCell ref="AB83:AC83"/>
    <mergeCell ref="AD83:AE83"/>
    <mergeCell ref="AF83:AH83"/>
    <mergeCell ref="R82:T82"/>
    <mergeCell ref="U82:W82"/>
    <mergeCell ref="X82:AA82"/>
    <mergeCell ref="AB82:AC82"/>
    <mergeCell ref="AD82:AE82"/>
    <mergeCell ref="AF82:AH82"/>
    <mergeCell ref="R87:T87"/>
    <mergeCell ref="U87:W87"/>
    <mergeCell ref="X87:AA87"/>
    <mergeCell ref="AB87:AC87"/>
    <mergeCell ref="AD87:AE87"/>
    <mergeCell ref="AF87:AH87"/>
    <mergeCell ref="R86:T86"/>
    <mergeCell ref="U86:W86"/>
    <mergeCell ref="X86:AA86"/>
    <mergeCell ref="AB86:AC86"/>
    <mergeCell ref="AD86:AE86"/>
    <mergeCell ref="AF86:AH86"/>
    <mergeCell ref="R85:T85"/>
    <mergeCell ref="U85:W85"/>
    <mergeCell ref="X85:AA85"/>
    <mergeCell ref="AB85:AC85"/>
    <mergeCell ref="AD85:AE85"/>
    <mergeCell ref="AF85:AH85"/>
    <mergeCell ref="R90:T90"/>
    <mergeCell ref="U90:W90"/>
    <mergeCell ref="X90:AA90"/>
    <mergeCell ref="AB90:AC90"/>
    <mergeCell ref="AD90:AE90"/>
    <mergeCell ref="AF90:AH90"/>
    <mergeCell ref="R89:T89"/>
    <mergeCell ref="U89:W89"/>
    <mergeCell ref="X89:AA89"/>
    <mergeCell ref="AB89:AC89"/>
    <mergeCell ref="AD89:AE89"/>
    <mergeCell ref="AF89:AH89"/>
    <mergeCell ref="R88:T88"/>
    <mergeCell ref="U88:W88"/>
    <mergeCell ref="X88:AA88"/>
    <mergeCell ref="AB88:AC88"/>
    <mergeCell ref="AD88:AE88"/>
    <mergeCell ref="AF88:AH88"/>
    <mergeCell ref="R93:T93"/>
    <mergeCell ref="U93:W93"/>
    <mergeCell ref="X93:AA93"/>
    <mergeCell ref="AB93:AC93"/>
    <mergeCell ref="AD93:AE93"/>
    <mergeCell ref="AF93:AH93"/>
    <mergeCell ref="R92:T92"/>
    <mergeCell ref="U92:W92"/>
    <mergeCell ref="X92:AA92"/>
    <mergeCell ref="AB92:AC92"/>
    <mergeCell ref="AD92:AE92"/>
    <mergeCell ref="AF92:AH92"/>
    <mergeCell ref="R91:T91"/>
    <mergeCell ref="U91:W91"/>
    <mergeCell ref="X91:AA91"/>
    <mergeCell ref="AB91:AC91"/>
    <mergeCell ref="AD91:AE91"/>
    <mergeCell ref="AF91:AH91"/>
    <mergeCell ref="R96:T96"/>
    <mergeCell ref="U96:W96"/>
    <mergeCell ref="X96:AA96"/>
    <mergeCell ref="AB96:AC96"/>
    <mergeCell ref="AD96:AE96"/>
    <mergeCell ref="AF96:AH96"/>
    <mergeCell ref="R95:T95"/>
    <mergeCell ref="U95:W95"/>
    <mergeCell ref="X95:AA95"/>
    <mergeCell ref="AB95:AC95"/>
    <mergeCell ref="AD95:AE95"/>
    <mergeCell ref="AF95:AH95"/>
    <mergeCell ref="R94:T94"/>
    <mergeCell ref="U94:W94"/>
    <mergeCell ref="X94:AA94"/>
    <mergeCell ref="AB94:AC94"/>
    <mergeCell ref="AD94:AE94"/>
    <mergeCell ref="AF94:AH94"/>
    <mergeCell ref="R99:T99"/>
    <mergeCell ref="U99:W99"/>
    <mergeCell ref="X99:AA99"/>
    <mergeCell ref="AB99:AC99"/>
    <mergeCell ref="AD99:AE99"/>
    <mergeCell ref="AF99:AH99"/>
    <mergeCell ref="R98:T98"/>
    <mergeCell ref="U98:W98"/>
    <mergeCell ref="X98:AA98"/>
    <mergeCell ref="AB98:AC98"/>
    <mergeCell ref="AD98:AE98"/>
    <mergeCell ref="AF98:AH98"/>
    <mergeCell ref="R97:T97"/>
    <mergeCell ref="U97:W97"/>
    <mergeCell ref="X97:AA97"/>
    <mergeCell ref="AB97:AC97"/>
    <mergeCell ref="AD97:AE97"/>
    <mergeCell ref="AF97:AH97"/>
    <mergeCell ref="R102:T102"/>
    <mergeCell ref="U102:W102"/>
    <mergeCell ref="X102:AA102"/>
    <mergeCell ref="AB102:AC102"/>
    <mergeCell ref="AD102:AE102"/>
    <mergeCell ref="AF102:AH102"/>
    <mergeCell ref="R101:T101"/>
    <mergeCell ref="U101:W101"/>
    <mergeCell ref="X101:AA101"/>
    <mergeCell ref="AB101:AC101"/>
    <mergeCell ref="AD101:AE101"/>
    <mergeCell ref="AF101:AH101"/>
    <mergeCell ref="R100:T100"/>
    <mergeCell ref="U100:W100"/>
    <mergeCell ref="X100:AA100"/>
    <mergeCell ref="AB100:AC100"/>
    <mergeCell ref="AD100:AE100"/>
    <mergeCell ref="AF100:AH100"/>
    <mergeCell ref="R105:T105"/>
    <mergeCell ref="U105:W105"/>
    <mergeCell ref="X105:AA105"/>
    <mergeCell ref="AB105:AC105"/>
    <mergeCell ref="AD105:AE105"/>
    <mergeCell ref="AF105:AH105"/>
    <mergeCell ref="R104:T104"/>
    <mergeCell ref="U104:W104"/>
    <mergeCell ref="X104:AA104"/>
    <mergeCell ref="AB104:AC104"/>
    <mergeCell ref="AD104:AE104"/>
    <mergeCell ref="AF104:AH104"/>
    <mergeCell ref="R103:T103"/>
    <mergeCell ref="U103:W103"/>
    <mergeCell ref="X103:AA103"/>
    <mergeCell ref="AB103:AC103"/>
    <mergeCell ref="AD103:AE103"/>
    <mergeCell ref="AF103:AH103"/>
    <mergeCell ref="R108:T108"/>
    <mergeCell ref="U108:W108"/>
    <mergeCell ref="X108:AA108"/>
    <mergeCell ref="AB108:AC108"/>
    <mergeCell ref="AD108:AE108"/>
    <mergeCell ref="AF108:AH108"/>
    <mergeCell ref="R107:T107"/>
    <mergeCell ref="U107:W107"/>
    <mergeCell ref="X107:AA107"/>
    <mergeCell ref="AB107:AC107"/>
    <mergeCell ref="AD107:AE107"/>
    <mergeCell ref="AF107:AH107"/>
    <mergeCell ref="R106:T106"/>
    <mergeCell ref="U106:W106"/>
    <mergeCell ref="X106:AA106"/>
    <mergeCell ref="AB106:AC106"/>
    <mergeCell ref="AD106:AE106"/>
    <mergeCell ref="AF106:AH106"/>
    <mergeCell ref="R111:T111"/>
    <mergeCell ref="U111:W111"/>
    <mergeCell ref="X111:AA111"/>
    <mergeCell ref="AB111:AC111"/>
    <mergeCell ref="AD111:AE111"/>
    <mergeCell ref="AF111:AH111"/>
    <mergeCell ref="R110:T110"/>
    <mergeCell ref="U110:W110"/>
    <mergeCell ref="X110:AA110"/>
    <mergeCell ref="AB110:AC110"/>
    <mergeCell ref="AD110:AE110"/>
    <mergeCell ref="AF110:AH110"/>
    <mergeCell ref="R109:T109"/>
    <mergeCell ref="U109:W109"/>
    <mergeCell ref="X109:AA109"/>
    <mergeCell ref="AB109:AC109"/>
    <mergeCell ref="AD109:AE109"/>
    <mergeCell ref="AF109:AH109"/>
    <mergeCell ref="R114:T114"/>
    <mergeCell ref="U114:W114"/>
    <mergeCell ref="X114:AA114"/>
    <mergeCell ref="AB114:AC114"/>
    <mergeCell ref="AD114:AE114"/>
    <mergeCell ref="AF114:AH114"/>
    <mergeCell ref="R113:T113"/>
    <mergeCell ref="U113:W113"/>
    <mergeCell ref="X113:AA113"/>
    <mergeCell ref="AB113:AC113"/>
    <mergeCell ref="AD113:AE113"/>
    <mergeCell ref="AF113:AH113"/>
    <mergeCell ref="R112:T112"/>
    <mergeCell ref="U112:W112"/>
    <mergeCell ref="X112:AA112"/>
    <mergeCell ref="AB112:AC112"/>
    <mergeCell ref="AD112:AE112"/>
    <mergeCell ref="AF112:AH112"/>
    <mergeCell ref="R117:T117"/>
    <mergeCell ref="U117:W117"/>
    <mergeCell ref="X117:AA117"/>
    <mergeCell ref="AB117:AC117"/>
    <mergeCell ref="AD117:AE117"/>
    <mergeCell ref="AF117:AH117"/>
    <mergeCell ref="R116:T116"/>
    <mergeCell ref="U116:W116"/>
    <mergeCell ref="X116:AA116"/>
    <mergeCell ref="AB116:AC116"/>
    <mergeCell ref="AD116:AE116"/>
    <mergeCell ref="AF116:AH116"/>
    <mergeCell ref="R115:T115"/>
    <mergeCell ref="U115:W115"/>
    <mergeCell ref="X115:AA115"/>
    <mergeCell ref="AB115:AC115"/>
    <mergeCell ref="AD115:AE115"/>
    <mergeCell ref="AF115:AH115"/>
    <mergeCell ref="R120:T120"/>
    <mergeCell ref="U120:W120"/>
    <mergeCell ref="X120:AA120"/>
    <mergeCell ref="AB120:AC120"/>
    <mergeCell ref="AD120:AE120"/>
    <mergeCell ref="AF120:AH120"/>
    <mergeCell ref="R119:T119"/>
    <mergeCell ref="U119:W119"/>
    <mergeCell ref="X119:AA119"/>
    <mergeCell ref="AB119:AC119"/>
    <mergeCell ref="AD119:AE119"/>
    <mergeCell ref="AF119:AH119"/>
    <mergeCell ref="R118:T118"/>
    <mergeCell ref="U118:W118"/>
    <mergeCell ref="X118:AA118"/>
    <mergeCell ref="AB118:AC118"/>
    <mergeCell ref="AD118:AE118"/>
    <mergeCell ref="AF118:AH118"/>
    <mergeCell ref="R123:T123"/>
    <mergeCell ref="U123:W123"/>
    <mergeCell ref="X123:AA123"/>
    <mergeCell ref="AB123:AC123"/>
    <mergeCell ref="AD123:AE123"/>
    <mergeCell ref="AF123:AH123"/>
    <mergeCell ref="R122:T122"/>
    <mergeCell ref="U122:W122"/>
    <mergeCell ref="X122:AA122"/>
    <mergeCell ref="AB122:AC122"/>
    <mergeCell ref="AD122:AE122"/>
    <mergeCell ref="AF122:AH122"/>
    <mergeCell ref="R121:T121"/>
    <mergeCell ref="U121:W121"/>
    <mergeCell ref="X121:AA121"/>
    <mergeCell ref="AB121:AC121"/>
    <mergeCell ref="AD121:AE121"/>
    <mergeCell ref="AF121:AH121"/>
    <mergeCell ref="R126:T126"/>
    <mergeCell ref="U126:W126"/>
    <mergeCell ref="X126:AA126"/>
    <mergeCell ref="AB126:AC126"/>
    <mergeCell ref="AD126:AE126"/>
    <mergeCell ref="AF126:AH126"/>
    <mergeCell ref="R125:T125"/>
    <mergeCell ref="U125:W125"/>
    <mergeCell ref="X125:AA125"/>
    <mergeCell ref="AB125:AC125"/>
    <mergeCell ref="AD125:AE125"/>
    <mergeCell ref="AF125:AH125"/>
    <mergeCell ref="R124:T124"/>
    <mergeCell ref="U124:W124"/>
    <mergeCell ref="X124:AA124"/>
    <mergeCell ref="AB124:AC124"/>
    <mergeCell ref="AD124:AE124"/>
    <mergeCell ref="AF124:AH124"/>
    <mergeCell ref="R129:T129"/>
    <mergeCell ref="U129:W129"/>
    <mergeCell ref="X129:AA129"/>
    <mergeCell ref="AB129:AC129"/>
    <mergeCell ref="AD129:AE129"/>
    <mergeCell ref="AF129:AH129"/>
    <mergeCell ref="R128:T128"/>
    <mergeCell ref="U128:W128"/>
    <mergeCell ref="X128:AA128"/>
    <mergeCell ref="AB128:AC128"/>
    <mergeCell ref="AD128:AE128"/>
    <mergeCell ref="AF128:AH128"/>
    <mergeCell ref="R127:T127"/>
    <mergeCell ref="U127:W127"/>
    <mergeCell ref="X127:AA127"/>
    <mergeCell ref="AB127:AC127"/>
    <mergeCell ref="AD127:AE127"/>
    <mergeCell ref="AF127:AH127"/>
    <mergeCell ref="R132:T132"/>
    <mergeCell ref="U132:W132"/>
    <mergeCell ref="X132:AA132"/>
    <mergeCell ref="AB132:AC132"/>
    <mergeCell ref="AD132:AE132"/>
    <mergeCell ref="AF132:AH132"/>
    <mergeCell ref="R131:T131"/>
    <mergeCell ref="U131:W131"/>
    <mergeCell ref="X131:AA131"/>
    <mergeCell ref="AB131:AC131"/>
    <mergeCell ref="AD131:AE131"/>
    <mergeCell ref="AF131:AH131"/>
    <mergeCell ref="R130:T130"/>
    <mergeCell ref="U130:W130"/>
    <mergeCell ref="X130:AA130"/>
    <mergeCell ref="AB130:AC130"/>
    <mergeCell ref="AD130:AE130"/>
    <mergeCell ref="AF130:AH130"/>
    <mergeCell ref="R135:T135"/>
    <mergeCell ref="U135:W135"/>
    <mergeCell ref="X135:AA135"/>
    <mergeCell ref="AB135:AC135"/>
    <mergeCell ref="AD135:AE135"/>
    <mergeCell ref="AF135:AH135"/>
    <mergeCell ref="R134:T134"/>
    <mergeCell ref="U134:W134"/>
    <mergeCell ref="X134:AA134"/>
    <mergeCell ref="AB134:AC134"/>
    <mergeCell ref="AD134:AE134"/>
    <mergeCell ref="AF134:AH134"/>
    <mergeCell ref="R133:T133"/>
    <mergeCell ref="U133:W133"/>
    <mergeCell ref="X133:AA133"/>
    <mergeCell ref="AB133:AC133"/>
    <mergeCell ref="AD133:AE133"/>
    <mergeCell ref="AF133:AH133"/>
    <mergeCell ref="R138:T138"/>
    <mergeCell ref="U138:W138"/>
    <mergeCell ref="X138:AA138"/>
    <mergeCell ref="AB138:AC138"/>
    <mergeCell ref="AD138:AE138"/>
    <mergeCell ref="AF138:AH138"/>
    <mergeCell ref="R137:T137"/>
    <mergeCell ref="U137:W137"/>
    <mergeCell ref="X137:AA137"/>
    <mergeCell ref="AB137:AC137"/>
    <mergeCell ref="AD137:AE137"/>
    <mergeCell ref="AF137:AH137"/>
    <mergeCell ref="R136:T136"/>
    <mergeCell ref="U136:W136"/>
    <mergeCell ref="X136:AA136"/>
    <mergeCell ref="AB136:AC136"/>
    <mergeCell ref="AD136:AE136"/>
    <mergeCell ref="AF136:AH136"/>
    <mergeCell ref="R141:T141"/>
    <mergeCell ref="U141:W141"/>
    <mergeCell ref="X141:AA141"/>
    <mergeCell ref="AB141:AC141"/>
    <mergeCell ref="AD141:AE141"/>
    <mergeCell ref="AF141:AH141"/>
    <mergeCell ref="R140:T140"/>
    <mergeCell ref="U140:W140"/>
    <mergeCell ref="X140:AA140"/>
    <mergeCell ref="AB140:AC140"/>
    <mergeCell ref="AD140:AE140"/>
    <mergeCell ref="AF140:AH140"/>
    <mergeCell ref="R139:T139"/>
    <mergeCell ref="U139:W139"/>
    <mergeCell ref="X139:AA139"/>
    <mergeCell ref="AB139:AC139"/>
    <mergeCell ref="AD139:AE139"/>
    <mergeCell ref="AF139:AH139"/>
    <mergeCell ref="R144:T144"/>
    <mergeCell ref="U144:W144"/>
    <mergeCell ref="X144:AA144"/>
    <mergeCell ref="AB144:AC144"/>
    <mergeCell ref="AD144:AE144"/>
    <mergeCell ref="AF144:AH144"/>
    <mergeCell ref="R143:T143"/>
    <mergeCell ref="U143:W143"/>
    <mergeCell ref="X143:AA143"/>
    <mergeCell ref="AB143:AC143"/>
    <mergeCell ref="AD143:AE143"/>
    <mergeCell ref="AF143:AH143"/>
    <mergeCell ref="R142:T142"/>
    <mergeCell ref="U142:W142"/>
    <mergeCell ref="X142:AA142"/>
    <mergeCell ref="AB142:AC142"/>
    <mergeCell ref="AD142:AE142"/>
    <mergeCell ref="AF142:AH142"/>
    <mergeCell ref="R147:T147"/>
    <mergeCell ref="U147:W147"/>
    <mergeCell ref="X147:AA147"/>
    <mergeCell ref="AB147:AC147"/>
    <mergeCell ref="AD147:AE147"/>
    <mergeCell ref="AF147:AH147"/>
    <mergeCell ref="R146:T146"/>
    <mergeCell ref="U146:W146"/>
    <mergeCell ref="X146:AA146"/>
    <mergeCell ref="AB146:AC146"/>
    <mergeCell ref="AD146:AE146"/>
    <mergeCell ref="AF146:AH146"/>
    <mergeCell ref="R145:T145"/>
    <mergeCell ref="U145:W145"/>
    <mergeCell ref="X145:AA145"/>
    <mergeCell ref="AB145:AC145"/>
    <mergeCell ref="AD145:AE145"/>
    <mergeCell ref="AF145:AH145"/>
    <mergeCell ref="R150:T150"/>
    <mergeCell ref="U150:W150"/>
    <mergeCell ref="X150:AA150"/>
    <mergeCell ref="AB150:AC150"/>
    <mergeCell ref="AD150:AE150"/>
    <mergeCell ref="AF150:AH150"/>
    <mergeCell ref="R149:T149"/>
    <mergeCell ref="U149:W149"/>
    <mergeCell ref="X149:AA149"/>
    <mergeCell ref="AB149:AC149"/>
    <mergeCell ref="AD149:AE149"/>
    <mergeCell ref="AF149:AH149"/>
    <mergeCell ref="R148:T148"/>
    <mergeCell ref="U148:W148"/>
    <mergeCell ref="X148:AA148"/>
    <mergeCell ref="AB148:AC148"/>
    <mergeCell ref="AD148:AE148"/>
    <mergeCell ref="AF148:AH148"/>
    <mergeCell ref="R153:T153"/>
    <mergeCell ref="U153:W153"/>
    <mergeCell ref="X153:AA153"/>
    <mergeCell ref="AB153:AC153"/>
    <mergeCell ref="AD153:AE153"/>
    <mergeCell ref="AF153:AH153"/>
    <mergeCell ref="R152:T152"/>
    <mergeCell ref="U152:W152"/>
    <mergeCell ref="X152:AA152"/>
    <mergeCell ref="AB152:AC152"/>
    <mergeCell ref="AD152:AE152"/>
    <mergeCell ref="AF152:AH152"/>
    <mergeCell ref="R151:T151"/>
    <mergeCell ref="U151:W151"/>
    <mergeCell ref="X151:AA151"/>
    <mergeCell ref="AB151:AC151"/>
    <mergeCell ref="AD151:AE151"/>
    <mergeCell ref="AF151:AH151"/>
    <mergeCell ref="R156:T156"/>
    <mergeCell ref="U156:W156"/>
    <mergeCell ref="X156:AA156"/>
    <mergeCell ref="AB156:AC156"/>
    <mergeCell ref="AD156:AE156"/>
    <mergeCell ref="AF156:AH156"/>
    <mergeCell ref="R155:T155"/>
    <mergeCell ref="U155:W155"/>
    <mergeCell ref="X155:AA155"/>
    <mergeCell ref="AB155:AC155"/>
    <mergeCell ref="AD155:AE155"/>
    <mergeCell ref="AF155:AH155"/>
    <mergeCell ref="R154:T154"/>
    <mergeCell ref="U154:W154"/>
    <mergeCell ref="X154:AA154"/>
    <mergeCell ref="AB154:AC154"/>
    <mergeCell ref="AD154:AE154"/>
    <mergeCell ref="AF154:AH154"/>
    <mergeCell ref="R159:T159"/>
    <mergeCell ref="U159:W159"/>
    <mergeCell ref="X159:AA159"/>
    <mergeCell ref="AB159:AC159"/>
    <mergeCell ref="AD159:AE159"/>
    <mergeCell ref="AF159:AH159"/>
    <mergeCell ref="R158:T158"/>
    <mergeCell ref="U158:W158"/>
    <mergeCell ref="X158:AA158"/>
    <mergeCell ref="AB158:AC158"/>
    <mergeCell ref="AD158:AE158"/>
    <mergeCell ref="AF158:AH158"/>
    <mergeCell ref="R157:T157"/>
    <mergeCell ref="U157:W157"/>
    <mergeCell ref="X157:AA157"/>
    <mergeCell ref="AB157:AC157"/>
    <mergeCell ref="AD157:AE157"/>
    <mergeCell ref="AF157:AH157"/>
    <mergeCell ref="R162:T162"/>
    <mergeCell ref="U162:W162"/>
    <mergeCell ref="X162:AA162"/>
    <mergeCell ref="AB162:AC162"/>
    <mergeCell ref="AD162:AE162"/>
    <mergeCell ref="AF162:AH162"/>
    <mergeCell ref="R161:T161"/>
    <mergeCell ref="U161:W161"/>
    <mergeCell ref="X161:AA161"/>
    <mergeCell ref="AB161:AC161"/>
    <mergeCell ref="AD161:AE161"/>
    <mergeCell ref="AF161:AH161"/>
    <mergeCell ref="R160:T160"/>
    <mergeCell ref="U160:W160"/>
    <mergeCell ref="X160:AA160"/>
    <mergeCell ref="AB160:AC160"/>
    <mergeCell ref="AD160:AE160"/>
    <mergeCell ref="AF160:AH160"/>
    <mergeCell ref="R165:T165"/>
    <mergeCell ref="U165:W165"/>
    <mergeCell ref="X165:AA165"/>
    <mergeCell ref="AB165:AC165"/>
    <mergeCell ref="AD165:AE165"/>
    <mergeCell ref="AF165:AH165"/>
    <mergeCell ref="R164:T164"/>
    <mergeCell ref="U164:W164"/>
    <mergeCell ref="X164:AA164"/>
    <mergeCell ref="AB164:AC164"/>
    <mergeCell ref="AD164:AE164"/>
    <mergeCell ref="AF164:AH164"/>
    <mergeCell ref="R163:T163"/>
    <mergeCell ref="U163:W163"/>
    <mergeCell ref="X163:AA163"/>
    <mergeCell ref="AB163:AC163"/>
    <mergeCell ref="AD163:AE163"/>
    <mergeCell ref="AF163:AH163"/>
    <mergeCell ref="R168:T168"/>
    <mergeCell ref="U168:W168"/>
    <mergeCell ref="X168:AA168"/>
    <mergeCell ref="AB168:AC168"/>
    <mergeCell ref="AD168:AE168"/>
    <mergeCell ref="AF168:AH168"/>
    <mergeCell ref="R167:T167"/>
    <mergeCell ref="U167:W167"/>
    <mergeCell ref="X167:AA167"/>
    <mergeCell ref="AB167:AC167"/>
    <mergeCell ref="AD167:AE167"/>
    <mergeCell ref="AF167:AH167"/>
    <mergeCell ref="R166:T166"/>
    <mergeCell ref="U166:W166"/>
    <mergeCell ref="X166:AA166"/>
    <mergeCell ref="AB166:AC166"/>
    <mergeCell ref="AD166:AE166"/>
    <mergeCell ref="AF166:AH166"/>
    <mergeCell ref="R171:T171"/>
    <mergeCell ref="U171:W171"/>
    <mergeCell ref="X171:AA171"/>
    <mergeCell ref="AB171:AC171"/>
    <mergeCell ref="AD171:AE171"/>
    <mergeCell ref="AF171:AH171"/>
    <mergeCell ref="R170:T170"/>
    <mergeCell ref="U170:W170"/>
    <mergeCell ref="X170:AA170"/>
    <mergeCell ref="AB170:AC170"/>
    <mergeCell ref="AD170:AE170"/>
    <mergeCell ref="AF170:AH170"/>
    <mergeCell ref="R169:T169"/>
    <mergeCell ref="U169:W169"/>
    <mergeCell ref="X169:AA169"/>
    <mergeCell ref="AB169:AC169"/>
    <mergeCell ref="AD169:AE169"/>
    <mergeCell ref="AF169:AH169"/>
    <mergeCell ref="R174:T174"/>
    <mergeCell ref="U174:W174"/>
    <mergeCell ref="X174:AA174"/>
    <mergeCell ref="AB174:AC174"/>
    <mergeCell ref="AD174:AE174"/>
    <mergeCell ref="AF174:AH174"/>
    <mergeCell ref="R173:T173"/>
    <mergeCell ref="U173:W173"/>
    <mergeCell ref="X173:AA173"/>
    <mergeCell ref="AB173:AC173"/>
    <mergeCell ref="AD173:AE173"/>
    <mergeCell ref="AF173:AH173"/>
    <mergeCell ref="R172:T172"/>
    <mergeCell ref="U172:W172"/>
    <mergeCell ref="X172:AA172"/>
    <mergeCell ref="AB172:AC172"/>
    <mergeCell ref="AD172:AE172"/>
    <mergeCell ref="AF172:AH172"/>
    <mergeCell ref="R177:T177"/>
    <mergeCell ref="U177:W177"/>
    <mergeCell ref="X177:AA177"/>
    <mergeCell ref="AB177:AC177"/>
    <mergeCell ref="AD177:AE177"/>
    <mergeCell ref="AF177:AH177"/>
    <mergeCell ref="R176:T176"/>
    <mergeCell ref="U176:W176"/>
    <mergeCell ref="X176:AA176"/>
    <mergeCell ref="AB176:AC176"/>
    <mergeCell ref="AD176:AE176"/>
    <mergeCell ref="AF176:AH176"/>
    <mergeCell ref="R175:T175"/>
    <mergeCell ref="U175:W175"/>
    <mergeCell ref="X175:AA175"/>
    <mergeCell ref="AB175:AC175"/>
    <mergeCell ref="AD175:AE175"/>
    <mergeCell ref="AF175:AH175"/>
    <mergeCell ref="R180:T180"/>
    <mergeCell ref="U180:W180"/>
    <mergeCell ref="X180:AA180"/>
    <mergeCell ref="AB180:AC180"/>
    <mergeCell ref="AD180:AE180"/>
    <mergeCell ref="AF180:AH180"/>
    <mergeCell ref="R179:T179"/>
    <mergeCell ref="U179:W179"/>
    <mergeCell ref="X179:AA179"/>
    <mergeCell ref="AB179:AC179"/>
    <mergeCell ref="AD179:AE179"/>
    <mergeCell ref="AF179:AH179"/>
    <mergeCell ref="R178:T178"/>
    <mergeCell ref="U178:W178"/>
    <mergeCell ref="X178:AA178"/>
    <mergeCell ref="AB178:AC178"/>
    <mergeCell ref="AD178:AE178"/>
    <mergeCell ref="AF178:AH178"/>
    <mergeCell ref="R183:T183"/>
    <mergeCell ref="U183:W183"/>
    <mergeCell ref="X183:AA183"/>
    <mergeCell ref="AB183:AC183"/>
    <mergeCell ref="AD183:AE183"/>
    <mergeCell ref="AF183:AH183"/>
    <mergeCell ref="R182:T182"/>
    <mergeCell ref="U182:W182"/>
    <mergeCell ref="X182:AA182"/>
    <mergeCell ref="AB182:AC182"/>
    <mergeCell ref="AD182:AE182"/>
    <mergeCell ref="AF182:AH182"/>
    <mergeCell ref="R181:T181"/>
    <mergeCell ref="U181:W181"/>
    <mergeCell ref="X181:AA181"/>
    <mergeCell ref="AB181:AC181"/>
    <mergeCell ref="AD181:AE181"/>
    <mergeCell ref="AF181:AH181"/>
    <mergeCell ref="R186:T186"/>
    <mergeCell ref="U186:W186"/>
    <mergeCell ref="X186:AA186"/>
    <mergeCell ref="AB186:AC186"/>
    <mergeCell ref="AD186:AE186"/>
    <mergeCell ref="AF186:AH186"/>
    <mergeCell ref="R185:T185"/>
    <mergeCell ref="U185:W185"/>
    <mergeCell ref="X185:AA185"/>
    <mergeCell ref="AB185:AC185"/>
    <mergeCell ref="AD185:AE185"/>
    <mergeCell ref="AF185:AH185"/>
    <mergeCell ref="R184:T184"/>
    <mergeCell ref="U184:W184"/>
    <mergeCell ref="X184:AA184"/>
    <mergeCell ref="AB184:AC184"/>
    <mergeCell ref="AD184:AE184"/>
    <mergeCell ref="AF184:AH184"/>
    <mergeCell ref="R189:T189"/>
    <mergeCell ref="U189:W189"/>
    <mergeCell ref="X189:AA189"/>
    <mergeCell ref="AB189:AC189"/>
    <mergeCell ref="AD189:AE189"/>
    <mergeCell ref="AF189:AH189"/>
    <mergeCell ref="R188:T188"/>
    <mergeCell ref="U188:W188"/>
    <mergeCell ref="X188:AA188"/>
    <mergeCell ref="AB188:AC188"/>
    <mergeCell ref="AD188:AE188"/>
    <mergeCell ref="AF188:AH188"/>
    <mergeCell ref="R187:T187"/>
    <mergeCell ref="U187:W187"/>
    <mergeCell ref="X187:AA187"/>
    <mergeCell ref="AB187:AC187"/>
    <mergeCell ref="AD187:AE187"/>
    <mergeCell ref="AF187:AH187"/>
    <mergeCell ref="R192:T192"/>
    <mergeCell ref="U192:W192"/>
    <mergeCell ref="X192:AA192"/>
    <mergeCell ref="AB192:AC192"/>
    <mergeCell ref="AD192:AE192"/>
    <mergeCell ref="AF192:AH192"/>
    <mergeCell ref="R191:T191"/>
    <mergeCell ref="U191:W191"/>
    <mergeCell ref="X191:AA191"/>
    <mergeCell ref="AB191:AC191"/>
    <mergeCell ref="AD191:AE191"/>
    <mergeCell ref="AF191:AH191"/>
    <mergeCell ref="R190:T190"/>
    <mergeCell ref="U190:W190"/>
    <mergeCell ref="X190:AA190"/>
    <mergeCell ref="AB190:AC190"/>
    <mergeCell ref="AD190:AE190"/>
    <mergeCell ref="AF190:AH190"/>
    <mergeCell ref="R195:T195"/>
    <mergeCell ref="U195:W195"/>
    <mergeCell ref="X195:AA195"/>
    <mergeCell ref="AB195:AC195"/>
    <mergeCell ref="AD195:AE195"/>
    <mergeCell ref="AF195:AH195"/>
    <mergeCell ref="R194:T194"/>
    <mergeCell ref="U194:W194"/>
    <mergeCell ref="X194:AA194"/>
    <mergeCell ref="AB194:AC194"/>
    <mergeCell ref="AD194:AE194"/>
    <mergeCell ref="AF194:AH194"/>
    <mergeCell ref="R193:T193"/>
    <mergeCell ref="U193:W193"/>
    <mergeCell ref="X193:AA193"/>
    <mergeCell ref="AB193:AC193"/>
    <mergeCell ref="AD193:AE193"/>
    <mergeCell ref="AF193:AH193"/>
    <mergeCell ref="R198:T198"/>
    <mergeCell ref="U198:W198"/>
    <mergeCell ref="X198:AA198"/>
    <mergeCell ref="AB198:AC198"/>
    <mergeCell ref="AD198:AE198"/>
    <mergeCell ref="AF198:AH198"/>
    <mergeCell ref="R197:T197"/>
    <mergeCell ref="U197:W197"/>
    <mergeCell ref="X197:AA197"/>
    <mergeCell ref="AB197:AC197"/>
    <mergeCell ref="AD197:AE197"/>
    <mergeCell ref="AF197:AH197"/>
    <mergeCell ref="R196:T196"/>
    <mergeCell ref="U196:W196"/>
    <mergeCell ref="X196:AA196"/>
    <mergeCell ref="AB196:AC196"/>
    <mergeCell ref="AD196:AE196"/>
    <mergeCell ref="AF196:AH196"/>
    <mergeCell ref="R201:T201"/>
    <mergeCell ref="U201:W201"/>
    <mergeCell ref="X201:AA201"/>
    <mergeCell ref="AB201:AC201"/>
    <mergeCell ref="AD201:AE201"/>
    <mergeCell ref="AF201:AH201"/>
    <mergeCell ref="R200:T200"/>
    <mergeCell ref="U200:W200"/>
    <mergeCell ref="X200:AA200"/>
    <mergeCell ref="AB200:AC200"/>
    <mergeCell ref="AD200:AE200"/>
    <mergeCell ref="AF200:AH200"/>
    <mergeCell ref="R199:T199"/>
    <mergeCell ref="U199:W199"/>
    <mergeCell ref="X199:AA199"/>
    <mergeCell ref="AB199:AC199"/>
    <mergeCell ref="AD199:AE199"/>
    <mergeCell ref="AF199:AH199"/>
    <mergeCell ref="R204:T204"/>
    <mergeCell ref="U204:W204"/>
    <mergeCell ref="X204:AA204"/>
    <mergeCell ref="AB204:AC204"/>
    <mergeCell ref="AD204:AE204"/>
    <mergeCell ref="AF204:AH204"/>
    <mergeCell ref="R203:T203"/>
    <mergeCell ref="U203:W203"/>
    <mergeCell ref="X203:AA203"/>
    <mergeCell ref="AB203:AC203"/>
    <mergeCell ref="AD203:AE203"/>
    <mergeCell ref="AF203:AH203"/>
    <mergeCell ref="R202:T202"/>
    <mergeCell ref="U202:W202"/>
    <mergeCell ref="X202:AA202"/>
    <mergeCell ref="AB202:AC202"/>
    <mergeCell ref="AD202:AE202"/>
    <mergeCell ref="AF202:AH202"/>
    <mergeCell ref="R207:T207"/>
    <mergeCell ref="U207:W207"/>
    <mergeCell ref="X207:AA207"/>
    <mergeCell ref="AB207:AC207"/>
    <mergeCell ref="AD207:AE207"/>
    <mergeCell ref="AF207:AH207"/>
    <mergeCell ref="R206:T206"/>
    <mergeCell ref="U206:W206"/>
    <mergeCell ref="X206:AA206"/>
    <mergeCell ref="AB206:AC206"/>
    <mergeCell ref="AD206:AE206"/>
    <mergeCell ref="AF206:AH206"/>
    <mergeCell ref="R205:T205"/>
    <mergeCell ref="U205:W205"/>
    <mergeCell ref="X205:AA205"/>
    <mergeCell ref="AB205:AC205"/>
    <mergeCell ref="AD205:AE205"/>
    <mergeCell ref="AF205:AH205"/>
    <mergeCell ref="R210:T210"/>
    <mergeCell ref="U210:W210"/>
    <mergeCell ref="X210:AA210"/>
    <mergeCell ref="AB210:AC210"/>
    <mergeCell ref="AD210:AE210"/>
    <mergeCell ref="AF210:AH210"/>
    <mergeCell ref="R209:T209"/>
    <mergeCell ref="U209:W209"/>
    <mergeCell ref="X209:AA209"/>
    <mergeCell ref="AB209:AC209"/>
    <mergeCell ref="AD209:AE209"/>
    <mergeCell ref="AF209:AH209"/>
    <mergeCell ref="R208:T208"/>
    <mergeCell ref="U208:W208"/>
    <mergeCell ref="X208:AA208"/>
    <mergeCell ref="AB208:AC208"/>
    <mergeCell ref="AD208:AE208"/>
    <mergeCell ref="AF208:AH208"/>
    <mergeCell ref="R213:T213"/>
    <mergeCell ref="U213:W213"/>
    <mergeCell ref="X213:AA213"/>
    <mergeCell ref="AB213:AC213"/>
    <mergeCell ref="AD213:AE213"/>
    <mergeCell ref="AF213:AH213"/>
    <mergeCell ref="R212:T212"/>
    <mergeCell ref="U212:W212"/>
    <mergeCell ref="X212:AA212"/>
    <mergeCell ref="AB212:AC212"/>
    <mergeCell ref="AD212:AE212"/>
    <mergeCell ref="AF212:AH212"/>
    <mergeCell ref="R211:T211"/>
    <mergeCell ref="U211:W211"/>
    <mergeCell ref="X211:AA211"/>
    <mergeCell ref="AB211:AC211"/>
    <mergeCell ref="AD211:AE211"/>
    <mergeCell ref="AF211:AH211"/>
    <mergeCell ref="R216:T216"/>
    <mergeCell ref="U216:W216"/>
    <mergeCell ref="X216:AA216"/>
    <mergeCell ref="AB216:AC216"/>
    <mergeCell ref="AD216:AE216"/>
    <mergeCell ref="AF216:AH216"/>
    <mergeCell ref="R215:T215"/>
    <mergeCell ref="U215:W215"/>
    <mergeCell ref="X215:AA215"/>
    <mergeCell ref="AB215:AC215"/>
    <mergeCell ref="AD215:AE215"/>
    <mergeCell ref="AF215:AH215"/>
    <mergeCell ref="R214:T214"/>
    <mergeCell ref="U214:W214"/>
    <mergeCell ref="X214:AA214"/>
    <mergeCell ref="AB214:AC214"/>
    <mergeCell ref="AD214:AE214"/>
    <mergeCell ref="AF214:AH214"/>
    <mergeCell ref="R219:T219"/>
    <mergeCell ref="U219:W219"/>
    <mergeCell ref="X219:AA219"/>
    <mergeCell ref="AB219:AC219"/>
    <mergeCell ref="AD219:AE219"/>
    <mergeCell ref="AF219:AH219"/>
    <mergeCell ref="R218:T218"/>
    <mergeCell ref="U218:W218"/>
    <mergeCell ref="X218:AA218"/>
    <mergeCell ref="AB218:AC218"/>
    <mergeCell ref="AD218:AE218"/>
    <mergeCell ref="AF218:AH218"/>
    <mergeCell ref="R217:T217"/>
    <mergeCell ref="U217:W217"/>
    <mergeCell ref="X217:AA217"/>
    <mergeCell ref="AB217:AC217"/>
    <mergeCell ref="AD217:AE217"/>
    <mergeCell ref="AF217:AH217"/>
    <mergeCell ref="R222:T222"/>
    <mergeCell ref="U222:W222"/>
    <mergeCell ref="X222:AA222"/>
    <mergeCell ref="AB222:AC222"/>
    <mergeCell ref="AD222:AE222"/>
    <mergeCell ref="AF222:AH222"/>
    <mergeCell ref="R221:T221"/>
    <mergeCell ref="U221:W221"/>
    <mergeCell ref="X221:AA221"/>
    <mergeCell ref="AB221:AC221"/>
    <mergeCell ref="AD221:AE221"/>
    <mergeCell ref="AF221:AH221"/>
    <mergeCell ref="R220:T220"/>
    <mergeCell ref="U220:W220"/>
    <mergeCell ref="X220:AA220"/>
    <mergeCell ref="AB220:AC220"/>
    <mergeCell ref="AD220:AE220"/>
    <mergeCell ref="AF220:AH220"/>
    <mergeCell ref="R225:T225"/>
    <mergeCell ref="U225:W225"/>
    <mergeCell ref="X225:AA225"/>
    <mergeCell ref="AB225:AC225"/>
    <mergeCell ref="AD225:AE225"/>
    <mergeCell ref="AF225:AH225"/>
    <mergeCell ref="R224:T224"/>
    <mergeCell ref="U224:W224"/>
    <mergeCell ref="X224:AA224"/>
    <mergeCell ref="AB224:AC224"/>
    <mergeCell ref="AD224:AE224"/>
    <mergeCell ref="AF224:AH224"/>
    <mergeCell ref="R223:T223"/>
    <mergeCell ref="U223:W223"/>
    <mergeCell ref="X223:AA223"/>
    <mergeCell ref="AB223:AC223"/>
    <mergeCell ref="AD223:AE223"/>
    <mergeCell ref="AF223:AH223"/>
    <mergeCell ref="R228:T228"/>
    <mergeCell ref="U228:W228"/>
    <mergeCell ref="X228:AA228"/>
    <mergeCell ref="AB228:AC228"/>
    <mergeCell ref="AD228:AE228"/>
    <mergeCell ref="AF228:AH228"/>
    <mergeCell ref="R227:T227"/>
    <mergeCell ref="U227:W227"/>
    <mergeCell ref="X227:AA227"/>
    <mergeCell ref="AB227:AC227"/>
    <mergeCell ref="AD227:AE227"/>
    <mergeCell ref="AF227:AH227"/>
    <mergeCell ref="R226:T226"/>
    <mergeCell ref="U226:W226"/>
    <mergeCell ref="X226:AA226"/>
    <mergeCell ref="AB226:AC226"/>
    <mergeCell ref="AD226:AE226"/>
    <mergeCell ref="AF226:AH226"/>
    <mergeCell ref="R231:T231"/>
    <mergeCell ref="U231:W231"/>
    <mergeCell ref="X231:AA231"/>
    <mergeCell ref="AB231:AC231"/>
    <mergeCell ref="AD231:AE231"/>
    <mergeCell ref="AF231:AH231"/>
    <mergeCell ref="R230:T230"/>
    <mergeCell ref="U230:W230"/>
    <mergeCell ref="X230:AA230"/>
    <mergeCell ref="AB230:AC230"/>
    <mergeCell ref="AD230:AE230"/>
    <mergeCell ref="AF230:AH230"/>
    <mergeCell ref="R229:T229"/>
    <mergeCell ref="U229:W229"/>
    <mergeCell ref="X229:AA229"/>
    <mergeCell ref="AB229:AC229"/>
    <mergeCell ref="AD229:AE229"/>
    <mergeCell ref="AF229:AH229"/>
    <mergeCell ref="R234:T234"/>
    <mergeCell ref="U234:W234"/>
    <mergeCell ref="X234:AA234"/>
    <mergeCell ref="AB234:AC234"/>
    <mergeCell ref="AD234:AE234"/>
    <mergeCell ref="AF234:AH234"/>
    <mergeCell ref="R233:T233"/>
    <mergeCell ref="U233:W233"/>
    <mergeCell ref="X233:AA233"/>
    <mergeCell ref="AB233:AC233"/>
    <mergeCell ref="AD233:AE233"/>
    <mergeCell ref="AF233:AH233"/>
    <mergeCell ref="R232:T232"/>
    <mergeCell ref="U232:W232"/>
    <mergeCell ref="X232:AA232"/>
    <mergeCell ref="AB232:AC232"/>
    <mergeCell ref="AD232:AE232"/>
    <mergeCell ref="AF232:AH232"/>
    <mergeCell ref="R237:T237"/>
    <mergeCell ref="U237:W237"/>
    <mergeCell ref="X237:AA237"/>
    <mergeCell ref="AB237:AC237"/>
    <mergeCell ref="AD237:AE237"/>
    <mergeCell ref="AF237:AH237"/>
    <mergeCell ref="R236:T236"/>
    <mergeCell ref="U236:W236"/>
    <mergeCell ref="X236:AA236"/>
    <mergeCell ref="AB236:AC236"/>
    <mergeCell ref="AD236:AE236"/>
    <mergeCell ref="AF236:AH236"/>
    <mergeCell ref="R235:T235"/>
    <mergeCell ref="U235:W235"/>
    <mergeCell ref="X235:AA235"/>
    <mergeCell ref="AB235:AC235"/>
    <mergeCell ref="AD235:AE235"/>
    <mergeCell ref="AF235:AH235"/>
    <mergeCell ref="R240:T240"/>
    <mergeCell ref="U240:W240"/>
    <mergeCell ref="X240:AA240"/>
    <mergeCell ref="AB240:AC240"/>
    <mergeCell ref="AD240:AE240"/>
    <mergeCell ref="AF240:AH240"/>
    <mergeCell ref="R239:T239"/>
    <mergeCell ref="U239:W239"/>
    <mergeCell ref="X239:AA239"/>
    <mergeCell ref="AB239:AC239"/>
    <mergeCell ref="AD239:AE239"/>
    <mergeCell ref="AF239:AH239"/>
    <mergeCell ref="R238:T238"/>
    <mergeCell ref="U238:W238"/>
    <mergeCell ref="X238:AA238"/>
    <mergeCell ref="AB238:AC238"/>
    <mergeCell ref="AD238:AE238"/>
    <mergeCell ref="AF238:AH238"/>
    <mergeCell ref="R243:T243"/>
    <mergeCell ref="U243:W243"/>
    <mergeCell ref="X243:AA243"/>
    <mergeCell ref="AB243:AC243"/>
    <mergeCell ref="AD243:AE243"/>
    <mergeCell ref="AF243:AH243"/>
    <mergeCell ref="R242:T242"/>
    <mergeCell ref="U242:W242"/>
    <mergeCell ref="X242:AA242"/>
    <mergeCell ref="AB242:AC242"/>
    <mergeCell ref="AD242:AE242"/>
    <mergeCell ref="AF242:AH242"/>
    <mergeCell ref="R241:T241"/>
    <mergeCell ref="U241:W241"/>
    <mergeCell ref="X241:AA241"/>
    <mergeCell ref="AB241:AC241"/>
    <mergeCell ref="AD241:AE241"/>
    <mergeCell ref="AF241:AH241"/>
    <mergeCell ref="R246:T246"/>
    <mergeCell ref="U246:W246"/>
    <mergeCell ref="X246:AA246"/>
    <mergeCell ref="AB246:AC246"/>
    <mergeCell ref="AD246:AE246"/>
    <mergeCell ref="AF246:AH246"/>
    <mergeCell ref="R245:T245"/>
    <mergeCell ref="U245:W245"/>
    <mergeCell ref="X245:AA245"/>
    <mergeCell ref="AB245:AC245"/>
    <mergeCell ref="AD245:AE245"/>
    <mergeCell ref="AF245:AH245"/>
    <mergeCell ref="R244:T244"/>
    <mergeCell ref="U244:W244"/>
    <mergeCell ref="X244:AA244"/>
    <mergeCell ref="AB244:AC244"/>
    <mergeCell ref="AD244:AE244"/>
    <mergeCell ref="AF244:AH244"/>
    <mergeCell ref="R249:T249"/>
    <mergeCell ref="U249:W249"/>
    <mergeCell ref="X249:AA249"/>
    <mergeCell ref="AB249:AC249"/>
    <mergeCell ref="AD249:AE249"/>
    <mergeCell ref="AF249:AH249"/>
    <mergeCell ref="R248:T248"/>
    <mergeCell ref="U248:W248"/>
    <mergeCell ref="X248:AA248"/>
    <mergeCell ref="AB248:AC248"/>
    <mergeCell ref="AD248:AE248"/>
    <mergeCell ref="AF248:AH248"/>
    <mergeCell ref="R247:T247"/>
    <mergeCell ref="U247:W247"/>
    <mergeCell ref="X247:AA247"/>
    <mergeCell ref="AB247:AC247"/>
    <mergeCell ref="AD247:AE247"/>
    <mergeCell ref="AF247:AH247"/>
    <mergeCell ref="R252:T252"/>
    <mergeCell ref="U252:W252"/>
    <mergeCell ref="X252:AA252"/>
    <mergeCell ref="AB252:AC252"/>
    <mergeCell ref="AD252:AE252"/>
    <mergeCell ref="AF252:AH252"/>
    <mergeCell ref="R251:T251"/>
    <mergeCell ref="U251:W251"/>
    <mergeCell ref="X251:AA251"/>
    <mergeCell ref="AB251:AC251"/>
    <mergeCell ref="AD251:AE251"/>
    <mergeCell ref="AF251:AH251"/>
    <mergeCell ref="R250:T250"/>
    <mergeCell ref="U250:W250"/>
    <mergeCell ref="X250:AA250"/>
    <mergeCell ref="AB250:AC250"/>
    <mergeCell ref="AD250:AE250"/>
    <mergeCell ref="AF250:AH250"/>
    <mergeCell ref="R255:T255"/>
    <mergeCell ref="U255:W255"/>
    <mergeCell ref="X255:AA255"/>
    <mergeCell ref="AB255:AC255"/>
    <mergeCell ref="AD255:AE255"/>
    <mergeCell ref="AF255:AH255"/>
    <mergeCell ref="R254:T254"/>
    <mergeCell ref="U254:W254"/>
    <mergeCell ref="X254:AA254"/>
    <mergeCell ref="AB254:AC254"/>
    <mergeCell ref="AD254:AE254"/>
    <mergeCell ref="AF254:AH254"/>
    <mergeCell ref="R253:T253"/>
    <mergeCell ref="U253:W253"/>
    <mergeCell ref="X253:AA253"/>
    <mergeCell ref="AB253:AC253"/>
    <mergeCell ref="AD253:AE253"/>
    <mergeCell ref="AF253:AH253"/>
    <mergeCell ref="R258:T258"/>
    <mergeCell ref="U258:W258"/>
    <mergeCell ref="X258:AA258"/>
    <mergeCell ref="AB258:AC258"/>
    <mergeCell ref="AD258:AE258"/>
    <mergeCell ref="AF258:AH258"/>
    <mergeCell ref="R257:T257"/>
    <mergeCell ref="U257:W257"/>
    <mergeCell ref="X257:AA257"/>
    <mergeCell ref="AB257:AC257"/>
    <mergeCell ref="AD257:AE257"/>
    <mergeCell ref="AF257:AH257"/>
    <mergeCell ref="R256:T256"/>
    <mergeCell ref="U256:W256"/>
    <mergeCell ref="X256:AA256"/>
    <mergeCell ref="AB256:AC256"/>
    <mergeCell ref="AD256:AE256"/>
    <mergeCell ref="AF256:AH256"/>
    <mergeCell ref="R261:T261"/>
    <mergeCell ref="U261:W261"/>
    <mergeCell ref="X261:AA261"/>
    <mergeCell ref="AB261:AC261"/>
    <mergeCell ref="AD261:AE261"/>
    <mergeCell ref="AF261:AH261"/>
    <mergeCell ref="R260:T260"/>
    <mergeCell ref="U260:W260"/>
    <mergeCell ref="X260:AA260"/>
    <mergeCell ref="AB260:AC260"/>
    <mergeCell ref="AD260:AE260"/>
    <mergeCell ref="AF260:AH260"/>
    <mergeCell ref="R259:T259"/>
    <mergeCell ref="U259:W259"/>
    <mergeCell ref="X259:AA259"/>
    <mergeCell ref="AB259:AC259"/>
    <mergeCell ref="AD259:AE259"/>
    <mergeCell ref="AF259:AH259"/>
    <mergeCell ref="R264:T264"/>
    <mergeCell ref="U264:W264"/>
    <mergeCell ref="X264:AA264"/>
    <mergeCell ref="AB264:AC264"/>
    <mergeCell ref="AD264:AE264"/>
    <mergeCell ref="AF264:AH264"/>
    <mergeCell ref="R263:T263"/>
    <mergeCell ref="U263:W263"/>
    <mergeCell ref="X263:AA263"/>
    <mergeCell ref="AB263:AC263"/>
    <mergeCell ref="AD263:AE263"/>
    <mergeCell ref="AF263:AH263"/>
    <mergeCell ref="R262:T262"/>
    <mergeCell ref="U262:W262"/>
    <mergeCell ref="X262:AA262"/>
    <mergeCell ref="AB262:AC262"/>
    <mergeCell ref="AD262:AE262"/>
    <mergeCell ref="AF262:AH262"/>
    <mergeCell ref="R267:T267"/>
    <mergeCell ref="U267:W267"/>
    <mergeCell ref="X267:AA267"/>
    <mergeCell ref="AB267:AC267"/>
    <mergeCell ref="AD267:AE267"/>
    <mergeCell ref="AF267:AH267"/>
    <mergeCell ref="R266:T266"/>
    <mergeCell ref="U266:W266"/>
    <mergeCell ref="X266:AA266"/>
    <mergeCell ref="AB266:AC266"/>
    <mergeCell ref="AD266:AE266"/>
    <mergeCell ref="AF266:AH266"/>
    <mergeCell ref="R265:T265"/>
    <mergeCell ref="U265:W265"/>
    <mergeCell ref="X265:AA265"/>
    <mergeCell ref="AB265:AC265"/>
    <mergeCell ref="AD265:AE265"/>
    <mergeCell ref="AF265:AH265"/>
    <mergeCell ref="R270:T270"/>
    <mergeCell ref="U270:W270"/>
    <mergeCell ref="X270:AA270"/>
    <mergeCell ref="AB270:AC270"/>
    <mergeCell ref="AD270:AE270"/>
    <mergeCell ref="AF270:AH270"/>
    <mergeCell ref="R269:T269"/>
    <mergeCell ref="U269:W269"/>
    <mergeCell ref="X269:AA269"/>
    <mergeCell ref="AB269:AC269"/>
    <mergeCell ref="AD269:AE269"/>
    <mergeCell ref="AF269:AH269"/>
    <mergeCell ref="R268:T268"/>
    <mergeCell ref="U268:W268"/>
    <mergeCell ref="X268:AA268"/>
    <mergeCell ref="AB268:AC268"/>
    <mergeCell ref="AD268:AE268"/>
    <mergeCell ref="AF268:AH268"/>
    <mergeCell ref="R273:T273"/>
    <mergeCell ref="U273:W273"/>
    <mergeCell ref="X273:AA273"/>
    <mergeCell ref="AB273:AC273"/>
    <mergeCell ref="AD273:AE273"/>
    <mergeCell ref="AF273:AH273"/>
    <mergeCell ref="R272:T272"/>
    <mergeCell ref="U272:W272"/>
    <mergeCell ref="X272:AA272"/>
    <mergeCell ref="AB272:AC272"/>
    <mergeCell ref="AD272:AE272"/>
    <mergeCell ref="AF272:AH272"/>
    <mergeCell ref="R271:T271"/>
    <mergeCell ref="U271:W271"/>
    <mergeCell ref="X271:AA271"/>
    <mergeCell ref="AB271:AC271"/>
    <mergeCell ref="AD271:AE271"/>
    <mergeCell ref="AF271:AH271"/>
    <mergeCell ref="R276:T276"/>
    <mergeCell ref="U276:W276"/>
    <mergeCell ref="X276:AA276"/>
    <mergeCell ref="AB276:AC276"/>
    <mergeCell ref="AD276:AE276"/>
    <mergeCell ref="AF276:AH276"/>
    <mergeCell ref="R275:T275"/>
    <mergeCell ref="U275:W275"/>
    <mergeCell ref="X275:AA275"/>
    <mergeCell ref="AB275:AC275"/>
    <mergeCell ref="AD275:AE275"/>
    <mergeCell ref="AF275:AH275"/>
    <mergeCell ref="R274:T274"/>
    <mergeCell ref="U274:W274"/>
    <mergeCell ref="X274:AA274"/>
    <mergeCell ref="AB274:AC274"/>
    <mergeCell ref="AD274:AE274"/>
    <mergeCell ref="AF274:AH274"/>
    <mergeCell ref="R279:T279"/>
    <mergeCell ref="U279:W279"/>
    <mergeCell ref="X279:AA279"/>
    <mergeCell ref="AB279:AC279"/>
    <mergeCell ref="AD279:AE279"/>
    <mergeCell ref="AF279:AH279"/>
    <mergeCell ref="R278:T278"/>
    <mergeCell ref="U278:W278"/>
    <mergeCell ref="X278:AA278"/>
    <mergeCell ref="AB278:AC278"/>
    <mergeCell ref="AD278:AE278"/>
    <mergeCell ref="AF278:AH278"/>
    <mergeCell ref="R277:T277"/>
    <mergeCell ref="U277:W277"/>
    <mergeCell ref="X277:AA277"/>
    <mergeCell ref="AB277:AC277"/>
    <mergeCell ref="AD277:AE277"/>
    <mergeCell ref="AF277:AH277"/>
    <mergeCell ref="R282:T282"/>
    <mergeCell ref="U282:W282"/>
    <mergeCell ref="X282:AA282"/>
    <mergeCell ref="AB282:AC282"/>
    <mergeCell ref="AD282:AE282"/>
    <mergeCell ref="AF282:AH282"/>
    <mergeCell ref="R281:T281"/>
    <mergeCell ref="U281:W281"/>
    <mergeCell ref="X281:AA281"/>
    <mergeCell ref="AB281:AC281"/>
    <mergeCell ref="AD281:AE281"/>
    <mergeCell ref="AF281:AH281"/>
    <mergeCell ref="R280:T280"/>
    <mergeCell ref="U280:W280"/>
    <mergeCell ref="X280:AA280"/>
    <mergeCell ref="AB280:AC280"/>
    <mergeCell ref="AD280:AE280"/>
    <mergeCell ref="AF280:AH280"/>
    <mergeCell ref="R285:T285"/>
    <mergeCell ref="U285:W285"/>
    <mergeCell ref="X285:AA285"/>
    <mergeCell ref="AB285:AC285"/>
    <mergeCell ref="AD285:AE285"/>
    <mergeCell ref="AF285:AH285"/>
    <mergeCell ref="R284:T284"/>
    <mergeCell ref="U284:W284"/>
    <mergeCell ref="X284:AA284"/>
    <mergeCell ref="AB284:AC284"/>
    <mergeCell ref="AD284:AE284"/>
    <mergeCell ref="AF284:AH284"/>
    <mergeCell ref="R283:T283"/>
    <mergeCell ref="U283:W283"/>
    <mergeCell ref="X283:AA283"/>
    <mergeCell ref="AB283:AC283"/>
    <mergeCell ref="AD283:AE283"/>
    <mergeCell ref="AF283:AH283"/>
    <mergeCell ref="R288:T288"/>
    <mergeCell ref="U288:W288"/>
    <mergeCell ref="X288:AA288"/>
    <mergeCell ref="AB288:AC288"/>
    <mergeCell ref="AD288:AE288"/>
    <mergeCell ref="AF288:AH288"/>
    <mergeCell ref="R287:T287"/>
    <mergeCell ref="U287:W287"/>
    <mergeCell ref="X287:AA287"/>
    <mergeCell ref="AB287:AC287"/>
    <mergeCell ref="AD287:AE287"/>
    <mergeCell ref="AF287:AH287"/>
    <mergeCell ref="R286:T286"/>
    <mergeCell ref="U286:W286"/>
    <mergeCell ref="X286:AA286"/>
    <mergeCell ref="AB286:AC286"/>
    <mergeCell ref="AD286:AE286"/>
    <mergeCell ref="AF286:AH286"/>
    <mergeCell ref="R291:T291"/>
    <mergeCell ref="U291:W291"/>
    <mergeCell ref="X291:AA291"/>
    <mergeCell ref="AB291:AC291"/>
    <mergeCell ref="AD291:AE291"/>
    <mergeCell ref="AF291:AH291"/>
    <mergeCell ref="R290:T290"/>
    <mergeCell ref="U290:W290"/>
    <mergeCell ref="X290:AA290"/>
    <mergeCell ref="AB290:AC290"/>
    <mergeCell ref="AD290:AE290"/>
    <mergeCell ref="AF290:AH290"/>
    <mergeCell ref="R289:T289"/>
    <mergeCell ref="U289:W289"/>
    <mergeCell ref="X289:AA289"/>
    <mergeCell ref="AB289:AC289"/>
    <mergeCell ref="AD289:AE289"/>
    <mergeCell ref="AF289:AH289"/>
    <mergeCell ref="R294:T294"/>
    <mergeCell ref="U294:W294"/>
    <mergeCell ref="X294:AA294"/>
    <mergeCell ref="AB294:AC294"/>
    <mergeCell ref="AD294:AE294"/>
    <mergeCell ref="AF294:AH294"/>
    <mergeCell ref="R293:T293"/>
    <mergeCell ref="U293:W293"/>
    <mergeCell ref="X293:AA293"/>
    <mergeCell ref="AB293:AC293"/>
    <mergeCell ref="AD293:AE293"/>
    <mergeCell ref="AF293:AH293"/>
    <mergeCell ref="R292:T292"/>
    <mergeCell ref="U292:W292"/>
    <mergeCell ref="X292:AA292"/>
    <mergeCell ref="AB292:AC292"/>
    <mergeCell ref="AD292:AE292"/>
    <mergeCell ref="AF292:AH292"/>
    <mergeCell ref="R297:T297"/>
    <mergeCell ref="U297:W297"/>
    <mergeCell ref="X297:AA297"/>
    <mergeCell ref="AB297:AC297"/>
    <mergeCell ref="AD297:AE297"/>
    <mergeCell ref="AF297:AH297"/>
    <mergeCell ref="R296:T296"/>
    <mergeCell ref="U296:W296"/>
    <mergeCell ref="X296:AA296"/>
    <mergeCell ref="AB296:AC296"/>
    <mergeCell ref="AD296:AE296"/>
    <mergeCell ref="AF296:AH296"/>
    <mergeCell ref="R295:T295"/>
    <mergeCell ref="U295:W295"/>
    <mergeCell ref="X295:AA295"/>
    <mergeCell ref="AB295:AC295"/>
    <mergeCell ref="AD295:AE295"/>
    <mergeCell ref="AF295:AH295"/>
    <mergeCell ref="R300:T300"/>
    <mergeCell ref="U300:W300"/>
    <mergeCell ref="X300:AA300"/>
    <mergeCell ref="AB300:AC300"/>
    <mergeCell ref="AD300:AE300"/>
    <mergeCell ref="AF300:AH300"/>
    <mergeCell ref="R299:T299"/>
    <mergeCell ref="U299:W299"/>
    <mergeCell ref="X299:AA299"/>
    <mergeCell ref="AB299:AC299"/>
    <mergeCell ref="AD299:AE299"/>
    <mergeCell ref="AF299:AH299"/>
    <mergeCell ref="R298:T298"/>
    <mergeCell ref="U298:W298"/>
    <mergeCell ref="X298:AA298"/>
    <mergeCell ref="AB298:AC298"/>
    <mergeCell ref="AD298:AE298"/>
    <mergeCell ref="AF298:AH298"/>
    <mergeCell ref="R303:T303"/>
    <mergeCell ref="U303:W303"/>
    <mergeCell ref="X303:AA303"/>
    <mergeCell ref="AB303:AC303"/>
    <mergeCell ref="AD303:AE303"/>
    <mergeCell ref="AF303:AH303"/>
    <mergeCell ref="R302:T302"/>
    <mergeCell ref="U302:W302"/>
    <mergeCell ref="X302:AA302"/>
    <mergeCell ref="AB302:AC302"/>
    <mergeCell ref="AD302:AE302"/>
    <mergeCell ref="AF302:AH302"/>
    <mergeCell ref="R301:T301"/>
    <mergeCell ref="U301:W301"/>
    <mergeCell ref="X301:AA301"/>
    <mergeCell ref="AB301:AC301"/>
    <mergeCell ref="AD301:AE301"/>
    <mergeCell ref="AF301:AH301"/>
    <mergeCell ref="R306:T306"/>
    <mergeCell ref="U306:W306"/>
    <mergeCell ref="X306:AA306"/>
    <mergeCell ref="AB306:AC306"/>
    <mergeCell ref="AD306:AE306"/>
    <mergeCell ref="AF306:AH306"/>
    <mergeCell ref="R305:T305"/>
    <mergeCell ref="U305:W305"/>
    <mergeCell ref="X305:AA305"/>
    <mergeCell ref="AB305:AC305"/>
    <mergeCell ref="AD305:AE305"/>
    <mergeCell ref="AF305:AH305"/>
    <mergeCell ref="R304:T304"/>
    <mergeCell ref="U304:W304"/>
    <mergeCell ref="X304:AA304"/>
    <mergeCell ref="AB304:AC304"/>
    <mergeCell ref="AD304:AE304"/>
    <mergeCell ref="AF304:AH304"/>
    <mergeCell ref="AL9:AN9"/>
    <mergeCell ref="AP9:AR9"/>
    <mergeCell ref="AT9:AV9"/>
    <mergeCell ref="AX9:AZ9"/>
    <mergeCell ref="AL10:AN10"/>
    <mergeCell ref="AP10:AR10"/>
    <mergeCell ref="AT10:AV10"/>
    <mergeCell ref="AX10:AZ10"/>
    <mergeCell ref="AL11:AN11"/>
    <mergeCell ref="AP11:AR11"/>
    <mergeCell ref="AT11:AV11"/>
    <mergeCell ref="AX11:AZ11"/>
    <mergeCell ref="AL12:AN12"/>
    <mergeCell ref="AP12:AR12"/>
    <mergeCell ref="AT12:AV12"/>
    <mergeCell ref="AX12:AZ12"/>
    <mergeCell ref="AL18:AN18"/>
    <mergeCell ref="AP18:AR18"/>
    <mergeCell ref="AT18:AV18"/>
    <mergeCell ref="AX18:AZ18"/>
    <mergeCell ref="AP13:AR13"/>
    <mergeCell ref="AT13:AV13"/>
    <mergeCell ref="AX13:AZ13"/>
    <mergeCell ref="AL14:AN14"/>
    <mergeCell ref="AP14:AR14"/>
    <mergeCell ref="AT14:AV14"/>
    <mergeCell ref="AX14:AZ14"/>
    <mergeCell ref="AL15:AN15"/>
    <mergeCell ref="AP15:AR15"/>
    <mergeCell ref="AT15:AV15"/>
    <mergeCell ref="AX15:AZ15"/>
    <mergeCell ref="AL16:AN16"/>
    <mergeCell ref="AP16:AR16"/>
    <mergeCell ref="AT16:AV16"/>
    <mergeCell ref="AX16:AZ16"/>
    <mergeCell ref="AL17:AN17"/>
    <mergeCell ref="AP17:AR17"/>
    <mergeCell ref="AT17:AV17"/>
    <mergeCell ref="AX17:AZ17"/>
    <mergeCell ref="AL20:AN20"/>
    <mergeCell ref="AP20:AR20"/>
    <mergeCell ref="AT20:AV20"/>
    <mergeCell ref="AX20:AZ20"/>
    <mergeCell ref="L6:M6"/>
    <mergeCell ref="H6:K6"/>
    <mergeCell ref="D6:G6"/>
    <mergeCell ref="B6:C6"/>
    <mergeCell ref="L7:M7"/>
    <mergeCell ref="H7:K7"/>
    <mergeCell ref="D7:G7"/>
    <mergeCell ref="B7:C7"/>
    <mergeCell ref="B8:C8"/>
    <mergeCell ref="D8:G8"/>
    <mergeCell ref="H8:K8"/>
    <mergeCell ref="L8:M8"/>
    <mergeCell ref="B9:C9"/>
    <mergeCell ref="D9:G9"/>
    <mergeCell ref="H9:K9"/>
    <mergeCell ref="L9:M9"/>
    <mergeCell ref="B10:C10"/>
    <mergeCell ref="D10:G10"/>
    <mergeCell ref="H10:K10"/>
    <mergeCell ref="L10:M10"/>
    <mergeCell ref="B11:C11"/>
    <mergeCell ref="D11:G11"/>
    <mergeCell ref="H11:K11"/>
    <mergeCell ref="AL19:AN19"/>
    <mergeCell ref="AP19:AR19"/>
    <mergeCell ref="AT19:AV19"/>
    <mergeCell ref="AX19:AZ19"/>
    <mergeCell ref="AL13:AN13"/>
    <mergeCell ref="L11:M11"/>
    <mergeCell ref="B12:C12"/>
    <mergeCell ref="D12:G12"/>
    <mergeCell ref="H12:K12"/>
    <mergeCell ref="L12:M12"/>
    <mergeCell ref="B13:C13"/>
    <mergeCell ref="D13:G13"/>
    <mergeCell ref="H13:K13"/>
    <mergeCell ref="L13:M13"/>
    <mergeCell ref="B14:C14"/>
    <mergeCell ref="D14:G14"/>
    <mergeCell ref="H14:K14"/>
    <mergeCell ref="L14:M14"/>
    <mergeCell ref="B15:C15"/>
    <mergeCell ref="D15:G15"/>
    <mergeCell ref="H15:K15"/>
    <mergeCell ref="L15:M15"/>
    <mergeCell ref="B16:C16"/>
    <mergeCell ref="D16:G16"/>
    <mergeCell ref="H16:K16"/>
    <mergeCell ref="L16:M16"/>
    <mergeCell ref="B17:C17"/>
    <mergeCell ref="D17:G17"/>
    <mergeCell ref="H17:K17"/>
    <mergeCell ref="L17:M17"/>
    <mergeCell ref="B18:C18"/>
    <mergeCell ref="D18:G18"/>
    <mergeCell ref="H18:K18"/>
    <mergeCell ref="L18:M18"/>
    <mergeCell ref="B19:C19"/>
    <mergeCell ref="D19:G19"/>
    <mergeCell ref="H19:K19"/>
    <mergeCell ref="L19:M19"/>
    <mergeCell ref="B20:C20"/>
    <mergeCell ref="D20:G20"/>
    <mergeCell ref="H20:K20"/>
    <mergeCell ref="L20:M20"/>
    <mergeCell ref="B21:C21"/>
    <mergeCell ref="D21:G21"/>
    <mergeCell ref="H21:K21"/>
    <mergeCell ref="L21:M21"/>
    <mergeCell ref="B22:C22"/>
    <mergeCell ref="D22:G22"/>
    <mergeCell ref="H22:K22"/>
    <mergeCell ref="L22:M22"/>
    <mergeCell ref="B23:C23"/>
    <mergeCell ref="D23:G23"/>
    <mergeCell ref="H23:K23"/>
    <mergeCell ref="L23:M23"/>
    <mergeCell ref="B24:C24"/>
    <mergeCell ref="D24:G24"/>
    <mergeCell ref="H24:K24"/>
    <mergeCell ref="L24:M24"/>
    <mergeCell ref="B25:C25"/>
    <mergeCell ref="D25:G25"/>
    <mergeCell ref="H25:K25"/>
    <mergeCell ref="L25:M25"/>
    <mergeCell ref="B26:C26"/>
    <mergeCell ref="D26:G26"/>
    <mergeCell ref="H26:K26"/>
    <mergeCell ref="L26:M26"/>
    <mergeCell ref="B27:C27"/>
    <mergeCell ref="D27:G27"/>
    <mergeCell ref="H27:K27"/>
    <mergeCell ref="L27:M27"/>
    <mergeCell ref="B28:C28"/>
    <mergeCell ref="D28:G28"/>
    <mergeCell ref="H28:K28"/>
    <mergeCell ref="L28:M28"/>
    <mergeCell ref="B29:C29"/>
    <mergeCell ref="D29:G29"/>
    <mergeCell ref="H29:K29"/>
    <mergeCell ref="L29:M29"/>
    <mergeCell ref="B30:C30"/>
    <mergeCell ref="D30:G30"/>
    <mergeCell ref="H30:K30"/>
    <mergeCell ref="L30:M30"/>
    <mergeCell ref="B31:C31"/>
    <mergeCell ref="D31:G31"/>
    <mergeCell ref="H31:K31"/>
    <mergeCell ref="L31:M31"/>
    <mergeCell ref="B32:C32"/>
    <mergeCell ref="D32:G32"/>
    <mergeCell ref="H32:K32"/>
    <mergeCell ref="L32:M32"/>
    <mergeCell ref="B33:C33"/>
    <mergeCell ref="D33:G33"/>
    <mergeCell ref="H33:K33"/>
    <mergeCell ref="L33:M33"/>
    <mergeCell ref="B34:C34"/>
    <mergeCell ref="D34:G34"/>
    <mergeCell ref="H34:K34"/>
    <mergeCell ref="L34:M34"/>
    <mergeCell ref="B35:C35"/>
    <mergeCell ref="D35:G35"/>
    <mergeCell ref="H35:K35"/>
    <mergeCell ref="L35:M35"/>
    <mergeCell ref="B36:C36"/>
    <mergeCell ref="D36:G36"/>
    <mergeCell ref="H36:K36"/>
    <mergeCell ref="L36:M36"/>
    <mergeCell ref="B37:C37"/>
    <mergeCell ref="D37:G37"/>
    <mergeCell ref="H37:K37"/>
    <mergeCell ref="L37:M37"/>
    <mergeCell ref="B38:C38"/>
    <mergeCell ref="D38:G38"/>
    <mergeCell ref="H38:K38"/>
    <mergeCell ref="L38:M38"/>
    <mergeCell ref="B39:C39"/>
    <mergeCell ref="D39:G39"/>
    <mergeCell ref="H39:K39"/>
    <mergeCell ref="L39:M39"/>
    <mergeCell ref="B40:C40"/>
    <mergeCell ref="D40:G40"/>
    <mergeCell ref="H40:K40"/>
    <mergeCell ref="L40:M40"/>
    <mergeCell ref="B41:C41"/>
    <mergeCell ref="D41:G41"/>
    <mergeCell ref="H41:K41"/>
    <mergeCell ref="L41:M41"/>
    <mergeCell ref="B42:C42"/>
    <mergeCell ref="D42:G42"/>
    <mergeCell ref="H42:K42"/>
    <mergeCell ref="L42:M42"/>
    <mergeCell ref="B43:C43"/>
    <mergeCell ref="D43:G43"/>
    <mergeCell ref="H43:K43"/>
    <mergeCell ref="L43:M43"/>
    <mergeCell ref="B44:C44"/>
    <mergeCell ref="D44:G44"/>
    <mergeCell ref="H44:K44"/>
    <mergeCell ref="L44:M44"/>
    <mergeCell ref="B45:C45"/>
    <mergeCell ref="D45:G45"/>
    <mergeCell ref="H45:K45"/>
    <mergeCell ref="L45:M45"/>
    <mergeCell ref="B46:C46"/>
    <mergeCell ref="D46:G46"/>
    <mergeCell ref="H46:K46"/>
    <mergeCell ref="L46:M46"/>
    <mergeCell ref="B47:C47"/>
    <mergeCell ref="D47:G47"/>
    <mergeCell ref="H47:K47"/>
    <mergeCell ref="L47:M47"/>
    <mergeCell ref="B48:C48"/>
    <mergeCell ref="D48:G48"/>
    <mergeCell ref="H48:K48"/>
    <mergeCell ref="L48:M48"/>
    <mergeCell ref="B49:C49"/>
    <mergeCell ref="D49:G49"/>
    <mergeCell ref="H49:K49"/>
    <mergeCell ref="L49:M49"/>
    <mergeCell ref="B50:C50"/>
    <mergeCell ref="D50:G50"/>
    <mergeCell ref="H50:K50"/>
    <mergeCell ref="L50:M50"/>
    <mergeCell ref="B51:C51"/>
    <mergeCell ref="D51:G51"/>
    <mergeCell ref="H51:K51"/>
    <mergeCell ref="L51:M51"/>
    <mergeCell ref="B52:C52"/>
    <mergeCell ref="D52:G52"/>
    <mergeCell ref="H52:K52"/>
    <mergeCell ref="L52:M52"/>
    <mergeCell ref="B53:C53"/>
    <mergeCell ref="D53:G53"/>
    <mergeCell ref="H53:K53"/>
    <mergeCell ref="L53:M53"/>
    <mergeCell ref="B54:C54"/>
    <mergeCell ref="D54:G54"/>
    <mergeCell ref="H54:K54"/>
    <mergeCell ref="L54:M54"/>
    <mergeCell ref="B55:C55"/>
    <mergeCell ref="D55:G55"/>
    <mergeCell ref="H55:K55"/>
    <mergeCell ref="L55:M55"/>
    <mergeCell ref="B56:C56"/>
    <mergeCell ref="D56:G56"/>
    <mergeCell ref="H56:K56"/>
    <mergeCell ref="L56:M56"/>
    <mergeCell ref="B57:C57"/>
    <mergeCell ref="D57:G57"/>
    <mergeCell ref="H57:K57"/>
    <mergeCell ref="L57:M57"/>
    <mergeCell ref="B58:C58"/>
    <mergeCell ref="D58:G58"/>
    <mergeCell ref="H58:K58"/>
    <mergeCell ref="L58:M58"/>
    <mergeCell ref="B59:C59"/>
    <mergeCell ref="D59:G59"/>
    <mergeCell ref="H59:K59"/>
    <mergeCell ref="L59:M59"/>
    <mergeCell ref="B60:C60"/>
    <mergeCell ref="D60:G60"/>
    <mergeCell ref="H60:K60"/>
    <mergeCell ref="L60:M60"/>
    <mergeCell ref="B61:C61"/>
    <mergeCell ref="D61:G61"/>
    <mergeCell ref="H61:K61"/>
    <mergeCell ref="L61:M61"/>
    <mergeCell ref="B62:C62"/>
    <mergeCell ref="D62:G62"/>
    <mergeCell ref="H62:K62"/>
    <mergeCell ref="L62:M62"/>
    <mergeCell ref="B63:C63"/>
    <mergeCell ref="D63:G63"/>
    <mergeCell ref="H63:K63"/>
    <mergeCell ref="L63:M63"/>
    <mergeCell ref="B64:C64"/>
    <mergeCell ref="D64:G64"/>
    <mergeCell ref="H64:K64"/>
    <mergeCell ref="L64:M64"/>
    <mergeCell ref="B65:C65"/>
    <mergeCell ref="D65:G65"/>
    <mergeCell ref="H65:K65"/>
    <mergeCell ref="L65:M65"/>
    <mergeCell ref="B66:C66"/>
    <mergeCell ref="D66:G66"/>
    <mergeCell ref="H66:K66"/>
    <mergeCell ref="L66:M66"/>
    <mergeCell ref="B67:C67"/>
    <mergeCell ref="D67:G67"/>
    <mergeCell ref="H67:K67"/>
    <mergeCell ref="L67:M67"/>
    <mergeCell ref="B68:C68"/>
    <mergeCell ref="D68:G68"/>
    <mergeCell ref="H68:K68"/>
    <mergeCell ref="L68:M68"/>
    <mergeCell ref="B69:C69"/>
    <mergeCell ref="D69:G69"/>
    <mergeCell ref="H69:K69"/>
    <mergeCell ref="L69:M69"/>
    <mergeCell ref="B70:C70"/>
    <mergeCell ref="D70:G70"/>
    <mergeCell ref="H70:K70"/>
    <mergeCell ref="L70:M70"/>
    <mergeCell ref="B71:C71"/>
    <mergeCell ref="D71:G71"/>
    <mergeCell ref="H71:K71"/>
    <mergeCell ref="L71:M71"/>
    <mergeCell ref="B72:C72"/>
    <mergeCell ref="D72:G72"/>
    <mergeCell ref="H72:K72"/>
    <mergeCell ref="L72:M72"/>
    <mergeCell ref="B73:C73"/>
    <mergeCell ref="D73:G73"/>
    <mergeCell ref="H73:K73"/>
    <mergeCell ref="L73:M73"/>
    <mergeCell ref="B74:C74"/>
    <mergeCell ref="D74:G74"/>
    <mergeCell ref="H74:K74"/>
    <mergeCell ref="L74:M74"/>
    <mergeCell ref="B75:C75"/>
    <mergeCell ref="D75:G75"/>
    <mergeCell ref="H75:K75"/>
    <mergeCell ref="L75:M75"/>
    <mergeCell ref="B76:C76"/>
    <mergeCell ref="D76:G76"/>
    <mergeCell ref="H76:K76"/>
    <mergeCell ref="L76:M76"/>
    <mergeCell ref="B77:C77"/>
    <mergeCell ref="D77:G77"/>
    <mergeCell ref="H77:K77"/>
    <mergeCell ref="L77:M77"/>
    <mergeCell ref="B78:C78"/>
    <mergeCell ref="D78:G78"/>
    <mergeCell ref="H78:K78"/>
    <mergeCell ref="L78:M78"/>
    <mergeCell ref="B79:C79"/>
    <mergeCell ref="D79:G79"/>
    <mergeCell ref="H79:K79"/>
    <mergeCell ref="L79:M79"/>
    <mergeCell ref="B80:C80"/>
    <mergeCell ref="D80:G80"/>
    <mergeCell ref="H80:K80"/>
    <mergeCell ref="L80:M80"/>
    <mergeCell ref="B81:C81"/>
    <mergeCell ref="D81:G81"/>
    <mergeCell ref="H81:K81"/>
    <mergeCell ref="L81:M81"/>
    <mergeCell ref="B82:C82"/>
    <mergeCell ref="D82:G82"/>
    <mergeCell ref="H82:K82"/>
    <mergeCell ref="L82:M82"/>
    <mergeCell ref="B83:C83"/>
    <mergeCell ref="D83:G83"/>
    <mergeCell ref="H83:K83"/>
    <mergeCell ref="L83:M83"/>
    <mergeCell ref="B84:C84"/>
    <mergeCell ref="D84:G84"/>
    <mergeCell ref="H84:K84"/>
    <mergeCell ref="L84:M84"/>
    <mergeCell ref="B85:C85"/>
    <mergeCell ref="D85:G85"/>
    <mergeCell ref="H85:K85"/>
    <mergeCell ref="L85:M85"/>
    <mergeCell ref="B86:C86"/>
    <mergeCell ref="D86:G86"/>
    <mergeCell ref="H86:K86"/>
    <mergeCell ref="L86:M86"/>
    <mergeCell ref="B87:C87"/>
    <mergeCell ref="D87:G87"/>
    <mergeCell ref="H87:K87"/>
    <mergeCell ref="L87:M87"/>
    <mergeCell ref="B88:C88"/>
    <mergeCell ref="D88:G88"/>
    <mergeCell ref="H88:K88"/>
    <mergeCell ref="L88:M88"/>
    <mergeCell ref="B89:C89"/>
    <mergeCell ref="D89:G89"/>
    <mergeCell ref="H89:K89"/>
    <mergeCell ref="L89:M89"/>
    <mergeCell ref="B90:C90"/>
    <mergeCell ref="D90:G90"/>
    <mergeCell ref="H90:K90"/>
    <mergeCell ref="L90:M90"/>
    <mergeCell ref="B91:C91"/>
    <mergeCell ref="D91:G91"/>
    <mergeCell ref="H91:K91"/>
    <mergeCell ref="L91:M91"/>
    <mergeCell ref="B92:C92"/>
    <mergeCell ref="D92:G92"/>
    <mergeCell ref="H92:K92"/>
    <mergeCell ref="L92:M92"/>
    <mergeCell ref="B93:C93"/>
    <mergeCell ref="D93:G93"/>
    <mergeCell ref="H93:K93"/>
    <mergeCell ref="L93:M93"/>
    <mergeCell ref="B94:C94"/>
    <mergeCell ref="D94:G94"/>
    <mergeCell ref="H94:K94"/>
    <mergeCell ref="L94:M94"/>
    <mergeCell ref="B95:C95"/>
    <mergeCell ref="D95:G95"/>
    <mergeCell ref="H95:K95"/>
    <mergeCell ref="L95:M95"/>
    <mergeCell ref="B96:C96"/>
    <mergeCell ref="D96:G96"/>
    <mergeCell ref="H96:K96"/>
    <mergeCell ref="L96:M96"/>
    <mergeCell ref="B97:C97"/>
    <mergeCell ref="D97:G97"/>
    <mergeCell ref="H97:K97"/>
    <mergeCell ref="L97:M97"/>
    <mergeCell ref="B98:C98"/>
    <mergeCell ref="D98:G98"/>
    <mergeCell ref="H98:K98"/>
    <mergeCell ref="L98:M98"/>
    <mergeCell ref="B99:C99"/>
    <mergeCell ref="D99:G99"/>
    <mergeCell ref="H99:K99"/>
    <mergeCell ref="L99:M99"/>
    <mergeCell ref="B100:C100"/>
    <mergeCell ref="D100:G100"/>
    <mergeCell ref="H100:K100"/>
    <mergeCell ref="L100:M100"/>
    <mergeCell ref="B101:C101"/>
    <mergeCell ref="D101:G101"/>
    <mergeCell ref="H101:K101"/>
    <mergeCell ref="L101:M101"/>
    <mergeCell ref="B102:C102"/>
    <mergeCell ref="D102:G102"/>
    <mergeCell ref="H102:K102"/>
    <mergeCell ref="L102:M102"/>
    <mergeCell ref="B103:C103"/>
    <mergeCell ref="D103:G103"/>
    <mergeCell ref="H103:K103"/>
    <mergeCell ref="L103:M103"/>
    <mergeCell ref="B104:C104"/>
    <mergeCell ref="D104:G104"/>
    <mergeCell ref="H104:K104"/>
    <mergeCell ref="L104:M104"/>
    <mergeCell ref="B105:C105"/>
    <mergeCell ref="D105:G105"/>
    <mergeCell ref="H105:K105"/>
    <mergeCell ref="L105:M105"/>
    <mergeCell ref="B106:C106"/>
    <mergeCell ref="D106:G106"/>
    <mergeCell ref="H106:K106"/>
    <mergeCell ref="L106:M106"/>
    <mergeCell ref="B107:C107"/>
    <mergeCell ref="D107:G107"/>
    <mergeCell ref="H107:K107"/>
    <mergeCell ref="L107:M107"/>
    <mergeCell ref="B108:C108"/>
    <mergeCell ref="D108:G108"/>
    <mergeCell ref="H108:K108"/>
    <mergeCell ref="L108:M108"/>
    <mergeCell ref="B109:C109"/>
    <mergeCell ref="D109:G109"/>
    <mergeCell ref="H109:K109"/>
    <mergeCell ref="L109:M109"/>
    <mergeCell ref="B110:C110"/>
    <mergeCell ref="D110:G110"/>
    <mergeCell ref="H110:K110"/>
    <mergeCell ref="L110:M110"/>
    <mergeCell ref="B111:C111"/>
    <mergeCell ref="D111:G111"/>
    <mergeCell ref="H111:K111"/>
    <mergeCell ref="L111:M111"/>
    <mergeCell ref="B112:C112"/>
    <mergeCell ref="D112:G112"/>
    <mergeCell ref="H112:K112"/>
    <mergeCell ref="L112:M112"/>
    <mergeCell ref="B113:C113"/>
    <mergeCell ref="D113:G113"/>
    <mergeCell ref="H113:K113"/>
    <mergeCell ref="L113:M113"/>
    <mergeCell ref="B114:C114"/>
    <mergeCell ref="D114:G114"/>
    <mergeCell ref="H114:K114"/>
    <mergeCell ref="L114:M114"/>
    <mergeCell ref="B115:C115"/>
    <mergeCell ref="D115:G115"/>
    <mergeCell ref="H115:K115"/>
    <mergeCell ref="L115:M115"/>
    <mergeCell ref="B116:C116"/>
    <mergeCell ref="D116:G116"/>
    <mergeCell ref="H116:K116"/>
    <mergeCell ref="L116:M116"/>
    <mergeCell ref="B117:C117"/>
    <mergeCell ref="D117:G117"/>
    <mergeCell ref="H117:K117"/>
    <mergeCell ref="L117:M117"/>
    <mergeCell ref="B118:C118"/>
    <mergeCell ref="D118:G118"/>
    <mergeCell ref="H118:K118"/>
    <mergeCell ref="L118:M118"/>
    <mergeCell ref="B119:C119"/>
    <mergeCell ref="D119:G119"/>
    <mergeCell ref="H119:K119"/>
    <mergeCell ref="L119:M119"/>
    <mergeCell ref="B120:C120"/>
    <mergeCell ref="D120:G120"/>
    <mergeCell ref="H120:K120"/>
    <mergeCell ref="L120:M120"/>
    <mergeCell ref="B121:C121"/>
    <mergeCell ref="D121:G121"/>
    <mergeCell ref="H121:K121"/>
    <mergeCell ref="L121:M121"/>
    <mergeCell ref="B122:C122"/>
    <mergeCell ref="D122:G122"/>
    <mergeCell ref="H122:K122"/>
    <mergeCell ref="L122:M122"/>
    <mergeCell ref="B123:C123"/>
    <mergeCell ref="D123:G123"/>
    <mergeCell ref="H123:K123"/>
    <mergeCell ref="L123:M123"/>
    <mergeCell ref="B124:C124"/>
    <mergeCell ref="D124:G124"/>
    <mergeCell ref="H124:K124"/>
    <mergeCell ref="L124:M124"/>
    <mergeCell ref="B125:C125"/>
    <mergeCell ref="D125:G125"/>
    <mergeCell ref="H125:K125"/>
    <mergeCell ref="L125:M125"/>
    <mergeCell ref="B126:C126"/>
    <mergeCell ref="D126:G126"/>
    <mergeCell ref="H126:K126"/>
    <mergeCell ref="L126:M126"/>
    <mergeCell ref="B127:C127"/>
    <mergeCell ref="D127:G127"/>
    <mergeCell ref="H127:K127"/>
    <mergeCell ref="L127:M127"/>
    <mergeCell ref="B128:C128"/>
    <mergeCell ref="D128:G128"/>
    <mergeCell ref="H128:K128"/>
    <mergeCell ref="L128:M128"/>
    <mergeCell ref="B129:C129"/>
    <mergeCell ref="D129:G129"/>
    <mergeCell ref="H129:K129"/>
    <mergeCell ref="L129:M129"/>
    <mergeCell ref="B130:C130"/>
    <mergeCell ref="D130:G130"/>
    <mergeCell ref="H130:K130"/>
    <mergeCell ref="L130:M130"/>
    <mergeCell ref="B131:C131"/>
    <mergeCell ref="D131:G131"/>
    <mergeCell ref="H131:K131"/>
    <mergeCell ref="L131:M131"/>
    <mergeCell ref="B132:C132"/>
    <mergeCell ref="D132:G132"/>
    <mergeCell ref="H132:K132"/>
    <mergeCell ref="L132:M132"/>
    <mergeCell ref="B133:C133"/>
    <mergeCell ref="D133:G133"/>
    <mergeCell ref="H133:K133"/>
    <mergeCell ref="L133:M133"/>
    <mergeCell ref="B134:C134"/>
    <mergeCell ref="D134:G134"/>
    <mergeCell ref="H134:K134"/>
    <mergeCell ref="L134:M134"/>
    <mergeCell ref="B135:C135"/>
    <mergeCell ref="D135:G135"/>
    <mergeCell ref="H135:K135"/>
    <mergeCell ref="L135:M135"/>
    <mergeCell ref="B136:C136"/>
    <mergeCell ref="D136:G136"/>
    <mergeCell ref="H136:K136"/>
    <mergeCell ref="L136:M136"/>
    <mergeCell ref="B137:C137"/>
    <mergeCell ref="D137:G137"/>
    <mergeCell ref="H137:K137"/>
    <mergeCell ref="L137:M137"/>
    <mergeCell ref="B138:C138"/>
    <mergeCell ref="D138:G138"/>
    <mergeCell ref="H138:K138"/>
    <mergeCell ref="L138:M138"/>
    <mergeCell ref="B139:C139"/>
    <mergeCell ref="D139:G139"/>
    <mergeCell ref="H139:K139"/>
    <mergeCell ref="L139:M139"/>
    <mergeCell ref="B140:C140"/>
    <mergeCell ref="D140:G140"/>
    <mergeCell ref="H140:K140"/>
    <mergeCell ref="L140:M140"/>
    <mergeCell ref="B141:C141"/>
    <mergeCell ref="D141:G141"/>
    <mergeCell ref="H141:K141"/>
    <mergeCell ref="L141:M141"/>
    <mergeCell ref="B142:C142"/>
    <mergeCell ref="D142:G142"/>
    <mergeCell ref="H142:K142"/>
    <mergeCell ref="L142:M142"/>
    <mergeCell ref="B143:C143"/>
    <mergeCell ref="D143:G143"/>
    <mergeCell ref="H143:K143"/>
    <mergeCell ref="L143:M143"/>
    <mergeCell ref="B144:C144"/>
    <mergeCell ref="D144:G144"/>
    <mergeCell ref="H144:K144"/>
    <mergeCell ref="L144:M144"/>
    <mergeCell ref="B145:C145"/>
    <mergeCell ref="D145:G145"/>
    <mergeCell ref="H145:K145"/>
    <mergeCell ref="L145:M145"/>
    <mergeCell ref="B146:C146"/>
    <mergeCell ref="D146:G146"/>
    <mergeCell ref="H146:K146"/>
    <mergeCell ref="L146:M146"/>
    <mergeCell ref="B147:C147"/>
    <mergeCell ref="D147:G147"/>
    <mergeCell ref="H147:K147"/>
    <mergeCell ref="L147:M147"/>
    <mergeCell ref="B148:C148"/>
    <mergeCell ref="D148:G148"/>
    <mergeCell ref="H148:K148"/>
    <mergeCell ref="L148:M148"/>
    <mergeCell ref="B149:C149"/>
    <mergeCell ref="D149:G149"/>
    <mergeCell ref="H149:K149"/>
    <mergeCell ref="L149:M149"/>
    <mergeCell ref="B150:C150"/>
    <mergeCell ref="D150:G150"/>
    <mergeCell ref="H150:K150"/>
    <mergeCell ref="L150:M150"/>
    <mergeCell ref="B151:C151"/>
    <mergeCell ref="D151:G151"/>
    <mergeCell ref="H151:K151"/>
    <mergeCell ref="L151:M151"/>
    <mergeCell ref="B152:C152"/>
    <mergeCell ref="D152:G152"/>
    <mergeCell ref="H152:K152"/>
    <mergeCell ref="L152:M152"/>
    <mergeCell ref="B153:C153"/>
    <mergeCell ref="D153:G153"/>
    <mergeCell ref="H153:K153"/>
    <mergeCell ref="L153:M153"/>
    <mergeCell ref="B154:C154"/>
    <mergeCell ref="D154:G154"/>
    <mergeCell ref="H154:K154"/>
    <mergeCell ref="L154:M154"/>
    <mergeCell ref="B155:C155"/>
    <mergeCell ref="D155:G155"/>
    <mergeCell ref="H155:K155"/>
    <mergeCell ref="L155:M155"/>
    <mergeCell ref="B156:C156"/>
    <mergeCell ref="D156:G156"/>
    <mergeCell ref="H156:K156"/>
    <mergeCell ref="L156:M156"/>
    <mergeCell ref="B157:C157"/>
    <mergeCell ref="D157:G157"/>
    <mergeCell ref="H157:K157"/>
    <mergeCell ref="L157:M157"/>
    <mergeCell ref="B158:C158"/>
    <mergeCell ref="D158:G158"/>
    <mergeCell ref="H158:K158"/>
    <mergeCell ref="L158:M158"/>
    <mergeCell ref="B159:C159"/>
    <mergeCell ref="D159:G159"/>
    <mergeCell ref="H159:K159"/>
    <mergeCell ref="L159:M159"/>
    <mergeCell ref="B160:C160"/>
    <mergeCell ref="D160:G160"/>
    <mergeCell ref="H160:K160"/>
    <mergeCell ref="L160:M160"/>
    <mergeCell ref="B161:C161"/>
    <mergeCell ref="D161:G161"/>
    <mergeCell ref="H161:K161"/>
    <mergeCell ref="L161:M161"/>
    <mergeCell ref="B162:C162"/>
    <mergeCell ref="D162:G162"/>
    <mergeCell ref="H162:K162"/>
    <mergeCell ref="L162:M162"/>
    <mergeCell ref="B163:C163"/>
    <mergeCell ref="D163:G163"/>
    <mergeCell ref="H163:K163"/>
    <mergeCell ref="L163:M163"/>
    <mergeCell ref="B164:C164"/>
    <mergeCell ref="D164:G164"/>
    <mergeCell ref="H164:K164"/>
    <mergeCell ref="L164:M164"/>
    <mergeCell ref="B165:C165"/>
    <mergeCell ref="D165:G165"/>
    <mergeCell ref="H165:K165"/>
    <mergeCell ref="L165:M165"/>
    <mergeCell ref="B166:C166"/>
    <mergeCell ref="D166:G166"/>
    <mergeCell ref="H166:K166"/>
    <mergeCell ref="L166:M166"/>
    <mergeCell ref="B167:C167"/>
    <mergeCell ref="D167:G167"/>
    <mergeCell ref="H167:K167"/>
    <mergeCell ref="L167:M167"/>
    <mergeCell ref="B168:C168"/>
    <mergeCell ref="D168:G168"/>
    <mergeCell ref="H168:K168"/>
    <mergeCell ref="L168:M168"/>
    <mergeCell ref="B169:C169"/>
    <mergeCell ref="D169:G169"/>
    <mergeCell ref="H169:K169"/>
    <mergeCell ref="L169:M169"/>
    <mergeCell ref="B170:C170"/>
    <mergeCell ref="D170:G170"/>
    <mergeCell ref="H170:K170"/>
    <mergeCell ref="L170:M170"/>
    <mergeCell ref="B171:C171"/>
    <mergeCell ref="D171:G171"/>
    <mergeCell ref="H171:K171"/>
    <mergeCell ref="L171:M171"/>
    <mergeCell ref="B172:C172"/>
    <mergeCell ref="D172:G172"/>
    <mergeCell ref="H172:K172"/>
    <mergeCell ref="L172:M172"/>
    <mergeCell ref="B173:C173"/>
    <mergeCell ref="D173:G173"/>
    <mergeCell ref="H173:K173"/>
    <mergeCell ref="L173:M173"/>
    <mergeCell ref="B174:C174"/>
    <mergeCell ref="D174:G174"/>
    <mergeCell ref="H174:K174"/>
    <mergeCell ref="L174:M174"/>
    <mergeCell ref="B175:C175"/>
    <mergeCell ref="D175:G175"/>
    <mergeCell ref="H175:K175"/>
    <mergeCell ref="L175:M175"/>
    <mergeCell ref="B176:C176"/>
    <mergeCell ref="D176:G176"/>
    <mergeCell ref="H176:K176"/>
    <mergeCell ref="L176:M176"/>
    <mergeCell ref="B177:C177"/>
    <mergeCell ref="D177:G177"/>
    <mergeCell ref="H177:K177"/>
    <mergeCell ref="L177:M177"/>
    <mergeCell ref="B178:C178"/>
    <mergeCell ref="D178:G178"/>
    <mergeCell ref="H178:K178"/>
    <mergeCell ref="L178:M178"/>
    <mergeCell ref="B179:C179"/>
    <mergeCell ref="D179:G179"/>
    <mergeCell ref="H179:K179"/>
    <mergeCell ref="L179:M179"/>
    <mergeCell ref="B180:C180"/>
    <mergeCell ref="D180:G180"/>
    <mergeCell ref="H180:K180"/>
    <mergeCell ref="L180:M180"/>
    <mergeCell ref="B181:C181"/>
    <mergeCell ref="D181:G181"/>
    <mergeCell ref="H181:K181"/>
    <mergeCell ref="L181:M181"/>
    <mergeCell ref="B182:C182"/>
    <mergeCell ref="D182:G182"/>
    <mergeCell ref="H182:K182"/>
    <mergeCell ref="L182:M182"/>
    <mergeCell ref="B183:C183"/>
    <mergeCell ref="D183:G183"/>
    <mergeCell ref="H183:K183"/>
    <mergeCell ref="L183:M183"/>
    <mergeCell ref="B184:C184"/>
    <mergeCell ref="D184:G184"/>
    <mergeCell ref="H184:K184"/>
    <mergeCell ref="L184:M184"/>
    <mergeCell ref="B185:C185"/>
    <mergeCell ref="D185:G185"/>
    <mergeCell ref="H185:K185"/>
    <mergeCell ref="L185:M185"/>
    <mergeCell ref="B186:C186"/>
    <mergeCell ref="D186:G186"/>
    <mergeCell ref="H186:K186"/>
    <mergeCell ref="L186:M186"/>
    <mergeCell ref="B187:C187"/>
    <mergeCell ref="D187:G187"/>
    <mergeCell ref="H187:K187"/>
    <mergeCell ref="L187:M187"/>
    <mergeCell ref="B188:C188"/>
    <mergeCell ref="D188:G188"/>
    <mergeCell ref="H188:K188"/>
    <mergeCell ref="L188:M188"/>
    <mergeCell ref="B189:C189"/>
    <mergeCell ref="D189:G189"/>
    <mergeCell ref="H189:K189"/>
    <mergeCell ref="L189:M189"/>
    <mergeCell ref="B190:C190"/>
    <mergeCell ref="D190:G190"/>
    <mergeCell ref="H190:K190"/>
    <mergeCell ref="L190:M190"/>
    <mergeCell ref="B191:C191"/>
    <mergeCell ref="D191:G191"/>
    <mergeCell ref="H191:K191"/>
    <mergeCell ref="L191:M191"/>
    <mergeCell ref="B192:C192"/>
    <mergeCell ref="D192:G192"/>
    <mergeCell ref="H192:K192"/>
    <mergeCell ref="L192:M192"/>
    <mergeCell ref="B193:C193"/>
    <mergeCell ref="D193:G193"/>
    <mergeCell ref="H193:K193"/>
    <mergeCell ref="L193:M193"/>
    <mergeCell ref="B194:C194"/>
    <mergeCell ref="D194:G194"/>
    <mergeCell ref="H194:K194"/>
    <mergeCell ref="L194:M194"/>
    <mergeCell ref="B195:C195"/>
    <mergeCell ref="D195:G195"/>
    <mergeCell ref="H195:K195"/>
    <mergeCell ref="L195:M195"/>
    <mergeCell ref="B196:C196"/>
    <mergeCell ref="D196:G196"/>
    <mergeCell ref="H196:K196"/>
    <mergeCell ref="L196:M196"/>
    <mergeCell ref="B197:C197"/>
    <mergeCell ref="D197:G197"/>
    <mergeCell ref="H197:K197"/>
    <mergeCell ref="L197:M197"/>
    <mergeCell ref="B198:C198"/>
    <mergeCell ref="D198:G198"/>
    <mergeCell ref="H198:K198"/>
    <mergeCell ref="L198:M198"/>
    <mergeCell ref="B199:C199"/>
    <mergeCell ref="D199:G199"/>
    <mergeCell ref="H199:K199"/>
    <mergeCell ref="L199:M199"/>
    <mergeCell ref="B200:C200"/>
    <mergeCell ref="D200:G200"/>
    <mergeCell ref="H200:K200"/>
    <mergeCell ref="L200:M200"/>
    <mergeCell ref="B201:C201"/>
    <mergeCell ref="D201:G201"/>
    <mergeCell ref="H201:K201"/>
    <mergeCell ref="L201:M201"/>
    <mergeCell ref="B202:C202"/>
    <mergeCell ref="D202:G202"/>
    <mergeCell ref="H202:K202"/>
    <mergeCell ref="L202:M202"/>
    <mergeCell ref="B203:C203"/>
    <mergeCell ref="D203:G203"/>
    <mergeCell ref="H203:K203"/>
    <mergeCell ref="L203:M203"/>
    <mergeCell ref="B204:C204"/>
    <mergeCell ref="D204:G204"/>
    <mergeCell ref="H204:K204"/>
    <mergeCell ref="L204:M204"/>
    <mergeCell ref="B205:C205"/>
    <mergeCell ref="D205:G205"/>
    <mergeCell ref="H205:K205"/>
    <mergeCell ref="L205:M205"/>
    <mergeCell ref="B206:C206"/>
    <mergeCell ref="D206:G206"/>
    <mergeCell ref="H206:K206"/>
    <mergeCell ref="L206:M206"/>
    <mergeCell ref="B207:C207"/>
    <mergeCell ref="D207:G207"/>
    <mergeCell ref="H207:K207"/>
    <mergeCell ref="L207:M207"/>
    <mergeCell ref="B208:C208"/>
    <mergeCell ref="D208:G208"/>
    <mergeCell ref="H208:K208"/>
    <mergeCell ref="L208:M208"/>
    <mergeCell ref="B209:C209"/>
    <mergeCell ref="D209:G209"/>
    <mergeCell ref="H209:K209"/>
    <mergeCell ref="L209:M209"/>
    <mergeCell ref="B210:C210"/>
    <mergeCell ref="D210:G210"/>
    <mergeCell ref="H210:K210"/>
    <mergeCell ref="L210:M210"/>
    <mergeCell ref="B211:C211"/>
    <mergeCell ref="D211:G211"/>
    <mergeCell ref="H211:K211"/>
    <mergeCell ref="L211:M211"/>
    <mergeCell ref="B212:C212"/>
    <mergeCell ref="D212:G212"/>
    <mergeCell ref="H212:K212"/>
    <mergeCell ref="L212:M212"/>
    <mergeCell ref="B213:C213"/>
    <mergeCell ref="D213:G213"/>
    <mergeCell ref="H213:K213"/>
    <mergeCell ref="L213:M213"/>
    <mergeCell ref="B214:C214"/>
    <mergeCell ref="D214:G214"/>
    <mergeCell ref="H214:K214"/>
    <mergeCell ref="L214:M214"/>
    <mergeCell ref="B215:C215"/>
    <mergeCell ref="D215:G215"/>
    <mergeCell ref="H215:K215"/>
    <mergeCell ref="L215:M215"/>
    <mergeCell ref="B216:C216"/>
    <mergeCell ref="D216:G216"/>
    <mergeCell ref="H216:K216"/>
    <mergeCell ref="L216:M216"/>
    <mergeCell ref="B217:C217"/>
    <mergeCell ref="D217:G217"/>
    <mergeCell ref="H217:K217"/>
    <mergeCell ref="L217:M217"/>
    <mergeCell ref="B218:C218"/>
    <mergeCell ref="D218:G218"/>
    <mergeCell ref="H218:K218"/>
    <mergeCell ref="L218:M218"/>
    <mergeCell ref="B219:C219"/>
    <mergeCell ref="D219:G219"/>
    <mergeCell ref="H219:K219"/>
    <mergeCell ref="L219:M219"/>
    <mergeCell ref="B220:C220"/>
    <mergeCell ref="D220:G220"/>
    <mergeCell ref="H220:K220"/>
    <mergeCell ref="L220:M220"/>
    <mergeCell ref="B221:C221"/>
    <mergeCell ref="D221:G221"/>
    <mergeCell ref="H221:K221"/>
    <mergeCell ref="L221:M221"/>
    <mergeCell ref="B222:C222"/>
    <mergeCell ref="D222:G222"/>
    <mergeCell ref="H222:K222"/>
    <mergeCell ref="L222:M222"/>
    <mergeCell ref="B223:C223"/>
    <mergeCell ref="D223:G223"/>
    <mergeCell ref="H223:K223"/>
    <mergeCell ref="L223:M223"/>
    <mergeCell ref="B224:C224"/>
    <mergeCell ref="D224:G224"/>
    <mergeCell ref="H224:K224"/>
    <mergeCell ref="L224:M224"/>
    <mergeCell ref="B225:C225"/>
    <mergeCell ref="D225:G225"/>
    <mergeCell ref="H225:K225"/>
    <mergeCell ref="L225:M225"/>
    <mergeCell ref="B226:C226"/>
    <mergeCell ref="D226:G226"/>
    <mergeCell ref="H226:K226"/>
    <mergeCell ref="L226:M226"/>
    <mergeCell ref="B227:C227"/>
    <mergeCell ref="D227:G227"/>
    <mergeCell ref="H227:K227"/>
    <mergeCell ref="L227:M227"/>
    <mergeCell ref="B228:C228"/>
    <mergeCell ref="D228:G228"/>
    <mergeCell ref="H228:K228"/>
    <mergeCell ref="L228:M228"/>
    <mergeCell ref="B229:C229"/>
    <mergeCell ref="D229:G229"/>
    <mergeCell ref="H229:K229"/>
    <mergeCell ref="L229:M229"/>
    <mergeCell ref="B230:C230"/>
    <mergeCell ref="D230:G230"/>
    <mergeCell ref="H230:K230"/>
    <mergeCell ref="L230:M230"/>
    <mergeCell ref="B231:C231"/>
    <mergeCell ref="D231:G231"/>
    <mergeCell ref="H231:K231"/>
    <mergeCell ref="L231:M231"/>
    <mergeCell ref="B232:C232"/>
    <mergeCell ref="D232:G232"/>
    <mergeCell ref="H232:K232"/>
    <mergeCell ref="L232:M232"/>
    <mergeCell ref="B233:C233"/>
    <mergeCell ref="D233:G233"/>
    <mergeCell ref="H233:K233"/>
    <mergeCell ref="L233:M233"/>
    <mergeCell ref="B234:C234"/>
    <mergeCell ref="D234:G234"/>
    <mergeCell ref="H234:K234"/>
    <mergeCell ref="L234:M234"/>
    <mergeCell ref="B235:C235"/>
    <mergeCell ref="D235:G235"/>
    <mergeCell ref="H235:K235"/>
    <mergeCell ref="L235:M235"/>
    <mergeCell ref="B236:C236"/>
    <mergeCell ref="D236:G236"/>
    <mergeCell ref="H236:K236"/>
    <mergeCell ref="L236:M236"/>
    <mergeCell ref="B237:C237"/>
    <mergeCell ref="D237:G237"/>
    <mergeCell ref="H237:K237"/>
    <mergeCell ref="L237:M237"/>
    <mergeCell ref="B238:C238"/>
    <mergeCell ref="D238:G238"/>
    <mergeCell ref="H238:K238"/>
    <mergeCell ref="L238:M238"/>
    <mergeCell ref="B239:C239"/>
    <mergeCell ref="D239:G239"/>
    <mergeCell ref="H239:K239"/>
    <mergeCell ref="L239:M239"/>
    <mergeCell ref="B240:C240"/>
    <mergeCell ref="D240:G240"/>
    <mergeCell ref="H240:K240"/>
    <mergeCell ref="L240:M240"/>
    <mergeCell ref="B241:C241"/>
    <mergeCell ref="D241:G241"/>
    <mergeCell ref="H241:K241"/>
    <mergeCell ref="L241:M241"/>
    <mergeCell ref="B242:C242"/>
    <mergeCell ref="D242:G242"/>
    <mergeCell ref="H242:K242"/>
    <mergeCell ref="L242:M242"/>
    <mergeCell ref="B243:C243"/>
    <mergeCell ref="D243:G243"/>
    <mergeCell ref="H243:K243"/>
    <mergeCell ref="L243:M243"/>
    <mergeCell ref="B244:C244"/>
    <mergeCell ref="D244:G244"/>
    <mergeCell ref="H244:K244"/>
    <mergeCell ref="L244:M244"/>
    <mergeCell ref="B245:C245"/>
    <mergeCell ref="D245:G245"/>
    <mergeCell ref="H245:K245"/>
    <mergeCell ref="L245:M245"/>
    <mergeCell ref="B246:C246"/>
    <mergeCell ref="D246:G246"/>
    <mergeCell ref="H246:K246"/>
    <mergeCell ref="L246:M246"/>
    <mergeCell ref="B247:C247"/>
    <mergeCell ref="D247:G247"/>
    <mergeCell ref="H247:K247"/>
    <mergeCell ref="L247:M247"/>
    <mergeCell ref="B248:C248"/>
    <mergeCell ref="D248:G248"/>
    <mergeCell ref="H248:K248"/>
    <mergeCell ref="L248:M248"/>
    <mergeCell ref="B249:C249"/>
    <mergeCell ref="D249:G249"/>
    <mergeCell ref="H249:K249"/>
    <mergeCell ref="L249:M249"/>
    <mergeCell ref="B250:C250"/>
    <mergeCell ref="D250:G250"/>
    <mergeCell ref="H250:K250"/>
    <mergeCell ref="L250:M250"/>
    <mergeCell ref="B251:C251"/>
    <mergeCell ref="D251:G251"/>
    <mergeCell ref="H251:K251"/>
    <mergeCell ref="L251:M251"/>
    <mergeCell ref="B252:C252"/>
    <mergeCell ref="D252:G252"/>
    <mergeCell ref="H252:K252"/>
    <mergeCell ref="L252:M252"/>
    <mergeCell ref="B253:C253"/>
    <mergeCell ref="D253:G253"/>
    <mergeCell ref="H253:K253"/>
    <mergeCell ref="L253:M253"/>
    <mergeCell ref="B254:C254"/>
    <mergeCell ref="D254:G254"/>
    <mergeCell ref="H254:K254"/>
    <mergeCell ref="L254:M254"/>
    <mergeCell ref="B255:C255"/>
    <mergeCell ref="D255:G255"/>
    <mergeCell ref="H255:K255"/>
    <mergeCell ref="L255:M255"/>
    <mergeCell ref="B256:C256"/>
    <mergeCell ref="D256:G256"/>
    <mergeCell ref="H256:K256"/>
    <mergeCell ref="L256:M256"/>
    <mergeCell ref="B257:C257"/>
    <mergeCell ref="D257:G257"/>
    <mergeCell ref="H257:K257"/>
    <mergeCell ref="L257:M257"/>
    <mergeCell ref="B258:C258"/>
    <mergeCell ref="D258:G258"/>
    <mergeCell ref="H258:K258"/>
    <mergeCell ref="L258:M258"/>
    <mergeCell ref="B259:C259"/>
    <mergeCell ref="D259:G259"/>
    <mergeCell ref="H259:K259"/>
    <mergeCell ref="L259:M259"/>
    <mergeCell ref="B260:C260"/>
    <mergeCell ref="D260:G260"/>
    <mergeCell ref="H260:K260"/>
    <mergeCell ref="L260:M260"/>
    <mergeCell ref="B261:C261"/>
    <mergeCell ref="D261:G261"/>
    <mergeCell ref="H261:K261"/>
    <mergeCell ref="L261:M261"/>
    <mergeCell ref="B262:C262"/>
    <mergeCell ref="D262:G262"/>
    <mergeCell ref="H262:K262"/>
    <mergeCell ref="L262:M262"/>
    <mergeCell ref="B263:C263"/>
    <mergeCell ref="D263:G263"/>
    <mergeCell ref="H263:K263"/>
    <mergeCell ref="L263:M263"/>
    <mergeCell ref="B264:C264"/>
    <mergeCell ref="D264:G264"/>
    <mergeCell ref="H264:K264"/>
    <mergeCell ref="L264:M264"/>
    <mergeCell ref="B265:C265"/>
    <mergeCell ref="D265:G265"/>
    <mergeCell ref="H265:K265"/>
    <mergeCell ref="L265:M265"/>
    <mergeCell ref="B266:C266"/>
    <mergeCell ref="D266:G266"/>
    <mergeCell ref="H266:K266"/>
    <mergeCell ref="L266:M266"/>
    <mergeCell ref="B267:C267"/>
    <mergeCell ref="D267:G267"/>
    <mergeCell ref="H267:K267"/>
    <mergeCell ref="L267:M267"/>
    <mergeCell ref="B268:C268"/>
    <mergeCell ref="D268:G268"/>
    <mergeCell ref="H268:K268"/>
    <mergeCell ref="L268:M268"/>
    <mergeCell ref="B269:C269"/>
    <mergeCell ref="D269:G269"/>
    <mergeCell ref="H269:K269"/>
    <mergeCell ref="L269:M269"/>
    <mergeCell ref="B270:C270"/>
    <mergeCell ref="D270:G270"/>
    <mergeCell ref="H270:K270"/>
    <mergeCell ref="L270:M270"/>
    <mergeCell ref="B271:C271"/>
    <mergeCell ref="D271:G271"/>
    <mergeCell ref="H271:K271"/>
    <mergeCell ref="L271:M271"/>
    <mergeCell ref="B272:C272"/>
    <mergeCell ref="D272:G272"/>
    <mergeCell ref="H272:K272"/>
    <mergeCell ref="L272:M272"/>
    <mergeCell ref="B273:C273"/>
    <mergeCell ref="D273:G273"/>
    <mergeCell ref="H273:K273"/>
    <mergeCell ref="L273:M273"/>
    <mergeCell ref="B274:C274"/>
    <mergeCell ref="D274:G274"/>
    <mergeCell ref="H274:K274"/>
    <mergeCell ref="L274:M274"/>
    <mergeCell ref="B275:C275"/>
    <mergeCell ref="D275:G275"/>
    <mergeCell ref="H275:K275"/>
    <mergeCell ref="L275:M275"/>
    <mergeCell ref="B276:C276"/>
    <mergeCell ref="D276:G276"/>
    <mergeCell ref="H276:K276"/>
    <mergeCell ref="L276:M276"/>
    <mergeCell ref="B277:C277"/>
    <mergeCell ref="D277:G277"/>
    <mergeCell ref="H277:K277"/>
    <mergeCell ref="L277:M277"/>
    <mergeCell ref="B278:C278"/>
    <mergeCell ref="D278:G278"/>
    <mergeCell ref="H278:K278"/>
    <mergeCell ref="L278:M278"/>
    <mergeCell ref="B279:C279"/>
    <mergeCell ref="D279:G279"/>
    <mergeCell ref="H279:K279"/>
    <mergeCell ref="L279:M279"/>
    <mergeCell ref="B280:C280"/>
    <mergeCell ref="D280:G280"/>
    <mergeCell ref="H280:K280"/>
    <mergeCell ref="L280:M280"/>
    <mergeCell ref="B281:C281"/>
    <mergeCell ref="D281:G281"/>
    <mergeCell ref="H281:K281"/>
    <mergeCell ref="L281:M281"/>
    <mergeCell ref="B282:C282"/>
    <mergeCell ref="D282:G282"/>
    <mergeCell ref="H282:K282"/>
    <mergeCell ref="L282:M282"/>
    <mergeCell ref="L292:M292"/>
    <mergeCell ref="B283:C283"/>
    <mergeCell ref="D283:G283"/>
    <mergeCell ref="H283:K283"/>
    <mergeCell ref="L283:M283"/>
    <mergeCell ref="B284:C284"/>
    <mergeCell ref="D284:G284"/>
    <mergeCell ref="H284:K284"/>
    <mergeCell ref="L284:M284"/>
    <mergeCell ref="B285:C285"/>
    <mergeCell ref="D285:G285"/>
    <mergeCell ref="H285:K285"/>
    <mergeCell ref="L285:M285"/>
    <mergeCell ref="B286:C286"/>
    <mergeCell ref="D286:G286"/>
    <mergeCell ref="H286:K286"/>
    <mergeCell ref="L286:M286"/>
    <mergeCell ref="B287:C287"/>
    <mergeCell ref="D287:G287"/>
    <mergeCell ref="H287:K287"/>
    <mergeCell ref="L287:M287"/>
    <mergeCell ref="B294:C294"/>
    <mergeCell ref="D294:G294"/>
    <mergeCell ref="H294:K294"/>
    <mergeCell ref="L294:M294"/>
    <mergeCell ref="B295:C295"/>
    <mergeCell ref="D295:G295"/>
    <mergeCell ref="H295:K295"/>
    <mergeCell ref="L295:M295"/>
    <mergeCell ref="L296:M296"/>
    <mergeCell ref="B297:C297"/>
    <mergeCell ref="D297:G297"/>
    <mergeCell ref="H297:K297"/>
    <mergeCell ref="L297:M297"/>
    <mergeCell ref="B288:C288"/>
    <mergeCell ref="D288:G288"/>
    <mergeCell ref="H288:K288"/>
    <mergeCell ref="L288:M288"/>
    <mergeCell ref="B289:C289"/>
    <mergeCell ref="D289:G289"/>
    <mergeCell ref="H289:K289"/>
    <mergeCell ref="L289:M289"/>
    <mergeCell ref="B290:C290"/>
    <mergeCell ref="D290:G290"/>
    <mergeCell ref="H290:K290"/>
    <mergeCell ref="L290:M290"/>
    <mergeCell ref="B291:C291"/>
    <mergeCell ref="D291:G291"/>
    <mergeCell ref="H291:K291"/>
    <mergeCell ref="L291:M291"/>
    <mergeCell ref="B292:C292"/>
    <mergeCell ref="D292:G292"/>
    <mergeCell ref="H292:K292"/>
    <mergeCell ref="B298:C298"/>
    <mergeCell ref="D298:G298"/>
    <mergeCell ref="H298:K298"/>
    <mergeCell ref="L298:M298"/>
    <mergeCell ref="B299:C299"/>
    <mergeCell ref="D299:G299"/>
    <mergeCell ref="H299:K299"/>
    <mergeCell ref="L299:M299"/>
    <mergeCell ref="B300:C300"/>
    <mergeCell ref="D300:G300"/>
    <mergeCell ref="H300:K300"/>
    <mergeCell ref="L300:M300"/>
    <mergeCell ref="B306:C306"/>
    <mergeCell ref="D306:G306"/>
    <mergeCell ref="H306:K306"/>
    <mergeCell ref="L306:M306"/>
    <mergeCell ref="AW4:AZ4"/>
    <mergeCell ref="B301:C301"/>
    <mergeCell ref="D301:G301"/>
    <mergeCell ref="H301:K301"/>
    <mergeCell ref="L301:M301"/>
    <mergeCell ref="B302:C302"/>
    <mergeCell ref="D302:G302"/>
    <mergeCell ref="H302:K302"/>
    <mergeCell ref="L302:M302"/>
    <mergeCell ref="B303:C303"/>
    <mergeCell ref="D303:G303"/>
    <mergeCell ref="H303:K303"/>
    <mergeCell ref="B293:C293"/>
    <mergeCell ref="D293:G293"/>
    <mergeCell ref="H293:K293"/>
    <mergeCell ref="L293:M293"/>
    <mergeCell ref="L303:M303"/>
    <mergeCell ref="B304:C304"/>
    <mergeCell ref="D304:G304"/>
    <mergeCell ref="H304:K304"/>
    <mergeCell ref="L304:M304"/>
    <mergeCell ref="B305:C305"/>
    <mergeCell ref="D305:G305"/>
    <mergeCell ref="H305:K305"/>
    <mergeCell ref="L305:M305"/>
    <mergeCell ref="B296:C296"/>
    <mergeCell ref="D296:G296"/>
    <mergeCell ref="H296:K296"/>
    <mergeCell ref="AL21:AN21"/>
    <mergeCell ref="AP21:AR21"/>
    <mergeCell ref="AT21:AV21"/>
    <mergeCell ref="AX21:AZ21"/>
    <mergeCell ref="AL22:AN22"/>
    <mergeCell ref="AP22:AR22"/>
    <mergeCell ref="AT22:AV22"/>
    <mergeCell ref="AX22:AZ22"/>
    <mergeCell ref="AL23:AN23"/>
    <mergeCell ref="AP23:AR23"/>
    <mergeCell ref="AT23:AV23"/>
    <mergeCell ref="AX23:AZ23"/>
    <mergeCell ref="AL24:AN24"/>
    <mergeCell ref="AP24:AR24"/>
    <mergeCell ref="AT24:AV24"/>
    <mergeCell ref="AX24:AZ24"/>
    <mergeCell ref="AL25:AN25"/>
    <mergeCell ref="AP25:AR25"/>
    <mergeCell ref="AT25:AV25"/>
    <mergeCell ref="AX25:AZ25"/>
    <mergeCell ref="AL26:AN26"/>
    <mergeCell ref="AP26:AR26"/>
    <mergeCell ref="AT26:AV26"/>
    <mergeCell ref="AX26:AZ26"/>
    <mergeCell ref="AL27:AN27"/>
    <mergeCell ref="AP27:AR27"/>
    <mergeCell ref="AT27:AV27"/>
    <mergeCell ref="AX27:AZ27"/>
    <mergeCell ref="AL28:AN28"/>
    <mergeCell ref="AP28:AR28"/>
    <mergeCell ref="AT28:AV28"/>
    <mergeCell ref="AX28:AZ28"/>
    <mergeCell ref="AL29:AN29"/>
    <mergeCell ref="AP29:AR29"/>
    <mergeCell ref="AT29:AV29"/>
    <mergeCell ref="AX29:AZ29"/>
    <mergeCell ref="AL30:AN30"/>
    <mergeCell ref="AP30:AR30"/>
    <mergeCell ref="AT30:AV30"/>
    <mergeCell ref="AX30:AZ30"/>
    <mergeCell ref="AL31:AN31"/>
    <mergeCell ref="AP31:AR31"/>
    <mergeCell ref="AT31:AV31"/>
    <mergeCell ref="AX31:AZ31"/>
    <mergeCell ref="AL32:AN32"/>
    <mergeCell ref="AP32:AR32"/>
    <mergeCell ref="AT32:AV32"/>
    <mergeCell ref="AX32:AZ32"/>
    <mergeCell ref="AL33:AN33"/>
    <mergeCell ref="AP33:AR33"/>
    <mergeCell ref="AT33:AV33"/>
    <mergeCell ref="AX33:AZ33"/>
    <mergeCell ref="AL34:AN34"/>
    <mergeCell ref="AP34:AR34"/>
    <mergeCell ref="AT34:AV34"/>
    <mergeCell ref="AX34:AZ34"/>
    <mergeCell ref="AL35:AN35"/>
    <mergeCell ref="AP35:AR35"/>
    <mergeCell ref="AT35:AV35"/>
    <mergeCell ref="AX35:AZ35"/>
    <mergeCell ref="AL36:AN36"/>
    <mergeCell ref="AP36:AR36"/>
    <mergeCell ref="AT36:AV36"/>
    <mergeCell ref="AX36:AZ36"/>
    <mergeCell ref="AL37:AN37"/>
    <mergeCell ref="AP37:AR37"/>
    <mergeCell ref="AT37:AV37"/>
    <mergeCell ref="AX37:AZ37"/>
    <mergeCell ref="AL38:AN38"/>
    <mergeCell ref="AP38:AR38"/>
    <mergeCell ref="AT38:AV38"/>
    <mergeCell ref="AX38:AZ38"/>
    <mergeCell ref="AL39:AN39"/>
    <mergeCell ref="AP39:AR39"/>
    <mergeCell ref="AT39:AV39"/>
    <mergeCell ref="AX39:AZ39"/>
    <mergeCell ref="AL40:AN40"/>
    <mergeCell ref="AP40:AR40"/>
    <mergeCell ref="AT40:AV40"/>
    <mergeCell ref="AX40:AZ40"/>
    <mergeCell ref="AL41:AN41"/>
    <mergeCell ref="AP41:AR41"/>
    <mergeCell ref="AT41:AV41"/>
    <mergeCell ref="AX41:AZ41"/>
    <mergeCell ref="AL42:AN42"/>
    <mergeCell ref="AP42:AR42"/>
    <mergeCell ref="AT42:AV42"/>
    <mergeCell ref="AX42:AZ42"/>
    <mergeCell ref="AL43:AN43"/>
    <mergeCell ref="AP43:AR43"/>
    <mergeCell ref="AT43:AV43"/>
    <mergeCell ref="AX43:AZ43"/>
    <mergeCell ref="AL44:AN44"/>
    <mergeCell ref="AP44:AR44"/>
    <mergeCell ref="AT44:AV44"/>
    <mergeCell ref="AX44:AZ44"/>
    <mergeCell ref="AL45:AN45"/>
    <mergeCell ref="AP45:AR45"/>
    <mergeCell ref="AT45:AV45"/>
    <mergeCell ref="AX45:AZ45"/>
    <mergeCell ref="AL46:AN46"/>
    <mergeCell ref="AP46:AR46"/>
    <mergeCell ref="AT46:AV46"/>
    <mergeCell ref="AX46:AZ46"/>
    <mergeCell ref="AL47:AN47"/>
    <mergeCell ref="AP47:AR47"/>
    <mergeCell ref="AT47:AV47"/>
    <mergeCell ref="AX47:AZ47"/>
    <mergeCell ref="AL48:AN48"/>
    <mergeCell ref="AP48:AR48"/>
    <mergeCell ref="AT48:AV48"/>
    <mergeCell ref="AX48:AZ48"/>
    <mergeCell ref="AL49:AN49"/>
    <mergeCell ref="AP49:AR49"/>
    <mergeCell ref="AT49:AV49"/>
    <mergeCell ref="AX49:AZ49"/>
    <mergeCell ref="AL50:AN50"/>
    <mergeCell ref="AP50:AR50"/>
    <mergeCell ref="AT50:AV50"/>
    <mergeCell ref="AX50:AZ50"/>
    <mergeCell ref="AL51:AN51"/>
    <mergeCell ref="AP51:AR51"/>
    <mergeCell ref="AT51:AV51"/>
    <mergeCell ref="AX51:AZ51"/>
    <mergeCell ref="AL52:AN52"/>
    <mergeCell ref="AP52:AR52"/>
    <mergeCell ref="AT52:AV52"/>
    <mergeCell ref="AX52:AZ52"/>
    <mergeCell ref="AL53:AN53"/>
    <mergeCell ref="AP53:AR53"/>
    <mergeCell ref="AT53:AV53"/>
    <mergeCell ref="AX53:AZ53"/>
    <mergeCell ref="AL54:AN54"/>
    <mergeCell ref="AP54:AR54"/>
    <mergeCell ref="AT54:AV54"/>
    <mergeCell ref="AX54:AZ54"/>
    <mergeCell ref="AL55:AN55"/>
    <mergeCell ref="AP55:AR55"/>
    <mergeCell ref="AT55:AV55"/>
    <mergeCell ref="AX55:AZ55"/>
    <mergeCell ref="AL56:AN56"/>
    <mergeCell ref="AP56:AR56"/>
    <mergeCell ref="AT56:AV56"/>
    <mergeCell ref="AX56:AZ56"/>
    <mergeCell ref="AL57:AN57"/>
    <mergeCell ref="AP57:AR57"/>
    <mergeCell ref="AT57:AV57"/>
    <mergeCell ref="AX57:AZ57"/>
    <mergeCell ref="AL58:AN58"/>
    <mergeCell ref="AP58:AR58"/>
    <mergeCell ref="AT58:AV58"/>
    <mergeCell ref="AX58:AZ58"/>
    <mergeCell ref="AL59:AN59"/>
    <mergeCell ref="AP59:AR59"/>
    <mergeCell ref="AT59:AV59"/>
    <mergeCell ref="AX59:AZ59"/>
    <mergeCell ref="AL60:AN60"/>
    <mergeCell ref="AP60:AR60"/>
    <mergeCell ref="AT60:AV60"/>
    <mergeCell ref="AX60:AZ60"/>
    <mergeCell ref="AL61:AN61"/>
    <mergeCell ref="AP61:AR61"/>
    <mergeCell ref="AT61:AV61"/>
    <mergeCell ref="AX61:AZ61"/>
    <mergeCell ref="AL62:AN62"/>
    <mergeCell ref="AP62:AR62"/>
    <mergeCell ref="AT62:AV62"/>
    <mergeCell ref="AX62:AZ62"/>
    <mergeCell ref="AL63:AN63"/>
    <mergeCell ref="AP63:AR63"/>
    <mergeCell ref="AT63:AV63"/>
    <mergeCell ref="AX63:AZ63"/>
    <mergeCell ref="AL64:AN64"/>
    <mergeCell ref="AP64:AR64"/>
    <mergeCell ref="AT64:AV64"/>
    <mergeCell ref="AX64:AZ64"/>
    <mergeCell ref="AL65:AN65"/>
    <mergeCell ref="AP65:AR65"/>
    <mergeCell ref="AT65:AV65"/>
    <mergeCell ref="AX65:AZ65"/>
    <mergeCell ref="AL66:AN66"/>
    <mergeCell ref="AP66:AR66"/>
    <mergeCell ref="AT66:AV66"/>
    <mergeCell ref="AX66:AZ66"/>
    <mergeCell ref="AL67:AN67"/>
    <mergeCell ref="AP67:AR67"/>
    <mergeCell ref="AT67:AV67"/>
    <mergeCell ref="AX67:AZ67"/>
    <mergeCell ref="AL68:AN68"/>
    <mergeCell ref="AP68:AR68"/>
    <mergeCell ref="AT68:AV68"/>
    <mergeCell ref="AX68:AZ68"/>
    <mergeCell ref="AL69:AN69"/>
    <mergeCell ref="AP69:AR69"/>
    <mergeCell ref="AT69:AV69"/>
    <mergeCell ref="AX69:AZ69"/>
    <mergeCell ref="AL70:AN70"/>
    <mergeCell ref="AP70:AR70"/>
    <mergeCell ref="AT70:AV70"/>
    <mergeCell ref="AX70:AZ70"/>
    <mergeCell ref="AL71:AN71"/>
    <mergeCell ref="AP71:AR71"/>
    <mergeCell ref="AT71:AV71"/>
    <mergeCell ref="AX71:AZ71"/>
    <mergeCell ref="AL72:AN72"/>
    <mergeCell ref="AP72:AR72"/>
    <mergeCell ref="AT72:AV72"/>
    <mergeCell ref="AX72:AZ72"/>
    <mergeCell ref="AL73:AN73"/>
    <mergeCell ref="AP73:AR73"/>
    <mergeCell ref="AT73:AV73"/>
    <mergeCell ref="AX73:AZ73"/>
    <mergeCell ref="AL74:AN74"/>
    <mergeCell ref="AP74:AR74"/>
    <mergeCell ref="AT74:AV74"/>
    <mergeCell ref="AX74:AZ74"/>
    <mergeCell ref="AL75:AN75"/>
    <mergeCell ref="AP75:AR75"/>
    <mergeCell ref="AT75:AV75"/>
    <mergeCell ref="AX75:AZ75"/>
    <mergeCell ref="AL76:AN76"/>
    <mergeCell ref="AP76:AR76"/>
    <mergeCell ref="AT76:AV76"/>
    <mergeCell ref="AX76:AZ76"/>
    <mergeCell ref="AL77:AN77"/>
    <mergeCell ref="AP77:AR77"/>
    <mergeCell ref="AT77:AV77"/>
    <mergeCell ref="AX77:AZ77"/>
    <mergeCell ref="AL78:AN78"/>
    <mergeCell ref="AP78:AR78"/>
    <mergeCell ref="AT78:AV78"/>
    <mergeCell ref="AX78:AZ78"/>
    <mergeCell ref="AL79:AN79"/>
    <mergeCell ref="AP79:AR79"/>
    <mergeCell ref="AT79:AV79"/>
    <mergeCell ref="AX79:AZ79"/>
    <mergeCell ref="AL80:AN80"/>
    <mergeCell ref="AP80:AR80"/>
    <mergeCell ref="AT80:AV80"/>
    <mergeCell ref="AX80:AZ80"/>
    <mergeCell ref="AL81:AN81"/>
    <mergeCell ref="AP81:AR81"/>
    <mergeCell ref="AT81:AV81"/>
    <mergeCell ref="AX81:AZ81"/>
    <mergeCell ref="AL82:AN82"/>
    <mergeCell ref="AP82:AR82"/>
    <mergeCell ref="AT82:AV82"/>
    <mergeCell ref="AX82:AZ82"/>
    <mergeCell ref="AL83:AN83"/>
    <mergeCell ref="AP83:AR83"/>
    <mergeCell ref="AT83:AV83"/>
    <mergeCell ref="AX83:AZ83"/>
    <mergeCell ref="AL84:AN84"/>
    <mergeCell ref="AP84:AR84"/>
    <mergeCell ref="AT84:AV84"/>
    <mergeCell ref="AX84:AZ84"/>
    <mergeCell ref="AL85:AN85"/>
    <mergeCell ref="AP85:AR85"/>
    <mergeCell ref="AT85:AV85"/>
    <mergeCell ref="AX85:AZ85"/>
    <mergeCell ref="AL86:AN86"/>
    <mergeCell ref="AP86:AR86"/>
    <mergeCell ref="AT86:AV86"/>
    <mergeCell ref="AX86:AZ86"/>
    <mergeCell ref="AL87:AN87"/>
    <mergeCell ref="AP87:AR87"/>
    <mergeCell ref="AT87:AV87"/>
    <mergeCell ref="AX87:AZ87"/>
    <mergeCell ref="AL88:AN88"/>
    <mergeCell ref="AP88:AR88"/>
    <mergeCell ref="AT88:AV88"/>
    <mergeCell ref="AX88:AZ88"/>
    <mergeCell ref="AL89:AN89"/>
    <mergeCell ref="AP89:AR89"/>
    <mergeCell ref="AT89:AV89"/>
    <mergeCell ref="AX89:AZ89"/>
    <mergeCell ref="AL90:AN90"/>
    <mergeCell ref="AP90:AR90"/>
    <mergeCell ref="AT90:AV90"/>
    <mergeCell ref="AX90:AZ90"/>
    <mergeCell ref="AL91:AN91"/>
    <mergeCell ref="AP91:AR91"/>
    <mergeCell ref="AT91:AV91"/>
    <mergeCell ref="AX91:AZ91"/>
    <mergeCell ref="AL92:AN92"/>
    <mergeCell ref="AP92:AR92"/>
    <mergeCell ref="AT92:AV92"/>
    <mergeCell ref="AX92:AZ92"/>
    <mergeCell ref="AL93:AN93"/>
    <mergeCell ref="AP93:AR93"/>
    <mergeCell ref="AT93:AV93"/>
    <mergeCell ref="AX93:AZ93"/>
    <mergeCell ref="AL94:AN94"/>
    <mergeCell ref="AP94:AR94"/>
    <mergeCell ref="AT94:AV94"/>
    <mergeCell ref="AX94:AZ94"/>
    <mergeCell ref="AL95:AN95"/>
    <mergeCell ref="AP95:AR95"/>
    <mergeCell ref="AT95:AV95"/>
    <mergeCell ref="AX95:AZ95"/>
    <mergeCell ref="AL96:AN96"/>
    <mergeCell ref="AP96:AR96"/>
    <mergeCell ref="AT96:AV96"/>
    <mergeCell ref="AX96:AZ96"/>
    <mergeCell ref="AL97:AN97"/>
    <mergeCell ref="AP97:AR97"/>
    <mergeCell ref="AT97:AV97"/>
    <mergeCell ref="AX97:AZ97"/>
    <mergeCell ref="AL98:AN98"/>
    <mergeCell ref="AP98:AR98"/>
    <mergeCell ref="AT98:AV98"/>
    <mergeCell ref="AX98:AZ98"/>
    <mergeCell ref="AL99:AN99"/>
    <mergeCell ref="AP99:AR99"/>
    <mergeCell ref="AT99:AV99"/>
    <mergeCell ref="AX99:AZ99"/>
    <mergeCell ref="AL100:AN100"/>
    <mergeCell ref="AP100:AR100"/>
    <mergeCell ref="AT100:AV100"/>
    <mergeCell ref="AX100:AZ100"/>
    <mergeCell ref="AL101:AN101"/>
    <mergeCell ref="AP101:AR101"/>
    <mergeCell ref="AT101:AV101"/>
    <mergeCell ref="AX101:AZ101"/>
    <mergeCell ref="AL102:AN102"/>
    <mergeCell ref="AP102:AR102"/>
    <mergeCell ref="AT102:AV102"/>
    <mergeCell ref="AX102:AZ102"/>
    <mergeCell ref="AL103:AN103"/>
    <mergeCell ref="AP103:AR103"/>
    <mergeCell ref="AT103:AV103"/>
    <mergeCell ref="AX103:AZ103"/>
    <mergeCell ref="AL104:AN104"/>
    <mergeCell ref="AP104:AR104"/>
    <mergeCell ref="AT104:AV104"/>
    <mergeCell ref="AX104:AZ104"/>
    <mergeCell ref="AL105:AN105"/>
    <mergeCell ref="AP105:AR105"/>
    <mergeCell ref="AT105:AV105"/>
    <mergeCell ref="AX105:AZ105"/>
    <mergeCell ref="AL106:AN106"/>
    <mergeCell ref="AP106:AR106"/>
    <mergeCell ref="AT106:AV106"/>
    <mergeCell ref="AX106:AZ106"/>
    <mergeCell ref="AL107:AN107"/>
    <mergeCell ref="AP107:AR107"/>
    <mergeCell ref="AT107:AV107"/>
    <mergeCell ref="AX107:AZ107"/>
    <mergeCell ref="AL108:AN108"/>
    <mergeCell ref="AP108:AR108"/>
    <mergeCell ref="AT108:AV108"/>
    <mergeCell ref="AX108:AZ108"/>
    <mergeCell ref="AL109:AN109"/>
    <mergeCell ref="AP109:AR109"/>
    <mergeCell ref="AT109:AV109"/>
    <mergeCell ref="AX109:AZ109"/>
    <mergeCell ref="AL110:AN110"/>
    <mergeCell ref="AP110:AR110"/>
    <mergeCell ref="AT110:AV110"/>
    <mergeCell ref="AX110:AZ110"/>
    <mergeCell ref="AL111:AN111"/>
    <mergeCell ref="AP111:AR111"/>
    <mergeCell ref="AT111:AV111"/>
    <mergeCell ref="AX111:AZ111"/>
    <mergeCell ref="AL112:AN112"/>
    <mergeCell ref="AP112:AR112"/>
    <mergeCell ref="AT112:AV112"/>
    <mergeCell ref="AX112:AZ112"/>
    <mergeCell ref="AL113:AN113"/>
    <mergeCell ref="AP113:AR113"/>
    <mergeCell ref="AT113:AV113"/>
    <mergeCell ref="AX113:AZ113"/>
    <mergeCell ref="AL114:AN114"/>
    <mergeCell ref="AP114:AR114"/>
    <mergeCell ref="AT114:AV114"/>
    <mergeCell ref="AX114:AZ114"/>
    <mergeCell ref="AL115:AN115"/>
    <mergeCell ref="AP115:AR115"/>
    <mergeCell ref="AT115:AV115"/>
    <mergeCell ref="AX115:AZ115"/>
    <mergeCell ref="AL116:AN116"/>
    <mergeCell ref="AP116:AR116"/>
    <mergeCell ref="AT116:AV116"/>
    <mergeCell ref="AX116:AZ116"/>
    <mergeCell ref="AL117:AN117"/>
    <mergeCell ref="AP117:AR117"/>
    <mergeCell ref="AT117:AV117"/>
    <mergeCell ref="AX117:AZ117"/>
    <mergeCell ref="AL118:AN118"/>
    <mergeCell ref="AP118:AR118"/>
    <mergeCell ref="AT118:AV118"/>
    <mergeCell ref="AX118:AZ118"/>
    <mergeCell ref="AL119:AN119"/>
    <mergeCell ref="AP119:AR119"/>
    <mergeCell ref="AT119:AV119"/>
    <mergeCell ref="AX119:AZ119"/>
    <mergeCell ref="AL120:AN120"/>
    <mergeCell ref="AP120:AR120"/>
    <mergeCell ref="AT120:AV120"/>
    <mergeCell ref="AX120:AZ120"/>
    <mergeCell ref="AL121:AN121"/>
    <mergeCell ref="AP121:AR121"/>
    <mergeCell ref="AT121:AV121"/>
    <mergeCell ref="AX121:AZ121"/>
    <mergeCell ref="AL122:AN122"/>
    <mergeCell ref="AP122:AR122"/>
    <mergeCell ref="AT122:AV122"/>
    <mergeCell ref="AX122:AZ122"/>
    <mergeCell ref="AL123:AN123"/>
    <mergeCell ref="AP123:AR123"/>
    <mergeCell ref="AT123:AV123"/>
    <mergeCell ref="AX123:AZ123"/>
    <mergeCell ref="AL124:AN124"/>
    <mergeCell ref="AP124:AR124"/>
    <mergeCell ref="AT124:AV124"/>
    <mergeCell ref="AX124:AZ124"/>
    <mergeCell ref="AL125:AN125"/>
    <mergeCell ref="AP125:AR125"/>
    <mergeCell ref="AT125:AV125"/>
    <mergeCell ref="AX125:AZ125"/>
    <mergeCell ref="AL126:AN126"/>
    <mergeCell ref="AP126:AR126"/>
    <mergeCell ref="AT126:AV126"/>
    <mergeCell ref="AX126:AZ126"/>
    <mergeCell ref="AL127:AN127"/>
    <mergeCell ref="AP127:AR127"/>
    <mergeCell ref="AT127:AV127"/>
    <mergeCell ref="AX127:AZ127"/>
    <mergeCell ref="AL128:AN128"/>
    <mergeCell ref="AP128:AR128"/>
    <mergeCell ref="AT128:AV128"/>
    <mergeCell ref="AX128:AZ128"/>
    <mergeCell ref="AL129:AN129"/>
    <mergeCell ref="AP129:AR129"/>
    <mergeCell ref="AT129:AV129"/>
    <mergeCell ref="AX129:AZ129"/>
    <mergeCell ref="AL130:AN130"/>
    <mergeCell ref="AP130:AR130"/>
    <mergeCell ref="AT130:AV130"/>
    <mergeCell ref="AX130:AZ130"/>
    <mergeCell ref="AL131:AN131"/>
    <mergeCell ref="AP131:AR131"/>
    <mergeCell ref="AT131:AV131"/>
    <mergeCell ref="AX131:AZ131"/>
    <mergeCell ref="AL132:AN132"/>
    <mergeCell ref="AP132:AR132"/>
    <mergeCell ref="AT132:AV132"/>
    <mergeCell ref="AX132:AZ132"/>
    <mergeCell ref="AL133:AN133"/>
    <mergeCell ref="AP133:AR133"/>
    <mergeCell ref="AT133:AV133"/>
    <mergeCell ref="AX133:AZ133"/>
    <mergeCell ref="AL134:AN134"/>
    <mergeCell ref="AP134:AR134"/>
    <mergeCell ref="AT134:AV134"/>
    <mergeCell ref="AX134:AZ134"/>
    <mergeCell ref="AL135:AN135"/>
    <mergeCell ref="AP135:AR135"/>
    <mergeCell ref="AT135:AV135"/>
    <mergeCell ref="AX135:AZ135"/>
    <mergeCell ref="AL136:AN136"/>
    <mergeCell ref="AP136:AR136"/>
    <mergeCell ref="AT136:AV136"/>
    <mergeCell ref="AX136:AZ136"/>
    <mergeCell ref="AL137:AN137"/>
    <mergeCell ref="AP137:AR137"/>
    <mergeCell ref="AT137:AV137"/>
    <mergeCell ref="AX137:AZ137"/>
    <mergeCell ref="AL138:AN138"/>
    <mergeCell ref="AP138:AR138"/>
    <mergeCell ref="AT138:AV138"/>
    <mergeCell ref="AX138:AZ138"/>
    <mergeCell ref="AL139:AN139"/>
    <mergeCell ref="AP139:AR139"/>
    <mergeCell ref="AT139:AV139"/>
    <mergeCell ref="AX139:AZ139"/>
    <mergeCell ref="AL140:AN140"/>
    <mergeCell ref="AP140:AR140"/>
    <mergeCell ref="AT140:AV140"/>
    <mergeCell ref="AX140:AZ140"/>
    <mergeCell ref="AL141:AN141"/>
    <mergeCell ref="AP141:AR141"/>
    <mergeCell ref="AT141:AV141"/>
    <mergeCell ref="AX141:AZ141"/>
    <mergeCell ref="AL142:AN142"/>
    <mergeCell ref="AP142:AR142"/>
    <mergeCell ref="AT142:AV142"/>
    <mergeCell ref="AX142:AZ142"/>
    <mergeCell ref="AL143:AN143"/>
    <mergeCell ref="AP143:AR143"/>
    <mergeCell ref="AT143:AV143"/>
    <mergeCell ref="AX143:AZ143"/>
    <mergeCell ref="AL144:AN144"/>
    <mergeCell ref="AP144:AR144"/>
    <mergeCell ref="AT144:AV144"/>
    <mergeCell ref="AX144:AZ144"/>
    <mergeCell ref="AL145:AN145"/>
    <mergeCell ref="AP145:AR145"/>
    <mergeCell ref="AT145:AV145"/>
    <mergeCell ref="AX145:AZ145"/>
    <mergeCell ref="AL146:AN146"/>
    <mergeCell ref="AP146:AR146"/>
    <mergeCell ref="AT146:AV146"/>
    <mergeCell ref="AX146:AZ146"/>
    <mergeCell ref="AL147:AN147"/>
    <mergeCell ref="AP147:AR147"/>
    <mergeCell ref="AT147:AV147"/>
    <mergeCell ref="AX147:AZ147"/>
    <mergeCell ref="AL148:AN148"/>
    <mergeCell ref="AP148:AR148"/>
    <mergeCell ref="AT148:AV148"/>
    <mergeCell ref="AX148:AZ148"/>
    <mergeCell ref="AL149:AN149"/>
    <mergeCell ref="AP149:AR149"/>
    <mergeCell ref="AT149:AV149"/>
    <mergeCell ref="AX149:AZ149"/>
    <mergeCell ref="AL150:AN150"/>
    <mergeCell ref="AP150:AR150"/>
    <mergeCell ref="AT150:AV150"/>
    <mergeCell ref="AX150:AZ150"/>
    <mergeCell ref="AL151:AN151"/>
    <mergeCell ref="AP151:AR151"/>
    <mergeCell ref="AT151:AV151"/>
    <mergeCell ref="AX151:AZ151"/>
    <mergeCell ref="AL152:AN152"/>
    <mergeCell ref="AP152:AR152"/>
    <mergeCell ref="AT152:AV152"/>
    <mergeCell ref="AX152:AZ152"/>
    <mergeCell ref="AL153:AN153"/>
    <mergeCell ref="AP153:AR153"/>
    <mergeCell ref="AT153:AV153"/>
    <mergeCell ref="AX153:AZ153"/>
    <mergeCell ref="AL154:AN154"/>
    <mergeCell ref="AP154:AR154"/>
    <mergeCell ref="AT154:AV154"/>
    <mergeCell ref="AX154:AZ154"/>
    <mergeCell ref="AL155:AN155"/>
    <mergeCell ref="AP155:AR155"/>
    <mergeCell ref="AT155:AV155"/>
    <mergeCell ref="AX155:AZ155"/>
    <mergeCell ref="AL156:AN156"/>
    <mergeCell ref="AP156:AR156"/>
    <mergeCell ref="AT156:AV156"/>
    <mergeCell ref="AX156:AZ156"/>
    <mergeCell ref="AL157:AN157"/>
    <mergeCell ref="AP157:AR157"/>
    <mergeCell ref="AT157:AV157"/>
    <mergeCell ref="AX157:AZ157"/>
    <mergeCell ref="AL158:AN158"/>
    <mergeCell ref="AP158:AR158"/>
    <mergeCell ref="AT158:AV158"/>
    <mergeCell ref="AX158:AZ158"/>
    <mergeCell ref="AL159:AN159"/>
    <mergeCell ref="AP159:AR159"/>
    <mergeCell ref="AT159:AV159"/>
    <mergeCell ref="AX159:AZ159"/>
    <mergeCell ref="AL160:AN160"/>
    <mergeCell ref="AP160:AR160"/>
    <mergeCell ref="AT160:AV160"/>
    <mergeCell ref="AX160:AZ160"/>
    <mergeCell ref="AL161:AN161"/>
    <mergeCell ref="AP161:AR161"/>
    <mergeCell ref="AT161:AV161"/>
    <mergeCell ref="AX161:AZ161"/>
    <mergeCell ref="AL162:AN162"/>
    <mergeCell ref="AP162:AR162"/>
    <mergeCell ref="AT162:AV162"/>
    <mergeCell ref="AX162:AZ162"/>
    <mergeCell ref="AL163:AN163"/>
    <mergeCell ref="AP163:AR163"/>
    <mergeCell ref="AT163:AV163"/>
    <mergeCell ref="AX163:AZ163"/>
    <mergeCell ref="AL164:AN164"/>
    <mergeCell ref="AP164:AR164"/>
    <mergeCell ref="AT164:AV164"/>
    <mergeCell ref="AX164:AZ164"/>
    <mergeCell ref="AL165:AN165"/>
    <mergeCell ref="AP165:AR165"/>
    <mergeCell ref="AT165:AV165"/>
    <mergeCell ref="AX165:AZ165"/>
    <mergeCell ref="AL166:AN166"/>
    <mergeCell ref="AP166:AR166"/>
    <mergeCell ref="AT166:AV166"/>
    <mergeCell ref="AX166:AZ166"/>
    <mergeCell ref="AL167:AN167"/>
    <mergeCell ref="AP167:AR167"/>
    <mergeCell ref="AT167:AV167"/>
    <mergeCell ref="AX167:AZ167"/>
    <mergeCell ref="AL168:AN168"/>
    <mergeCell ref="AP168:AR168"/>
    <mergeCell ref="AT168:AV168"/>
    <mergeCell ref="AX168:AZ168"/>
    <mergeCell ref="AL169:AN169"/>
    <mergeCell ref="AP169:AR169"/>
    <mergeCell ref="AT169:AV169"/>
    <mergeCell ref="AX169:AZ169"/>
    <mergeCell ref="AL170:AN170"/>
    <mergeCell ref="AP170:AR170"/>
    <mergeCell ref="AT170:AV170"/>
    <mergeCell ref="AX170:AZ170"/>
    <mergeCell ref="AL171:AN171"/>
    <mergeCell ref="AP171:AR171"/>
    <mergeCell ref="AT171:AV171"/>
    <mergeCell ref="AX171:AZ171"/>
    <mergeCell ref="AL172:AN172"/>
    <mergeCell ref="AP172:AR172"/>
    <mergeCell ref="AT172:AV172"/>
    <mergeCell ref="AX172:AZ172"/>
    <mergeCell ref="AL173:AN173"/>
    <mergeCell ref="AP173:AR173"/>
    <mergeCell ref="AT173:AV173"/>
    <mergeCell ref="AX173:AZ173"/>
    <mergeCell ref="AL174:AN174"/>
    <mergeCell ref="AP174:AR174"/>
    <mergeCell ref="AT174:AV174"/>
    <mergeCell ref="AX174:AZ174"/>
    <mergeCell ref="AL175:AN175"/>
    <mergeCell ref="AP175:AR175"/>
    <mergeCell ref="AT175:AV175"/>
    <mergeCell ref="AX175:AZ175"/>
    <mergeCell ref="AL176:AN176"/>
    <mergeCell ref="AP176:AR176"/>
    <mergeCell ref="AT176:AV176"/>
    <mergeCell ref="AX176:AZ176"/>
    <mergeCell ref="AL177:AN177"/>
    <mergeCell ref="AP177:AR177"/>
    <mergeCell ref="AT177:AV177"/>
    <mergeCell ref="AX177:AZ177"/>
    <mergeCell ref="AL178:AN178"/>
    <mergeCell ref="AP178:AR178"/>
    <mergeCell ref="AT178:AV178"/>
    <mergeCell ref="AX178:AZ178"/>
    <mergeCell ref="AL179:AN179"/>
    <mergeCell ref="AP179:AR179"/>
    <mergeCell ref="AT179:AV179"/>
    <mergeCell ref="AX179:AZ179"/>
    <mergeCell ref="AL180:AN180"/>
    <mergeCell ref="AP180:AR180"/>
    <mergeCell ref="AT180:AV180"/>
    <mergeCell ref="AX180:AZ180"/>
    <mergeCell ref="AL181:AN181"/>
    <mergeCell ref="AP181:AR181"/>
    <mergeCell ref="AT181:AV181"/>
    <mergeCell ref="AX181:AZ181"/>
    <mergeCell ref="AL182:AN182"/>
    <mergeCell ref="AP182:AR182"/>
    <mergeCell ref="AT182:AV182"/>
    <mergeCell ref="AX182:AZ182"/>
    <mergeCell ref="AL183:AN183"/>
    <mergeCell ref="AP183:AR183"/>
    <mergeCell ref="AT183:AV183"/>
    <mergeCell ref="AX183:AZ183"/>
    <mergeCell ref="AL184:AN184"/>
    <mergeCell ref="AP184:AR184"/>
    <mergeCell ref="AT184:AV184"/>
    <mergeCell ref="AX184:AZ184"/>
    <mergeCell ref="AL185:AN185"/>
    <mergeCell ref="AP185:AR185"/>
    <mergeCell ref="AT185:AV185"/>
    <mergeCell ref="AX185:AZ185"/>
    <mergeCell ref="AL186:AN186"/>
    <mergeCell ref="AP186:AR186"/>
    <mergeCell ref="AT186:AV186"/>
    <mergeCell ref="AX186:AZ186"/>
    <mergeCell ref="AL187:AN187"/>
    <mergeCell ref="AP187:AR187"/>
    <mergeCell ref="AT187:AV187"/>
    <mergeCell ref="AX187:AZ187"/>
    <mergeCell ref="AL188:AN188"/>
    <mergeCell ref="AP188:AR188"/>
    <mergeCell ref="AT188:AV188"/>
    <mergeCell ref="AX188:AZ188"/>
    <mergeCell ref="AL189:AN189"/>
    <mergeCell ref="AP189:AR189"/>
    <mergeCell ref="AT189:AV189"/>
    <mergeCell ref="AX189:AZ189"/>
    <mergeCell ref="AL190:AN190"/>
    <mergeCell ref="AP190:AR190"/>
    <mergeCell ref="AT190:AV190"/>
    <mergeCell ref="AX190:AZ190"/>
    <mergeCell ref="AL191:AN191"/>
    <mergeCell ref="AP191:AR191"/>
    <mergeCell ref="AT191:AV191"/>
    <mergeCell ref="AX191:AZ191"/>
    <mergeCell ref="AL192:AN192"/>
    <mergeCell ref="AP192:AR192"/>
    <mergeCell ref="AT192:AV192"/>
    <mergeCell ref="AX192:AZ192"/>
    <mergeCell ref="AL193:AN193"/>
    <mergeCell ref="AP193:AR193"/>
    <mergeCell ref="AT193:AV193"/>
    <mergeCell ref="AX193:AZ193"/>
    <mergeCell ref="AL194:AN194"/>
    <mergeCell ref="AP194:AR194"/>
    <mergeCell ref="AT194:AV194"/>
    <mergeCell ref="AX194:AZ194"/>
    <mergeCell ref="AL195:AN195"/>
    <mergeCell ref="AP195:AR195"/>
    <mergeCell ref="AT195:AV195"/>
    <mergeCell ref="AX195:AZ195"/>
    <mergeCell ref="AL196:AN196"/>
    <mergeCell ref="AP196:AR196"/>
    <mergeCell ref="AT196:AV196"/>
    <mergeCell ref="AX196:AZ196"/>
    <mergeCell ref="AL197:AN197"/>
    <mergeCell ref="AP197:AR197"/>
    <mergeCell ref="AT197:AV197"/>
    <mergeCell ref="AX197:AZ197"/>
    <mergeCell ref="AL198:AN198"/>
    <mergeCell ref="AP198:AR198"/>
    <mergeCell ref="AT198:AV198"/>
    <mergeCell ref="AX198:AZ198"/>
    <mergeCell ref="AL199:AN199"/>
    <mergeCell ref="AP199:AR199"/>
    <mergeCell ref="AT199:AV199"/>
    <mergeCell ref="AX199:AZ199"/>
    <mergeCell ref="AL200:AN200"/>
    <mergeCell ref="AP200:AR200"/>
    <mergeCell ref="AT200:AV200"/>
    <mergeCell ref="AX200:AZ200"/>
    <mergeCell ref="AL201:AN201"/>
    <mergeCell ref="AP201:AR201"/>
    <mergeCell ref="AT201:AV201"/>
    <mergeCell ref="AX201:AZ201"/>
    <mergeCell ref="AL202:AN202"/>
    <mergeCell ref="AP202:AR202"/>
    <mergeCell ref="AT202:AV202"/>
    <mergeCell ref="AX202:AZ202"/>
    <mergeCell ref="AL203:AN203"/>
    <mergeCell ref="AP203:AR203"/>
    <mergeCell ref="AT203:AV203"/>
    <mergeCell ref="AX203:AZ203"/>
    <mergeCell ref="AL204:AN204"/>
    <mergeCell ref="AP204:AR204"/>
    <mergeCell ref="AT204:AV204"/>
    <mergeCell ref="AX204:AZ204"/>
    <mergeCell ref="AL205:AN205"/>
    <mergeCell ref="AP205:AR205"/>
    <mergeCell ref="AT205:AV205"/>
    <mergeCell ref="AX205:AZ205"/>
    <mergeCell ref="AL206:AN206"/>
    <mergeCell ref="AP206:AR206"/>
    <mergeCell ref="AT206:AV206"/>
    <mergeCell ref="AX206:AZ206"/>
    <mergeCell ref="AL207:AN207"/>
    <mergeCell ref="AP207:AR207"/>
    <mergeCell ref="AT207:AV207"/>
    <mergeCell ref="AX207:AZ207"/>
    <mergeCell ref="AL208:AN208"/>
    <mergeCell ref="AP208:AR208"/>
    <mergeCell ref="AT208:AV208"/>
    <mergeCell ref="AX208:AZ208"/>
    <mergeCell ref="AL209:AN209"/>
    <mergeCell ref="AP209:AR209"/>
    <mergeCell ref="AT209:AV209"/>
    <mergeCell ref="AX209:AZ209"/>
    <mergeCell ref="AL210:AN210"/>
    <mergeCell ref="AP210:AR210"/>
    <mergeCell ref="AT210:AV210"/>
    <mergeCell ref="AX210:AZ210"/>
    <mergeCell ref="AL211:AN211"/>
    <mergeCell ref="AP211:AR211"/>
    <mergeCell ref="AT211:AV211"/>
    <mergeCell ref="AX211:AZ211"/>
    <mergeCell ref="AL212:AN212"/>
    <mergeCell ref="AP212:AR212"/>
    <mergeCell ref="AT212:AV212"/>
    <mergeCell ref="AX212:AZ212"/>
    <mergeCell ref="AL213:AN213"/>
    <mergeCell ref="AP213:AR213"/>
    <mergeCell ref="AT213:AV213"/>
    <mergeCell ref="AX213:AZ213"/>
    <mergeCell ref="AL214:AN214"/>
    <mergeCell ref="AP214:AR214"/>
    <mergeCell ref="AT214:AV214"/>
    <mergeCell ref="AX214:AZ214"/>
    <mergeCell ref="AL215:AN215"/>
    <mergeCell ref="AP215:AR215"/>
    <mergeCell ref="AT215:AV215"/>
    <mergeCell ref="AX215:AZ215"/>
    <mergeCell ref="AL216:AN216"/>
    <mergeCell ref="AP216:AR216"/>
    <mergeCell ref="AT216:AV216"/>
    <mergeCell ref="AX216:AZ216"/>
    <mergeCell ref="AL217:AN217"/>
    <mergeCell ref="AP217:AR217"/>
    <mergeCell ref="AT217:AV217"/>
    <mergeCell ref="AX217:AZ217"/>
    <mergeCell ref="AL218:AN218"/>
    <mergeCell ref="AP218:AR218"/>
    <mergeCell ref="AT218:AV218"/>
    <mergeCell ref="AX218:AZ218"/>
    <mergeCell ref="AL219:AN219"/>
    <mergeCell ref="AP219:AR219"/>
    <mergeCell ref="AT219:AV219"/>
    <mergeCell ref="AX219:AZ219"/>
    <mergeCell ref="AL220:AN220"/>
    <mergeCell ref="AP220:AR220"/>
    <mergeCell ref="AT220:AV220"/>
    <mergeCell ref="AX220:AZ220"/>
    <mergeCell ref="AL221:AN221"/>
    <mergeCell ref="AP221:AR221"/>
    <mergeCell ref="AT221:AV221"/>
    <mergeCell ref="AX221:AZ221"/>
    <mergeCell ref="AL222:AN222"/>
    <mergeCell ref="AP222:AR222"/>
    <mergeCell ref="AT222:AV222"/>
    <mergeCell ref="AX222:AZ222"/>
    <mergeCell ref="AL223:AN223"/>
    <mergeCell ref="AP223:AR223"/>
    <mergeCell ref="AT223:AV223"/>
    <mergeCell ref="AX223:AZ223"/>
    <mergeCell ref="AL224:AN224"/>
    <mergeCell ref="AP224:AR224"/>
    <mergeCell ref="AT224:AV224"/>
    <mergeCell ref="AX224:AZ224"/>
    <mergeCell ref="AL225:AN225"/>
    <mergeCell ref="AP225:AR225"/>
    <mergeCell ref="AT225:AV225"/>
    <mergeCell ref="AX225:AZ225"/>
    <mergeCell ref="AL226:AN226"/>
    <mergeCell ref="AP226:AR226"/>
    <mergeCell ref="AT226:AV226"/>
    <mergeCell ref="AX226:AZ226"/>
    <mergeCell ref="AL227:AN227"/>
    <mergeCell ref="AP227:AR227"/>
    <mergeCell ref="AT227:AV227"/>
    <mergeCell ref="AX227:AZ227"/>
    <mergeCell ref="AL228:AN228"/>
    <mergeCell ref="AP228:AR228"/>
    <mergeCell ref="AT228:AV228"/>
    <mergeCell ref="AX228:AZ228"/>
    <mergeCell ref="AL229:AN229"/>
    <mergeCell ref="AP229:AR229"/>
    <mergeCell ref="AT229:AV229"/>
    <mergeCell ref="AX229:AZ229"/>
    <mergeCell ref="AL230:AN230"/>
    <mergeCell ref="AP230:AR230"/>
    <mergeCell ref="AT230:AV230"/>
    <mergeCell ref="AX230:AZ230"/>
    <mergeCell ref="AL231:AN231"/>
    <mergeCell ref="AP231:AR231"/>
    <mergeCell ref="AT231:AV231"/>
    <mergeCell ref="AX231:AZ231"/>
    <mergeCell ref="AL232:AN232"/>
    <mergeCell ref="AP232:AR232"/>
    <mergeCell ref="AT232:AV232"/>
    <mergeCell ref="AX232:AZ232"/>
    <mergeCell ref="AL233:AN233"/>
    <mergeCell ref="AP233:AR233"/>
    <mergeCell ref="AT233:AV233"/>
    <mergeCell ref="AX233:AZ233"/>
    <mergeCell ref="AL234:AN234"/>
    <mergeCell ref="AP234:AR234"/>
    <mergeCell ref="AT234:AV234"/>
    <mergeCell ref="AX234:AZ234"/>
    <mergeCell ref="AL235:AN235"/>
    <mergeCell ref="AP235:AR235"/>
    <mergeCell ref="AT235:AV235"/>
    <mergeCell ref="AX235:AZ235"/>
    <mergeCell ref="AL236:AN236"/>
    <mergeCell ref="AP236:AR236"/>
    <mergeCell ref="AT236:AV236"/>
    <mergeCell ref="AX236:AZ236"/>
    <mergeCell ref="AL237:AN237"/>
    <mergeCell ref="AP237:AR237"/>
    <mergeCell ref="AT237:AV237"/>
    <mergeCell ref="AX237:AZ237"/>
    <mergeCell ref="AL238:AN238"/>
    <mergeCell ref="AP238:AR238"/>
    <mergeCell ref="AT238:AV238"/>
    <mergeCell ref="AX238:AZ238"/>
    <mergeCell ref="AL239:AN239"/>
    <mergeCell ref="AP239:AR239"/>
    <mergeCell ref="AT239:AV239"/>
    <mergeCell ref="AX239:AZ239"/>
    <mergeCell ref="AL240:AN240"/>
    <mergeCell ref="AP240:AR240"/>
    <mergeCell ref="AT240:AV240"/>
    <mergeCell ref="AX240:AZ240"/>
    <mergeCell ref="AL241:AN241"/>
    <mergeCell ref="AP241:AR241"/>
    <mergeCell ref="AT241:AV241"/>
    <mergeCell ref="AX241:AZ241"/>
    <mergeCell ref="AL242:AN242"/>
    <mergeCell ref="AP242:AR242"/>
    <mergeCell ref="AT242:AV242"/>
    <mergeCell ref="AX242:AZ242"/>
    <mergeCell ref="AL243:AN243"/>
    <mergeCell ref="AP243:AR243"/>
    <mergeCell ref="AT243:AV243"/>
    <mergeCell ref="AX243:AZ243"/>
    <mergeCell ref="AL244:AN244"/>
    <mergeCell ref="AP244:AR244"/>
    <mergeCell ref="AT244:AV244"/>
    <mergeCell ref="AX244:AZ244"/>
    <mergeCell ref="AL245:AN245"/>
    <mergeCell ref="AP245:AR245"/>
    <mergeCell ref="AT245:AV245"/>
    <mergeCell ref="AX245:AZ245"/>
    <mergeCell ref="AL246:AN246"/>
    <mergeCell ref="AP246:AR246"/>
    <mergeCell ref="AT246:AV246"/>
    <mergeCell ref="AX246:AZ246"/>
    <mergeCell ref="AL247:AN247"/>
    <mergeCell ref="AP247:AR247"/>
    <mergeCell ref="AT247:AV247"/>
    <mergeCell ref="AX247:AZ247"/>
    <mergeCell ref="AL248:AN248"/>
    <mergeCell ref="AP248:AR248"/>
    <mergeCell ref="AT248:AV248"/>
    <mergeCell ref="AX248:AZ248"/>
    <mergeCell ref="AL249:AN249"/>
    <mergeCell ref="AP249:AR249"/>
    <mergeCell ref="AT249:AV249"/>
    <mergeCell ref="AX249:AZ249"/>
    <mergeCell ref="AL250:AN250"/>
    <mergeCell ref="AP250:AR250"/>
    <mergeCell ref="AT250:AV250"/>
    <mergeCell ref="AX250:AZ250"/>
    <mergeCell ref="AL251:AN251"/>
    <mergeCell ref="AP251:AR251"/>
    <mergeCell ref="AT251:AV251"/>
    <mergeCell ref="AX251:AZ251"/>
    <mergeCell ref="AL252:AN252"/>
    <mergeCell ref="AP252:AR252"/>
    <mergeCell ref="AT252:AV252"/>
    <mergeCell ref="AX252:AZ252"/>
    <mergeCell ref="AL253:AN253"/>
    <mergeCell ref="AP253:AR253"/>
    <mergeCell ref="AT253:AV253"/>
    <mergeCell ref="AX253:AZ253"/>
    <mergeCell ref="AL254:AN254"/>
    <mergeCell ref="AP254:AR254"/>
    <mergeCell ref="AT254:AV254"/>
    <mergeCell ref="AX254:AZ254"/>
    <mergeCell ref="AL255:AN255"/>
    <mergeCell ref="AP255:AR255"/>
    <mergeCell ref="AT255:AV255"/>
    <mergeCell ref="AX255:AZ255"/>
    <mergeCell ref="AL256:AN256"/>
    <mergeCell ref="AP256:AR256"/>
    <mergeCell ref="AT256:AV256"/>
    <mergeCell ref="AX256:AZ256"/>
    <mergeCell ref="AL257:AN257"/>
    <mergeCell ref="AP257:AR257"/>
    <mergeCell ref="AT257:AV257"/>
    <mergeCell ref="AX257:AZ257"/>
    <mergeCell ref="AL258:AN258"/>
    <mergeCell ref="AP258:AR258"/>
    <mergeCell ref="AT258:AV258"/>
    <mergeCell ref="AX258:AZ258"/>
    <mergeCell ref="AL259:AN259"/>
    <mergeCell ref="AP259:AR259"/>
    <mergeCell ref="AT259:AV259"/>
    <mergeCell ref="AX259:AZ259"/>
    <mergeCell ref="AL260:AN260"/>
    <mergeCell ref="AP260:AR260"/>
    <mergeCell ref="AT260:AV260"/>
    <mergeCell ref="AX260:AZ260"/>
    <mergeCell ref="AL261:AN261"/>
    <mergeCell ref="AP261:AR261"/>
    <mergeCell ref="AT261:AV261"/>
    <mergeCell ref="AX261:AZ261"/>
    <mergeCell ref="AL262:AN262"/>
    <mergeCell ref="AP262:AR262"/>
    <mergeCell ref="AT262:AV262"/>
    <mergeCell ref="AX262:AZ262"/>
    <mergeCell ref="AL263:AN263"/>
    <mergeCell ref="AP263:AR263"/>
    <mergeCell ref="AT263:AV263"/>
    <mergeCell ref="AX263:AZ263"/>
    <mergeCell ref="AL264:AN264"/>
    <mergeCell ref="AP264:AR264"/>
    <mergeCell ref="AT264:AV264"/>
    <mergeCell ref="AX264:AZ264"/>
    <mergeCell ref="AL265:AN265"/>
    <mergeCell ref="AP265:AR265"/>
    <mergeCell ref="AT265:AV265"/>
    <mergeCell ref="AX265:AZ265"/>
    <mergeCell ref="AL266:AN266"/>
    <mergeCell ref="AP266:AR266"/>
    <mergeCell ref="AT266:AV266"/>
    <mergeCell ref="AX266:AZ266"/>
    <mergeCell ref="AL267:AN267"/>
    <mergeCell ref="AP267:AR267"/>
    <mergeCell ref="AT267:AV267"/>
    <mergeCell ref="AX267:AZ267"/>
    <mergeCell ref="AL268:AN268"/>
    <mergeCell ref="AP268:AR268"/>
    <mergeCell ref="AT268:AV268"/>
    <mergeCell ref="AX268:AZ268"/>
    <mergeCell ref="AL269:AN269"/>
    <mergeCell ref="AP269:AR269"/>
    <mergeCell ref="AT269:AV269"/>
    <mergeCell ref="AX269:AZ269"/>
    <mergeCell ref="AL270:AN270"/>
    <mergeCell ref="AP270:AR270"/>
    <mergeCell ref="AT270:AV270"/>
    <mergeCell ref="AX270:AZ270"/>
    <mergeCell ref="AL271:AN271"/>
    <mergeCell ref="AP271:AR271"/>
    <mergeCell ref="AT271:AV271"/>
    <mergeCell ref="AX271:AZ271"/>
    <mergeCell ref="AL272:AN272"/>
    <mergeCell ref="AP272:AR272"/>
    <mergeCell ref="AT272:AV272"/>
    <mergeCell ref="AX272:AZ272"/>
    <mergeCell ref="AL273:AN273"/>
    <mergeCell ref="AP273:AR273"/>
    <mergeCell ref="AT273:AV273"/>
    <mergeCell ref="AX273:AZ273"/>
    <mergeCell ref="AL274:AN274"/>
    <mergeCell ref="AP274:AR274"/>
    <mergeCell ref="AT274:AV274"/>
    <mergeCell ref="AX274:AZ274"/>
    <mergeCell ref="AL275:AN275"/>
    <mergeCell ref="AP275:AR275"/>
    <mergeCell ref="AT275:AV275"/>
    <mergeCell ref="AX275:AZ275"/>
    <mergeCell ref="AL276:AN276"/>
    <mergeCell ref="AP276:AR276"/>
    <mergeCell ref="AT276:AV276"/>
    <mergeCell ref="AX276:AZ276"/>
    <mergeCell ref="AL277:AN277"/>
    <mergeCell ref="AP277:AR277"/>
    <mergeCell ref="AT277:AV277"/>
    <mergeCell ref="AX277:AZ277"/>
    <mergeCell ref="AL278:AN278"/>
    <mergeCell ref="AP278:AR278"/>
    <mergeCell ref="AT278:AV278"/>
    <mergeCell ref="AX278:AZ278"/>
    <mergeCell ref="AL279:AN279"/>
    <mergeCell ref="AP279:AR279"/>
    <mergeCell ref="AT279:AV279"/>
    <mergeCell ref="AX279:AZ279"/>
    <mergeCell ref="AL280:AN280"/>
    <mergeCell ref="AP280:AR280"/>
    <mergeCell ref="AT280:AV280"/>
    <mergeCell ref="AX280:AZ280"/>
    <mergeCell ref="AL281:AN281"/>
    <mergeCell ref="AP281:AR281"/>
    <mergeCell ref="AT281:AV281"/>
    <mergeCell ref="AX281:AZ281"/>
    <mergeCell ref="AL282:AN282"/>
    <mergeCell ref="AP282:AR282"/>
    <mergeCell ref="AT282:AV282"/>
    <mergeCell ref="AX282:AZ282"/>
    <mergeCell ref="AL283:AN283"/>
    <mergeCell ref="AP283:AR283"/>
    <mergeCell ref="AT283:AV283"/>
    <mergeCell ref="AX283:AZ283"/>
    <mergeCell ref="AL284:AN284"/>
    <mergeCell ref="AP284:AR284"/>
    <mergeCell ref="AT284:AV284"/>
    <mergeCell ref="AX284:AZ284"/>
    <mergeCell ref="AL285:AN285"/>
    <mergeCell ref="AP285:AR285"/>
    <mergeCell ref="AT285:AV285"/>
    <mergeCell ref="AX285:AZ285"/>
    <mergeCell ref="AL286:AN286"/>
    <mergeCell ref="AP286:AR286"/>
    <mergeCell ref="AT286:AV286"/>
    <mergeCell ref="AX286:AZ286"/>
    <mergeCell ref="AL287:AN287"/>
    <mergeCell ref="AP287:AR287"/>
    <mergeCell ref="AT287:AV287"/>
    <mergeCell ref="AX287:AZ287"/>
    <mergeCell ref="AL288:AN288"/>
    <mergeCell ref="AP288:AR288"/>
    <mergeCell ref="AT288:AV288"/>
    <mergeCell ref="AX288:AZ288"/>
    <mergeCell ref="AL289:AN289"/>
    <mergeCell ref="AP289:AR289"/>
    <mergeCell ref="AT289:AV289"/>
    <mergeCell ref="AX289:AZ289"/>
    <mergeCell ref="AL290:AN290"/>
    <mergeCell ref="AP290:AR290"/>
    <mergeCell ref="AT290:AV290"/>
    <mergeCell ref="AX290:AZ290"/>
    <mergeCell ref="AL291:AN291"/>
    <mergeCell ref="AP291:AR291"/>
    <mergeCell ref="AT291:AV291"/>
    <mergeCell ref="AX291:AZ291"/>
    <mergeCell ref="AL292:AN292"/>
    <mergeCell ref="AP292:AR292"/>
    <mergeCell ref="AT292:AV292"/>
    <mergeCell ref="AX292:AZ292"/>
    <mergeCell ref="AL293:AN293"/>
    <mergeCell ref="AP293:AR293"/>
    <mergeCell ref="AT293:AV293"/>
    <mergeCell ref="AX293:AZ293"/>
    <mergeCell ref="AL294:AN294"/>
    <mergeCell ref="AP294:AR294"/>
    <mergeCell ref="AT294:AV294"/>
    <mergeCell ref="AX294:AZ294"/>
    <mergeCell ref="AL295:AN295"/>
    <mergeCell ref="AP295:AR295"/>
    <mergeCell ref="AT295:AV295"/>
    <mergeCell ref="AX295:AZ295"/>
    <mergeCell ref="AT305:AV305"/>
    <mergeCell ref="AX305:AZ305"/>
    <mergeCell ref="AL296:AN296"/>
    <mergeCell ref="AP296:AR296"/>
    <mergeCell ref="AT296:AV296"/>
    <mergeCell ref="AX296:AZ296"/>
    <mergeCell ref="AL297:AN297"/>
    <mergeCell ref="AP297:AR297"/>
    <mergeCell ref="AT297:AV297"/>
    <mergeCell ref="AX297:AZ297"/>
    <mergeCell ref="AL298:AN298"/>
    <mergeCell ref="AP298:AR298"/>
    <mergeCell ref="AT298:AV298"/>
    <mergeCell ref="AX298:AZ298"/>
    <mergeCell ref="AL299:AN299"/>
    <mergeCell ref="AP299:AR299"/>
    <mergeCell ref="AT299:AV299"/>
    <mergeCell ref="AX299:AZ299"/>
    <mergeCell ref="AL300:AN300"/>
    <mergeCell ref="AP300:AR300"/>
    <mergeCell ref="AT300:AV300"/>
    <mergeCell ref="AX300:AZ300"/>
    <mergeCell ref="DW11:DZ11"/>
    <mergeCell ref="AW1:AZ1"/>
    <mergeCell ref="AW2:AZ3"/>
    <mergeCell ref="AW5:AZ5"/>
    <mergeCell ref="BD1:BE2"/>
    <mergeCell ref="BF1:BF2"/>
    <mergeCell ref="B3:H3"/>
    <mergeCell ref="B5:H5"/>
    <mergeCell ref="B4:H4"/>
    <mergeCell ref="B1:AL1"/>
    <mergeCell ref="AL306:AN306"/>
    <mergeCell ref="AP306:AR306"/>
    <mergeCell ref="AT306:AV306"/>
    <mergeCell ref="AX306:AZ306"/>
    <mergeCell ref="AL301:AN301"/>
    <mergeCell ref="AP301:AR301"/>
    <mergeCell ref="AT301:AV301"/>
    <mergeCell ref="AX301:AZ301"/>
    <mergeCell ref="AL302:AN302"/>
    <mergeCell ref="AP302:AR302"/>
    <mergeCell ref="AT302:AV302"/>
    <mergeCell ref="AX302:AZ302"/>
    <mergeCell ref="AL303:AN303"/>
    <mergeCell ref="AP303:AR303"/>
    <mergeCell ref="AT303:AV303"/>
    <mergeCell ref="AX303:AZ303"/>
    <mergeCell ref="AL304:AN304"/>
    <mergeCell ref="AP304:AR304"/>
    <mergeCell ref="AT304:AV304"/>
    <mergeCell ref="AX304:AZ304"/>
    <mergeCell ref="AL305:AN305"/>
    <mergeCell ref="AP305:AR305"/>
    <mergeCell ref="B2:H2"/>
    <mergeCell ref="EB12:EE12"/>
    <mergeCell ref="DH12:DK12"/>
    <mergeCell ref="DR12:DU12"/>
    <mergeCell ref="DM7:DP7"/>
    <mergeCell ref="DW7:DZ7"/>
    <mergeCell ref="DH8:DK8"/>
    <mergeCell ref="DR8:DU8"/>
    <mergeCell ref="DH9:DK9"/>
    <mergeCell ref="DR9:DU9"/>
    <mergeCell ref="EB9:EE9"/>
    <mergeCell ref="DM10:DP10"/>
    <mergeCell ref="DW10:DZ10"/>
    <mergeCell ref="DH11:DK11"/>
    <mergeCell ref="DR11:DU11"/>
    <mergeCell ref="EB11:EE11"/>
    <mergeCell ref="DM12:DP12"/>
    <mergeCell ref="DW12:DZ12"/>
    <mergeCell ref="DH6:DK6"/>
    <mergeCell ref="DM6:DP6"/>
    <mergeCell ref="DH7:DK7"/>
    <mergeCell ref="DR7:DU7"/>
    <mergeCell ref="EB7:EE7"/>
    <mergeCell ref="DM8:DP8"/>
    <mergeCell ref="DW8:DZ8"/>
    <mergeCell ref="EB8:EE8"/>
    <mergeCell ref="DM9:DP9"/>
    <mergeCell ref="DW9:DZ9"/>
    <mergeCell ref="DH10:DK10"/>
    <mergeCell ref="DR10:DU10"/>
    <mergeCell ref="EB10:EE10"/>
    <mergeCell ref="DM11:DP11"/>
  </mergeCells>
  <conditionalFormatting sqref="B7:C19">
    <cfRule type="containsBlanks" dxfId="128" priority="89">
      <formula>LEN(TRIM(B7))=0</formula>
    </cfRule>
    <cfRule type="expression" dxfId="127" priority="90">
      <formula>OR($B7=$DH$14,$B7=$DH$15,$B7=$DH$16,$B7=$DH$17,$B7=$DH$18,$B7=$DH$19,$B7=$DH$20,$B7=$DH$21,$B7=$DH$22,$B7=$DH$23,$B7=$DH$24,$B7=$DH$25,$B7=$DH$26,$B7=$DH$27,$B7=$DH$28)</formula>
    </cfRule>
    <cfRule type="expression" dxfId="126" priority="91">
      <formula>OR($B7=$DM$14,$B7=$DM$15,$B7=$DM$16,$B7=$DM$17,$B7=$DM$18,$B7=$DM$19,$B7=$DM$20,$B7=$DM$21,$B7=$DM$22,$B7=$DM$23,$B7=$DM$24,$B7=$DM$25,$B7=$DM$26,$B7=$DM$27,$B7=$DM$28)</formula>
    </cfRule>
  </conditionalFormatting>
  <conditionalFormatting sqref="B20:C38">
    <cfRule type="containsBlanks" dxfId="125" priority="254">
      <formula>LEN(TRIM(B20))=0</formula>
    </cfRule>
    <cfRule type="expression" dxfId="124" priority="255">
      <formula>OR($B20=$DH$14,$B20=$DH$15,$B20=$DH$16,$B20=$DH$17,$B20=$DH$18,$B20=$DH$19,$B20=$DH$20,$B20=$DH$21,$B20=$DH$22,$B20=$DH$23,$B20=$DH$24,$B20=$DH$25,$B20=$DH$26,$B20=$DH$27,$B20=$DH$28)</formula>
    </cfRule>
    <cfRule type="expression" dxfId="123" priority="256">
      <formula>OR($B20=$DM$14,$B20=$DM$15,$B20=$DM$16,$B20=$DM$17,$B20=$DM$18,$B20=$DM$19,$B20=$DM$20,$B20=$DM$21,$B20=$DM$22,$B20=$DM$23,$B20=$DM$24,$B20=$DM$25,$B20=$DM$26,$B20=$DM$27,$B20=$DM$28)</formula>
    </cfRule>
  </conditionalFormatting>
  <conditionalFormatting sqref="B7:K22">
    <cfRule type="expression" dxfId="122" priority="94">
      <formula>OR($B7=$DM$14,$B7=$DM$15,$B7=$DM$16,$B7=$DM$17,$B7=$DM$18,$B7=$DM$19,$B7=$DM$20,$B7=$DM$21,$B7=$DM$22,$B7=$DM$23,$B7=$DM$24,$B7=$DM$25,$B7=$DM$26,$B7=$DM$27,$B7=$DM$28)</formula>
    </cfRule>
    <cfRule type="expression" dxfId="121" priority="93">
      <formula>OR($B7=$DH$14,$B7=$DH$15,$B7=$DH$16,$B7=$DH$17,$B7=$DH$18,$B7=$DH$19,$B7=$DH$20,$B7=$DH$21,$B7=$DH$22,$B7=$DH$23,$B7=$DH$24,$B7=$DH$25,$B7=$DH$26,$B7=$DH$27,$B7=$DH$28)</formula>
    </cfRule>
    <cfRule type="containsBlanks" dxfId="120" priority="92">
      <formula>LEN(TRIM(B7))=0</formula>
    </cfRule>
  </conditionalFormatting>
  <conditionalFormatting sqref="B23:K306">
    <cfRule type="expression" dxfId="119" priority="523">
      <formula>OR($B23=$DH$14,$B23=$DH$15,$B23=$DH$16,$B23=$DH$17,$B23=$DH$18,$B23=$DH$19,$B23=$DH$20,$B23=$DH$21,$B23=$DH$22,$B23=$DH$23,$B23=$DH$24,$B23=$DH$25,$B23=$DH$26,$B23=$DH$27,$B23=$DH$28)</formula>
    </cfRule>
    <cfRule type="containsBlanks" dxfId="118" priority="519">
      <formula>LEN(TRIM(B23))=0</formula>
    </cfRule>
    <cfRule type="expression" dxfId="117" priority="2009">
      <formula>OR($B23=$DM$14,$B23=$DM$15,$B23=$DM$16,$B23=$DM$17,$B23=$DM$18,$B23=$DM$19,$B23=$DM$20,$B23=$DM$21,$B23=$DM$22,$B23=$DM$23,$B23=$DM$24,$B23=$DM$25,$B23=$DM$26,$B23=$DM$27,$B23=$DM$28)</formula>
    </cfRule>
  </conditionalFormatting>
  <conditionalFormatting sqref="I5:AL5">
    <cfRule type="cellIs" dxfId="116" priority="1417" operator="greaterThan">
      <formula>I4</formula>
    </cfRule>
    <cfRule type="cellIs" dxfId="115" priority="1418" operator="lessThan">
      <formula>I4</formula>
    </cfRule>
  </conditionalFormatting>
  <conditionalFormatting sqref="R7:R19">
    <cfRule type="notContainsBlanks" dxfId="114" priority="13">
      <formula>LEN(TRIM(R7))&gt;0</formula>
    </cfRule>
    <cfRule type="notContainsBlanks" dxfId="113" priority="15">
      <formula>LEN(TRIM(R7))&gt;0</formula>
    </cfRule>
    <cfRule type="notContainsBlanks" dxfId="112" priority="17">
      <formula>LEN(TRIM(R7))&gt;0</formula>
    </cfRule>
    <cfRule type="notContainsBlanks" dxfId="111" priority="18">
      <formula>LEN(TRIM(R7))&gt;0</formula>
    </cfRule>
  </conditionalFormatting>
  <conditionalFormatting sqref="R20:R22">
    <cfRule type="notContainsBlanks" dxfId="110" priority="129">
      <formula>LEN(TRIM(R20))&gt;0</formula>
    </cfRule>
    <cfRule type="notContainsBlanks" dxfId="109" priority="131">
      <formula>LEN(TRIM(R20))&gt;0</formula>
    </cfRule>
    <cfRule type="notContainsBlanks" dxfId="108" priority="133">
      <formula>LEN(TRIM(R20))&gt;0</formula>
    </cfRule>
    <cfRule type="notContainsBlanks" dxfId="107" priority="134">
      <formula>LEN(TRIM(R20))&gt;0</formula>
    </cfRule>
  </conditionalFormatting>
  <conditionalFormatting sqref="R23:R30 S27:T30">
    <cfRule type="notContainsBlanks" dxfId="106" priority="294">
      <formula>LEN(TRIM(R23))&gt;0</formula>
    </cfRule>
    <cfRule type="notContainsBlanks" dxfId="105" priority="296">
      <formula>LEN(TRIM(R23))&gt;0</formula>
    </cfRule>
    <cfRule type="notContainsBlanks" dxfId="104" priority="298">
      <formula>LEN(TRIM(R23))&gt;0</formula>
    </cfRule>
  </conditionalFormatting>
  <conditionalFormatting sqref="R23:R38 S27:T38">
    <cfRule type="notContainsBlanks" dxfId="103" priority="299">
      <formula>LEN(TRIM(R23))&gt;0</formula>
    </cfRule>
  </conditionalFormatting>
  <conditionalFormatting sqref="R27:R38">
    <cfRule type="notContainsBlanks" dxfId="102" priority="258">
      <formula>LEN(TRIM(R27))&gt;0</formula>
    </cfRule>
  </conditionalFormatting>
  <conditionalFormatting sqref="R7:T19">
    <cfRule type="notContainsBlanks" dxfId="101" priority="2">
      <formula>LEN(TRIM(R7))&gt;0</formula>
    </cfRule>
    <cfRule type="notContainsBlanks" dxfId="100" priority="64">
      <formula>LEN(TRIM(R7))&gt;0</formula>
    </cfRule>
    <cfRule type="notContainsBlanks" dxfId="99" priority="52">
      <formula>LEN(TRIM(R7))&gt;0</formula>
    </cfRule>
    <cfRule type="notContainsBlanks" dxfId="98" priority="45">
      <formula>LEN(TRIM(R7))&gt;0</formula>
    </cfRule>
    <cfRule type="notContainsBlanks" dxfId="97" priority="47">
      <formula>LEN(TRIM(R7))&gt;0</formula>
    </cfRule>
    <cfRule type="notContainsBlanks" dxfId="96" priority="57">
      <formula>LEN(TRIM(R7))&gt;0</formula>
    </cfRule>
    <cfRule type="notContainsBlanks" dxfId="95" priority="66">
      <formula>LEN(TRIM(R7))&gt;0</formula>
    </cfRule>
    <cfRule type="notContainsBlanks" dxfId="94" priority="56">
      <formula>LEN(TRIM(R7))&gt;0</formula>
    </cfRule>
    <cfRule type="notContainsBlanks" dxfId="93" priority="62">
      <formula>LEN(TRIM(R7))&gt;0</formula>
    </cfRule>
    <cfRule type="notContainsBlanks" dxfId="92" priority="42">
      <formula>LEN(TRIM(R7))&gt;0</formula>
    </cfRule>
    <cfRule type="notContainsBlanks" dxfId="91" priority="54">
      <formula>LEN(TRIM(R7))&gt;0</formula>
    </cfRule>
    <cfRule type="notContainsBlanks" dxfId="90" priority="44">
      <formula>LEN(TRIM(R7))&gt;0</formula>
    </cfRule>
  </conditionalFormatting>
  <conditionalFormatting sqref="R7:T22">
    <cfRule type="notContainsBlanks" dxfId="89" priority="67">
      <formula>LEN(TRIM(R7))&gt;0</formula>
    </cfRule>
  </conditionalFormatting>
  <conditionalFormatting sqref="R20:T22">
    <cfRule type="notContainsBlanks" dxfId="88" priority="180">
      <formula>LEN(TRIM(R20))&gt;0</formula>
    </cfRule>
    <cfRule type="notContainsBlanks" dxfId="87" priority="178">
      <formula>LEN(TRIM(R20))&gt;0</formula>
    </cfRule>
    <cfRule type="notContainsBlanks" dxfId="86" priority="172">
      <formula>LEN(TRIM(R20))&gt;0</formula>
    </cfRule>
    <cfRule type="notContainsBlanks" dxfId="85" priority="170">
      <formula>LEN(TRIM(R20))&gt;0</formula>
    </cfRule>
    <cfRule type="notContainsBlanks" dxfId="84" priority="168">
      <formula>LEN(TRIM(R20))&gt;0</formula>
    </cfRule>
    <cfRule type="notContainsBlanks" dxfId="83" priority="173">
      <formula>LEN(TRIM(R20))&gt;0</formula>
    </cfRule>
    <cfRule type="notContainsBlanks" dxfId="82" priority="158">
      <formula>LEN(TRIM(R20))&gt;0</formula>
    </cfRule>
    <cfRule type="notContainsBlanks" dxfId="81" priority="160">
      <formula>LEN(TRIM(R20))&gt;0</formula>
    </cfRule>
    <cfRule type="notContainsBlanks" dxfId="80" priority="161">
      <formula>LEN(TRIM(R20))&gt;0</formula>
    </cfRule>
    <cfRule type="notContainsBlanks" dxfId="79" priority="163">
      <formula>LEN(TRIM(R20))&gt;0</formula>
    </cfRule>
    <cfRule type="notContainsBlanks" dxfId="78" priority="182">
      <formula>LEN(TRIM(R20))&gt;0</formula>
    </cfRule>
  </conditionalFormatting>
  <conditionalFormatting sqref="R20:T26">
    <cfRule type="notContainsBlanks" dxfId="77" priority="183">
      <formula>LEN(TRIM(R20))&gt;0</formula>
    </cfRule>
  </conditionalFormatting>
  <conditionalFormatting sqref="R23:T30">
    <cfRule type="notContainsBlanks" dxfId="76" priority="469">
      <formula>LEN(TRIM(R23))&gt;0</formula>
    </cfRule>
    <cfRule type="notContainsBlanks" dxfId="75" priority="467">
      <formula>LEN(TRIM(R23))&gt;0</formula>
    </cfRule>
    <cfRule type="notContainsBlanks" dxfId="74" priority="465">
      <formula>LEN(TRIM(R23))&gt;0</formula>
    </cfRule>
  </conditionalFormatting>
  <conditionalFormatting sqref="R23:T34">
    <cfRule type="notContainsBlanks" dxfId="73" priority="389">
      <formula>LEN(TRIM(R23))&gt;0</formula>
    </cfRule>
    <cfRule type="notContainsBlanks" dxfId="72" priority="387">
      <formula>LEN(TRIM(R23))&gt;0</formula>
    </cfRule>
  </conditionalFormatting>
  <conditionalFormatting sqref="R23:T40">
    <cfRule type="notContainsBlanks" dxfId="71" priority="460">
      <formula>LEN(TRIM(R23))&gt;0</formula>
    </cfRule>
    <cfRule type="notContainsBlanks" dxfId="70" priority="459">
      <formula>LEN(TRIM(R23))&gt;0</formula>
    </cfRule>
  </conditionalFormatting>
  <conditionalFormatting sqref="R23:T49">
    <cfRule type="notContainsBlanks" dxfId="69" priority="450">
      <formula>LEN(TRIM(R23))&gt;0</formula>
    </cfRule>
    <cfRule type="notContainsBlanks" dxfId="68" priority="381">
      <formula>LEN(TRIM(R23))&gt;0</formula>
    </cfRule>
    <cfRule type="notContainsBlanks" dxfId="67" priority="383">
      <formula>LEN(TRIM(R23))&gt;0</formula>
    </cfRule>
    <cfRule type="notContainsBlanks" dxfId="66" priority="449">
      <formula>LEN(TRIM(R23))&gt;0</formula>
    </cfRule>
  </conditionalFormatting>
  <conditionalFormatting sqref="R23:T166">
    <cfRule type="notContainsBlanks" dxfId="65" priority="470">
      <formula>LEN(TRIM(R23))&gt;0</formula>
    </cfRule>
  </conditionalFormatting>
  <conditionalFormatting sqref="R31:T38">
    <cfRule type="notContainsBlanks" dxfId="64" priority="286">
      <formula>LEN(TRIM(R31))&gt;0</formula>
    </cfRule>
    <cfRule type="notContainsBlanks" dxfId="63" priority="289">
      <formula>LEN(TRIM(R31))&gt;0</formula>
    </cfRule>
    <cfRule type="notContainsBlanks" dxfId="62" priority="288">
      <formula>LEN(TRIM(R31))&gt;0</formula>
    </cfRule>
    <cfRule type="notContainsBlanks" dxfId="61" priority="284">
      <formula>LEN(TRIM(R31))&gt;0</formula>
    </cfRule>
  </conditionalFormatting>
  <conditionalFormatting sqref="R41:T49">
    <cfRule type="notContainsBlanks" dxfId="60" priority="447">
      <formula>LEN(TRIM(R41))&gt;0</formula>
    </cfRule>
    <cfRule type="notContainsBlanks" dxfId="59" priority="445">
      <formula>LEN(TRIM(R41))&gt;0</formula>
    </cfRule>
  </conditionalFormatting>
  <conditionalFormatting sqref="AE7:AE19">
    <cfRule type="colorScale" priority="81">
      <colorScale>
        <cfvo type="min"/>
        <cfvo type="percentile" val="50"/>
        <cfvo type="max"/>
        <color rgb="FF2121FF"/>
        <color rgb="FF002060"/>
        <color theme="1"/>
      </colorScale>
    </cfRule>
  </conditionalFormatting>
  <conditionalFormatting sqref="AE20:AE22">
    <cfRule type="colorScale" priority="197">
      <colorScale>
        <cfvo type="min"/>
        <cfvo type="percentile" val="50"/>
        <cfvo type="max"/>
        <color rgb="FF2121FF"/>
        <color rgb="FF002060"/>
        <color theme="1"/>
      </colorScale>
    </cfRule>
  </conditionalFormatting>
  <conditionalFormatting sqref="AE23:AE40">
    <cfRule type="colorScale" priority="925">
      <colorScale>
        <cfvo type="min"/>
        <cfvo type="percentile" val="50"/>
        <cfvo type="max"/>
        <color rgb="FF2121FF"/>
        <color rgb="FF002060"/>
        <color theme="1"/>
      </colorScale>
    </cfRule>
  </conditionalFormatting>
  <conditionalFormatting sqref="AE30">
    <cfRule type="colorScale" priority="351">
      <colorScale>
        <cfvo type="min"/>
        <cfvo type="percentile" val="50"/>
        <cfvo type="max"/>
        <color rgb="FF2121FF"/>
        <color rgb="FF002060"/>
        <color theme="1"/>
      </colorScale>
    </cfRule>
    <cfRule type="colorScale" priority="941">
      <colorScale>
        <cfvo type="min"/>
        <cfvo type="percentile" val="50"/>
        <cfvo type="max"/>
        <color rgb="FF2121FF"/>
        <color rgb="FF002060"/>
        <color theme="1"/>
      </colorScale>
    </cfRule>
  </conditionalFormatting>
  <conditionalFormatting sqref="AE30:AE32 AF31">
    <cfRule type="colorScale" priority="349">
      <colorScale>
        <cfvo type="min"/>
        <cfvo type="percentile" val="50"/>
        <cfvo type="max"/>
        <color rgb="FF2121FF"/>
        <color rgb="FF002060"/>
        <color theme="1"/>
      </colorScale>
    </cfRule>
    <cfRule type="colorScale" priority="939">
      <colorScale>
        <cfvo type="min"/>
        <cfvo type="percentile" val="50"/>
        <cfvo type="max"/>
        <color rgb="FF2121FF"/>
        <color rgb="FF002060"/>
        <color theme="1"/>
      </colorScale>
    </cfRule>
  </conditionalFormatting>
  <conditionalFormatting sqref="AE31:AE32">
    <cfRule type="colorScale" priority="348">
      <colorScale>
        <cfvo type="min"/>
        <cfvo type="percentile" val="50"/>
        <cfvo type="max"/>
        <color rgb="FF2121FF"/>
        <color rgb="FF002060"/>
        <color theme="1"/>
      </colorScale>
    </cfRule>
    <cfRule type="colorScale" priority="937">
      <colorScale>
        <cfvo type="min"/>
        <cfvo type="percentile" val="50"/>
        <cfvo type="max"/>
        <color rgb="FF2121FF"/>
        <color rgb="FF002060"/>
        <color theme="1"/>
      </colorScale>
    </cfRule>
  </conditionalFormatting>
  <conditionalFormatting sqref="AE38">
    <cfRule type="colorScale" priority="344">
      <colorScale>
        <cfvo type="min"/>
        <cfvo type="percentile" val="50"/>
        <cfvo type="max"/>
        <color rgb="FF2121FF"/>
        <color rgb="FF002060"/>
        <color theme="1"/>
      </colorScale>
    </cfRule>
  </conditionalFormatting>
  <conditionalFormatting sqref="AE7:AF19">
    <cfRule type="colorScale" priority="37">
      <colorScale>
        <cfvo type="min"/>
        <cfvo type="percentile" val="50"/>
        <cfvo type="max"/>
        <color rgb="FF2121FF"/>
        <color rgb="FF002060"/>
        <color theme="1"/>
      </colorScale>
    </cfRule>
    <cfRule type="colorScale" priority="60">
      <colorScale>
        <cfvo type="min"/>
        <cfvo type="percentile" val="50"/>
        <cfvo type="max"/>
        <color rgb="FF2121FF"/>
        <color rgb="FF002060"/>
        <color theme="1"/>
      </colorScale>
    </cfRule>
    <cfRule type="colorScale" priority="39">
      <colorScale>
        <cfvo type="min"/>
        <cfvo type="percentile" val="50"/>
        <cfvo type="max"/>
        <color rgb="FF2121FF"/>
        <color rgb="FF002060"/>
        <color theme="1"/>
      </colorScale>
    </cfRule>
    <cfRule type="colorScale" priority="79">
      <colorScale>
        <cfvo type="min"/>
        <cfvo type="percentile" val="50"/>
        <cfvo type="max"/>
        <color rgb="FF2121FF"/>
        <color rgb="FF002060"/>
        <color theme="1"/>
      </colorScale>
    </cfRule>
    <cfRule type="colorScale" priority="51">
      <colorScale>
        <cfvo type="min"/>
        <cfvo type="percentile" val="50"/>
        <cfvo type="max"/>
        <color rgb="FF2121FF"/>
        <color rgb="FF002060"/>
        <color theme="1"/>
      </colorScale>
    </cfRule>
    <cfRule type="colorScale" priority="49">
      <colorScale>
        <cfvo type="min"/>
        <cfvo type="percentile" val="50"/>
        <cfvo type="max"/>
        <color rgb="FF2121FF"/>
        <color rgb="FF002060"/>
        <color theme="1"/>
      </colorScale>
    </cfRule>
    <cfRule type="colorScale" priority="75">
      <colorScale>
        <cfvo type="min"/>
        <cfvo type="percentile" val="50"/>
        <cfvo type="max"/>
        <color rgb="FF2121FF"/>
        <color rgb="FF002060"/>
        <color theme="1"/>
      </colorScale>
    </cfRule>
    <cfRule type="colorScale" priority="86">
      <colorScale>
        <cfvo type="min"/>
        <cfvo type="percentile" val="50"/>
        <cfvo type="max"/>
        <color rgb="FF2121FF"/>
        <color rgb="FF002060"/>
        <color theme="1"/>
      </colorScale>
    </cfRule>
    <cfRule type="colorScale" priority="70">
      <colorScale>
        <cfvo type="min"/>
        <cfvo type="percentile" val="50"/>
        <cfvo type="max"/>
        <color rgb="FF2121FF"/>
        <color rgb="FF002060"/>
        <color theme="1"/>
      </colorScale>
    </cfRule>
    <cfRule type="colorScale" priority="84">
      <colorScale>
        <cfvo type="min"/>
        <cfvo type="percentile" val="50"/>
        <cfvo type="max"/>
        <color rgb="FF2121FF"/>
        <color rgb="FF002060"/>
        <color theme="1"/>
      </colorScale>
    </cfRule>
  </conditionalFormatting>
  <conditionalFormatting sqref="AE20:AF22">
    <cfRule type="colorScale" priority="202">
      <colorScale>
        <cfvo type="min"/>
        <cfvo type="percentile" val="50"/>
        <cfvo type="max"/>
        <color rgb="FF2121FF"/>
        <color rgb="FF002060"/>
        <color theme="1"/>
      </colorScale>
    </cfRule>
    <cfRule type="colorScale" priority="200">
      <colorScale>
        <cfvo type="min"/>
        <cfvo type="percentile" val="50"/>
        <cfvo type="max"/>
        <color rgb="FF2121FF"/>
        <color rgb="FF002060"/>
        <color theme="1"/>
      </colorScale>
    </cfRule>
    <cfRule type="colorScale" priority="195">
      <colorScale>
        <cfvo type="min"/>
        <cfvo type="percentile" val="50"/>
        <cfvo type="max"/>
        <color rgb="FF2121FF"/>
        <color rgb="FF002060"/>
        <color theme="1"/>
      </colorScale>
    </cfRule>
    <cfRule type="colorScale" priority="176">
      <colorScale>
        <cfvo type="min"/>
        <cfvo type="percentile" val="50"/>
        <cfvo type="max"/>
        <color rgb="FF2121FF"/>
        <color rgb="FF002060"/>
        <color theme="1"/>
      </colorScale>
    </cfRule>
    <cfRule type="colorScale" priority="191">
      <colorScale>
        <cfvo type="min"/>
        <cfvo type="percentile" val="50"/>
        <cfvo type="max"/>
        <color rgb="FF2121FF"/>
        <color rgb="FF002060"/>
        <color theme="1"/>
      </colorScale>
    </cfRule>
    <cfRule type="colorScale" priority="165">
      <colorScale>
        <cfvo type="min"/>
        <cfvo type="percentile" val="50"/>
        <cfvo type="max"/>
        <color rgb="FF2121FF"/>
        <color rgb="FF002060"/>
        <color theme="1"/>
      </colorScale>
    </cfRule>
    <cfRule type="colorScale" priority="186">
      <colorScale>
        <cfvo type="min"/>
        <cfvo type="percentile" val="50"/>
        <cfvo type="max"/>
        <color rgb="FF2121FF"/>
        <color rgb="FF002060"/>
        <color theme="1"/>
      </colorScale>
    </cfRule>
    <cfRule type="colorScale" priority="153">
      <colorScale>
        <cfvo type="min"/>
        <cfvo type="percentile" val="50"/>
        <cfvo type="max"/>
        <color rgb="FF2121FF"/>
        <color rgb="FF002060"/>
        <color theme="1"/>
      </colorScale>
    </cfRule>
    <cfRule type="colorScale" priority="155">
      <colorScale>
        <cfvo type="min"/>
        <cfvo type="percentile" val="50"/>
        <cfvo type="max"/>
        <color rgb="FF2121FF"/>
        <color rgb="FF002060"/>
        <color theme="1"/>
      </colorScale>
    </cfRule>
    <cfRule type="colorScale" priority="167">
      <colorScale>
        <cfvo type="min"/>
        <cfvo type="percentile" val="50"/>
        <cfvo type="max"/>
        <color rgb="FF2121FF"/>
        <color rgb="FF002060"/>
        <color theme="1"/>
      </colorScale>
    </cfRule>
  </conditionalFormatting>
  <conditionalFormatting sqref="AE23:AF30">
    <cfRule type="colorScale" priority="473">
      <colorScale>
        <cfvo type="min"/>
        <cfvo type="percentile" val="50"/>
        <cfvo type="max"/>
        <color rgb="FF2121FF"/>
        <color rgb="FF002060"/>
        <color theme="1"/>
      </colorScale>
    </cfRule>
  </conditionalFormatting>
  <conditionalFormatting sqref="AE23:AF40">
    <cfRule type="colorScale" priority="463">
      <colorScale>
        <cfvo type="min"/>
        <cfvo type="percentile" val="50"/>
        <cfvo type="max"/>
        <color rgb="FF2121FF"/>
        <color rgb="FF002060"/>
        <color theme="1"/>
      </colorScale>
    </cfRule>
  </conditionalFormatting>
  <conditionalFormatting sqref="AE23:AF49">
    <cfRule type="colorScale" priority="444">
      <colorScale>
        <cfvo type="min"/>
        <cfvo type="percentile" val="50"/>
        <cfvo type="max"/>
        <color rgb="FF2121FF"/>
        <color rgb="FF002060"/>
        <color theme="1"/>
      </colorScale>
    </cfRule>
    <cfRule type="colorScale" priority="442">
      <colorScale>
        <cfvo type="min"/>
        <cfvo type="percentile" val="50"/>
        <cfvo type="max"/>
        <color rgb="FF2121FF"/>
        <color rgb="FF002060"/>
        <color theme="1"/>
      </colorScale>
    </cfRule>
    <cfRule type="colorScale" priority="376">
      <colorScale>
        <cfvo type="min"/>
        <cfvo type="percentile" val="50"/>
        <cfvo type="max"/>
        <color rgb="FF2121FF"/>
        <color rgb="FF002060"/>
        <color theme="1"/>
      </colorScale>
    </cfRule>
    <cfRule type="colorScale" priority="374">
      <colorScale>
        <cfvo type="min"/>
        <cfvo type="percentile" val="50"/>
        <cfvo type="max"/>
        <color rgb="FF2121FF"/>
        <color rgb="FF002060"/>
        <color theme="1"/>
      </colorScale>
    </cfRule>
  </conditionalFormatting>
  <conditionalFormatting sqref="AE23:AF50">
    <cfRule type="colorScale" priority="1329">
      <colorScale>
        <cfvo type="min"/>
        <cfvo type="percentile" val="50"/>
        <cfvo type="max"/>
        <color rgb="FF2121FF"/>
        <color rgb="FF002060"/>
        <color theme="1"/>
      </colorScale>
    </cfRule>
  </conditionalFormatting>
  <conditionalFormatting sqref="AE31:AF38">
    <cfRule type="colorScale" priority="292">
      <colorScale>
        <cfvo type="min"/>
        <cfvo type="percentile" val="50"/>
        <cfvo type="max"/>
        <color rgb="FF2121FF"/>
        <color rgb="FF002060"/>
        <color theme="1"/>
      </colorScale>
    </cfRule>
  </conditionalFormatting>
  <conditionalFormatting sqref="AE33:AF35">
    <cfRule type="colorScale" priority="346">
      <colorScale>
        <cfvo type="min"/>
        <cfvo type="percentile" val="50"/>
        <cfvo type="max"/>
        <color rgb="FF2121FF"/>
        <color rgb="FF002060"/>
        <color theme="1"/>
      </colorScale>
    </cfRule>
    <cfRule type="colorScale" priority="931">
      <colorScale>
        <cfvo type="min"/>
        <cfvo type="percentile" val="50"/>
        <cfvo type="max"/>
        <color rgb="FF2121FF"/>
        <color rgb="FF002060"/>
        <color theme="1"/>
      </colorScale>
    </cfRule>
  </conditionalFormatting>
  <conditionalFormatting sqref="AE36:AF37">
    <cfRule type="colorScale" priority="342">
      <colorScale>
        <cfvo type="min"/>
        <cfvo type="percentile" val="50"/>
        <cfvo type="max"/>
        <color rgb="FF2121FF"/>
        <color rgb="FF002060"/>
        <color theme="1"/>
      </colorScale>
    </cfRule>
    <cfRule type="colorScale" priority="921">
      <colorScale>
        <cfvo type="min"/>
        <cfvo type="percentile" val="50"/>
        <cfvo type="max"/>
        <color rgb="FF2121FF"/>
        <color rgb="FF002060"/>
        <color theme="1"/>
      </colorScale>
    </cfRule>
  </conditionalFormatting>
  <conditionalFormatting sqref="AE36:AF38">
    <cfRule type="colorScale" priority="340">
      <colorScale>
        <cfvo type="min"/>
        <cfvo type="percentile" val="50"/>
        <cfvo type="max"/>
        <color rgb="FF2121FF"/>
        <color rgb="FF002060"/>
        <color theme="1"/>
      </colorScale>
    </cfRule>
  </conditionalFormatting>
  <conditionalFormatting sqref="AE41:AF49">
    <cfRule type="colorScale" priority="453">
      <colorScale>
        <cfvo type="min"/>
        <cfvo type="percentile" val="50"/>
        <cfvo type="max"/>
        <color rgb="FF2121FF"/>
        <color rgb="FF002060"/>
        <color theme="1"/>
      </colorScale>
    </cfRule>
  </conditionalFormatting>
  <conditionalFormatting sqref="AE50:AF50">
    <cfRule type="colorScale" priority="513">
      <colorScale>
        <cfvo type="min"/>
        <cfvo type="percentile" val="50"/>
        <cfvo type="max"/>
        <color rgb="FF2121FF"/>
        <color rgb="FF002060"/>
        <color theme="1"/>
      </colorScale>
    </cfRule>
    <cfRule type="colorScale" priority="515">
      <colorScale>
        <cfvo type="min"/>
        <cfvo type="percentile" val="50"/>
        <cfvo type="max"/>
        <color rgb="FF2121FF"/>
        <color rgb="FF002060"/>
        <color theme="1"/>
      </colorScale>
    </cfRule>
  </conditionalFormatting>
  <conditionalFormatting sqref="AE51:AF55">
    <cfRule type="colorScale" priority="507">
      <colorScale>
        <cfvo type="min"/>
        <cfvo type="percentile" val="50"/>
        <cfvo type="max"/>
        <color rgb="FF2121FF"/>
        <color rgb="FF002060"/>
        <color theme="1"/>
      </colorScale>
    </cfRule>
    <cfRule type="colorScale" priority="509">
      <colorScale>
        <cfvo type="min"/>
        <cfvo type="percentile" val="50"/>
        <cfvo type="max"/>
        <color rgb="FF2121FF"/>
        <color rgb="FF002060"/>
        <color theme="1"/>
      </colorScale>
    </cfRule>
    <cfRule type="colorScale" priority="511">
      <colorScale>
        <cfvo type="min"/>
        <cfvo type="percentile" val="50"/>
        <cfvo type="max"/>
        <color rgb="FF2121FF"/>
        <color rgb="FF002060"/>
        <color theme="1"/>
      </colorScale>
    </cfRule>
  </conditionalFormatting>
  <conditionalFormatting sqref="AE51:AF58">
    <cfRule type="colorScale" priority="1330">
      <colorScale>
        <cfvo type="min"/>
        <cfvo type="percentile" val="50"/>
        <cfvo type="max"/>
        <color rgb="FF2121FF"/>
        <color rgb="FF002060"/>
        <color theme="1"/>
      </colorScale>
    </cfRule>
  </conditionalFormatting>
  <conditionalFormatting sqref="AE59:AF59">
    <cfRule type="colorScale" priority="1316">
      <colorScale>
        <cfvo type="min"/>
        <cfvo type="percentile" val="50"/>
        <cfvo type="max"/>
        <color rgb="FF2121FF"/>
        <color rgb="FF002060"/>
        <color theme="1"/>
      </colorScale>
    </cfRule>
  </conditionalFormatting>
  <conditionalFormatting sqref="AF7:AF19">
    <cfRule type="colorScale" priority="50">
      <colorScale>
        <cfvo type="min"/>
        <cfvo type="percentile" val="50"/>
        <cfvo type="max"/>
        <color rgb="FF2121FF"/>
        <color rgb="FF002060"/>
        <color theme="1"/>
      </colorScale>
    </cfRule>
    <cfRule type="colorScale" priority="21">
      <colorScale>
        <cfvo type="min"/>
        <cfvo type="percentile" val="50"/>
        <cfvo type="max"/>
        <color rgb="FF2121FF"/>
        <color rgb="FF002060"/>
        <color theme="1"/>
      </colorScale>
    </cfRule>
    <cfRule type="colorScale" priority="82">
      <colorScale>
        <cfvo type="min"/>
        <cfvo type="percentile" val="50"/>
        <cfvo type="max"/>
        <color rgb="FF2121FF"/>
        <color rgb="FF002060"/>
        <color theme="1"/>
      </colorScale>
    </cfRule>
    <cfRule type="colorScale" priority="36">
      <colorScale>
        <cfvo type="min"/>
        <cfvo type="percentile" val="50"/>
        <cfvo type="max"/>
        <color rgb="FF2121FF"/>
        <color rgb="FF002060"/>
        <color theme="1"/>
      </colorScale>
    </cfRule>
    <cfRule type="colorScale" priority="78">
      <colorScale>
        <cfvo type="min"/>
        <cfvo type="percentile" val="50"/>
        <cfvo type="max"/>
        <color rgb="FF2121FF"/>
        <color rgb="FF002060"/>
        <color theme="1"/>
      </colorScale>
    </cfRule>
    <cfRule type="colorScale" priority="80">
      <colorScale>
        <cfvo type="min"/>
        <cfvo type="percentile" val="50"/>
        <cfvo type="max"/>
        <color rgb="FF2121FF"/>
        <color rgb="FF002060"/>
        <color theme="1"/>
      </colorScale>
    </cfRule>
    <cfRule type="colorScale" priority="33">
      <colorScale>
        <cfvo type="min"/>
        <cfvo type="percentile" val="50"/>
        <cfvo type="max"/>
        <color rgb="FF2121FF"/>
        <color rgb="FF002060"/>
        <color theme="1"/>
      </colorScale>
    </cfRule>
    <cfRule type="colorScale" priority="38">
      <colorScale>
        <cfvo type="min"/>
        <cfvo type="percentile" val="50"/>
        <cfvo type="max"/>
        <color rgb="FF2121FF"/>
        <color rgb="FF002060"/>
        <color theme="1"/>
      </colorScale>
    </cfRule>
    <cfRule type="colorScale" priority="83">
      <colorScale>
        <cfvo type="min"/>
        <cfvo type="percentile" val="50"/>
        <cfvo type="max"/>
        <color rgb="FF2121FF"/>
        <color rgb="FF002060"/>
        <color theme="1"/>
      </colorScale>
    </cfRule>
    <cfRule type="colorScale" priority="25">
      <colorScale>
        <cfvo type="min"/>
        <cfvo type="percentile" val="50"/>
        <cfvo type="max"/>
        <color rgb="FF2121FF"/>
        <color rgb="FF002060"/>
        <color theme="1"/>
      </colorScale>
    </cfRule>
    <cfRule type="colorScale" priority="20">
      <colorScale>
        <cfvo type="min"/>
        <cfvo type="percentile" val="50"/>
        <cfvo type="max"/>
        <color rgb="FF2121FF"/>
        <color rgb="FF002060"/>
        <color theme="1"/>
      </colorScale>
    </cfRule>
    <cfRule type="colorScale" priority="11">
      <colorScale>
        <cfvo type="min"/>
        <cfvo type="percentile" val="50"/>
        <cfvo type="max"/>
        <color rgb="FF2121FF"/>
        <color rgb="FF002060"/>
        <color theme="1"/>
      </colorScale>
    </cfRule>
    <cfRule type="colorScale" priority="32">
      <colorScale>
        <cfvo type="min"/>
        <cfvo type="percentile" val="50"/>
        <cfvo type="max"/>
        <color rgb="FF2121FF"/>
        <color rgb="FF002060"/>
        <color theme="1"/>
      </colorScale>
    </cfRule>
    <cfRule type="colorScale" priority="31">
      <colorScale>
        <cfvo type="min"/>
        <cfvo type="percentile" val="50"/>
        <cfvo type="max"/>
        <color rgb="FF2121FF"/>
        <color rgb="FF002060"/>
        <color theme="1"/>
      </colorScale>
    </cfRule>
    <cfRule type="colorScale" priority="74">
      <colorScale>
        <cfvo type="min"/>
        <cfvo type="percentile" val="50"/>
        <cfvo type="max"/>
        <color rgb="FF2121FF"/>
        <color rgb="FF002060"/>
        <color theme="1"/>
      </colorScale>
    </cfRule>
    <cfRule type="colorScale" priority="30">
      <colorScale>
        <cfvo type="min"/>
        <cfvo type="percentile" val="50"/>
        <cfvo type="max"/>
        <color rgb="FF2121FF"/>
        <color rgb="FF002060"/>
        <color theme="1"/>
      </colorScale>
    </cfRule>
    <cfRule type="colorScale" priority="85">
      <colorScale>
        <cfvo type="min"/>
        <cfvo type="percentile" val="50"/>
        <cfvo type="max"/>
        <color rgb="FF2121FF"/>
        <color rgb="FF002060"/>
        <color theme="1"/>
      </colorScale>
    </cfRule>
    <cfRule type="colorScale" priority="29">
      <colorScale>
        <cfvo type="min"/>
        <cfvo type="percentile" val="50"/>
        <cfvo type="max"/>
        <color rgb="FF2121FF"/>
        <color rgb="FF002060"/>
        <color theme="1"/>
      </colorScale>
    </cfRule>
    <cfRule type="colorScale" priority="10">
      <colorScale>
        <cfvo type="min"/>
        <cfvo type="percentile" val="50"/>
        <cfvo type="max"/>
        <color rgb="FF2121FF"/>
        <color rgb="FF002060"/>
        <color theme="1"/>
      </colorScale>
    </cfRule>
    <cfRule type="colorScale" priority="48">
      <colorScale>
        <cfvo type="min"/>
        <cfvo type="percentile" val="50"/>
        <cfvo type="max"/>
        <color rgb="FF2121FF"/>
        <color rgb="FF002060"/>
        <color theme="1"/>
      </colorScale>
    </cfRule>
    <cfRule type="colorScale" priority="12">
      <colorScale>
        <cfvo type="min"/>
        <cfvo type="percentile" val="50"/>
        <cfvo type="max"/>
        <color rgb="FF2121FF"/>
        <color rgb="FF002060"/>
        <color theme="1"/>
      </colorScale>
    </cfRule>
    <cfRule type="colorScale" priority="9">
      <colorScale>
        <cfvo type="min"/>
        <cfvo type="percentile" val="50"/>
        <cfvo type="max"/>
        <color rgb="FF2121FF"/>
        <color rgb="FF002060"/>
        <color theme="1"/>
      </colorScale>
    </cfRule>
    <cfRule type="colorScale" priority="69">
      <colorScale>
        <cfvo type="min"/>
        <cfvo type="percentile" val="50"/>
        <cfvo type="max"/>
        <color rgb="FF2121FF"/>
        <color rgb="FF002060"/>
        <color theme="1"/>
      </colorScale>
    </cfRule>
    <cfRule type="colorScale" priority="26">
      <colorScale>
        <cfvo type="min"/>
        <cfvo type="percentile" val="50"/>
        <cfvo type="max"/>
        <color rgb="FF2121FF"/>
        <color rgb="FF002060"/>
        <color theme="1"/>
      </colorScale>
    </cfRule>
    <cfRule type="colorScale" priority="59">
      <colorScale>
        <cfvo type="min"/>
        <cfvo type="percentile" val="50"/>
        <cfvo type="max"/>
        <color rgb="FF2121FF"/>
        <color rgb="FF002060"/>
        <color theme="1"/>
      </colorScale>
    </cfRule>
  </conditionalFormatting>
  <conditionalFormatting sqref="AF20:AF22">
    <cfRule type="colorScale" priority="127">
      <colorScale>
        <cfvo type="min"/>
        <cfvo type="percentile" val="50"/>
        <cfvo type="max"/>
        <color rgb="FF2121FF"/>
        <color rgb="FF002060"/>
        <color theme="1"/>
      </colorScale>
    </cfRule>
    <cfRule type="colorScale" priority="128">
      <colorScale>
        <cfvo type="min"/>
        <cfvo type="percentile" val="50"/>
        <cfvo type="max"/>
        <color rgb="FF2121FF"/>
        <color rgb="FF002060"/>
        <color theme="1"/>
      </colorScale>
    </cfRule>
    <cfRule type="colorScale" priority="136">
      <colorScale>
        <cfvo type="min"/>
        <cfvo type="percentile" val="50"/>
        <cfvo type="max"/>
        <color rgb="FF2121FF"/>
        <color rgb="FF002060"/>
        <color theme="1"/>
      </colorScale>
    </cfRule>
    <cfRule type="colorScale" priority="137">
      <colorScale>
        <cfvo type="min"/>
        <cfvo type="percentile" val="50"/>
        <cfvo type="max"/>
        <color rgb="FF2121FF"/>
        <color rgb="FF002060"/>
        <color theme="1"/>
      </colorScale>
    </cfRule>
    <cfRule type="colorScale" priority="141">
      <colorScale>
        <cfvo type="min"/>
        <cfvo type="percentile" val="50"/>
        <cfvo type="max"/>
        <color rgb="FF2121FF"/>
        <color rgb="FF002060"/>
        <color theme="1"/>
      </colorScale>
    </cfRule>
    <cfRule type="colorScale" priority="142">
      <colorScale>
        <cfvo type="min"/>
        <cfvo type="percentile" val="50"/>
        <cfvo type="max"/>
        <color rgb="FF2121FF"/>
        <color rgb="FF002060"/>
        <color theme="1"/>
      </colorScale>
    </cfRule>
    <cfRule type="colorScale" priority="145">
      <colorScale>
        <cfvo type="min"/>
        <cfvo type="percentile" val="50"/>
        <cfvo type="max"/>
        <color rgb="FF2121FF"/>
        <color rgb="FF002060"/>
        <color theme="1"/>
      </colorScale>
    </cfRule>
    <cfRule type="colorScale" priority="146">
      <colorScale>
        <cfvo type="min"/>
        <cfvo type="percentile" val="50"/>
        <cfvo type="max"/>
        <color rgb="FF2121FF"/>
        <color rgb="FF002060"/>
        <color theme="1"/>
      </colorScale>
    </cfRule>
    <cfRule type="colorScale" priority="147">
      <colorScale>
        <cfvo type="min"/>
        <cfvo type="percentile" val="50"/>
        <cfvo type="max"/>
        <color rgb="FF2121FF"/>
        <color rgb="FF002060"/>
        <color theme="1"/>
      </colorScale>
    </cfRule>
    <cfRule type="colorScale" priority="148">
      <colorScale>
        <cfvo type="min"/>
        <cfvo type="percentile" val="50"/>
        <cfvo type="max"/>
        <color rgb="FF2121FF"/>
        <color rgb="FF002060"/>
        <color theme="1"/>
      </colorScale>
    </cfRule>
    <cfRule type="colorScale" priority="149">
      <colorScale>
        <cfvo type="min"/>
        <cfvo type="percentile" val="50"/>
        <cfvo type="max"/>
        <color rgb="FF2121FF"/>
        <color rgb="FF002060"/>
        <color theme="1"/>
      </colorScale>
    </cfRule>
    <cfRule type="colorScale" priority="152">
      <colorScale>
        <cfvo type="min"/>
        <cfvo type="percentile" val="50"/>
        <cfvo type="max"/>
        <color rgb="FF2121FF"/>
        <color rgb="FF002060"/>
        <color theme="1"/>
      </colorScale>
    </cfRule>
    <cfRule type="colorScale" priority="154">
      <colorScale>
        <cfvo type="min"/>
        <cfvo type="percentile" val="50"/>
        <cfvo type="max"/>
        <color rgb="FF2121FF"/>
        <color rgb="FF002060"/>
        <color theme="1"/>
      </colorScale>
    </cfRule>
    <cfRule type="colorScale" priority="164">
      <colorScale>
        <cfvo type="min"/>
        <cfvo type="percentile" val="50"/>
        <cfvo type="max"/>
        <color rgb="FF2121FF"/>
        <color rgb="FF002060"/>
        <color theme="1"/>
      </colorScale>
    </cfRule>
    <cfRule type="colorScale" priority="166">
      <colorScale>
        <cfvo type="min"/>
        <cfvo type="percentile" val="50"/>
        <cfvo type="max"/>
        <color rgb="FF2121FF"/>
        <color rgb="FF002060"/>
        <color theme="1"/>
      </colorScale>
    </cfRule>
    <cfRule type="colorScale" priority="175">
      <colorScale>
        <cfvo type="min"/>
        <cfvo type="percentile" val="50"/>
        <cfvo type="max"/>
        <color rgb="FF2121FF"/>
        <color rgb="FF002060"/>
        <color theme="1"/>
      </colorScale>
    </cfRule>
    <cfRule type="colorScale" priority="185">
      <colorScale>
        <cfvo type="min"/>
        <cfvo type="percentile" val="50"/>
        <cfvo type="max"/>
        <color rgb="FF2121FF"/>
        <color rgb="FF002060"/>
        <color theme="1"/>
      </colorScale>
    </cfRule>
    <cfRule type="colorScale" priority="190">
      <colorScale>
        <cfvo type="min"/>
        <cfvo type="percentile" val="50"/>
        <cfvo type="max"/>
        <color rgb="FF2121FF"/>
        <color rgb="FF002060"/>
        <color theme="1"/>
      </colorScale>
    </cfRule>
    <cfRule type="colorScale" priority="194">
      <colorScale>
        <cfvo type="min"/>
        <cfvo type="percentile" val="50"/>
        <cfvo type="max"/>
        <color rgb="FF2121FF"/>
        <color rgb="FF002060"/>
        <color theme="1"/>
      </colorScale>
    </cfRule>
    <cfRule type="colorScale" priority="196">
      <colorScale>
        <cfvo type="min"/>
        <cfvo type="percentile" val="50"/>
        <cfvo type="max"/>
        <color rgb="FF2121FF"/>
        <color rgb="FF002060"/>
        <color theme="1"/>
      </colorScale>
    </cfRule>
    <cfRule type="colorScale" priority="198">
      <colorScale>
        <cfvo type="min"/>
        <cfvo type="percentile" val="50"/>
        <cfvo type="max"/>
        <color rgb="FF2121FF"/>
        <color rgb="FF002060"/>
        <color theme="1"/>
      </colorScale>
    </cfRule>
    <cfRule type="colorScale" priority="199">
      <colorScale>
        <cfvo type="min"/>
        <cfvo type="percentile" val="50"/>
        <cfvo type="max"/>
        <color rgb="FF2121FF"/>
        <color rgb="FF002060"/>
        <color theme="1"/>
      </colorScale>
    </cfRule>
    <cfRule type="colorScale" priority="201">
      <colorScale>
        <cfvo type="min"/>
        <cfvo type="percentile" val="50"/>
        <cfvo type="max"/>
        <color rgb="FF2121FF"/>
        <color rgb="FF002060"/>
        <color theme="1"/>
      </colorScale>
    </cfRule>
    <cfRule type="colorScale" priority="125">
      <colorScale>
        <cfvo type="min"/>
        <cfvo type="percentile" val="50"/>
        <cfvo type="max"/>
        <color rgb="FF2121FF"/>
        <color rgb="FF002060"/>
        <color theme="1"/>
      </colorScale>
    </cfRule>
    <cfRule type="colorScale" priority="126">
      <colorScale>
        <cfvo type="min"/>
        <cfvo type="percentile" val="50"/>
        <cfvo type="max"/>
        <color rgb="FF2121FF"/>
        <color rgb="FF002060"/>
        <color theme="1"/>
      </colorScale>
    </cfRule>
  </conditionalFormatting>
  <conditionalFormatting sqref="AF23:AF30 AE27:AE30">
    <cfRule type="colorScale" priority="302">
      <colorScale>
        <cfvo type="min"/>
        <cfvo type="percentile" val="50"/>
        <cfvo type="max"/>
        <color rgb="FF2121FF"/>
        <color rgb="FF002060"/>
        <color theme="1"/>
      </colorScale>
    </cfRule>
  </conditionalFormatting>
  <conditionalFormatting sqref="AF23:AF30">
    <cfRule type="colorScale" priority="472">
      <colorScale>
        <cfvo type="min"/>
        <cfvo type="percentile" val="50"/>
        <cfvo type="max"/>
        <color rgb="FF2121FF"/>
        <color rgb="FF002060"/>
        <color theme="1"/>
      </colorScale>
    </cfRule>
    <cfRule type="colorScale" priority="301">
      <colorScale>
        <cfvo type="min"/>
        <cfvo type="percentile" val="50"/>
        <cfvo type="max"/>
        <color rgb="FF2121FF"/>
        <color rgb="FF002060"/>
        <color theme="1"/>
      </colorScale>
    </cfRule>
  </conditionalFormatting>
  <conditionalFormatting sqref="AF23:AF38 AE27:AE38">
    <cfRule type="colorScale" priority="367">
      <colorScale>
        <cfvo type="min"/>
        <cfvo type="percentile" val="50"/>
        <cfvo type="max"/>
        <color rgb="FF2121FF"/>
        <color rgb="FF002060"/>
        <color theme="1"/>
      </colorScale>
    </cfRule>
    <cfRule type="colorScale" priority="365">
      <colorScale>
        <cfvo type="min"/>
        <cfvo type="percentile" val="50"/>
        <cfvo type="max"/>
        <color rgb="FF2121FF"/>
        <color rgb="FF002060"/>
        <color theme="1"/>
      </colorScale>
    </cfRule>
    <cfRule type="colorScale" priority="281">
      <colorScale>
        <cfvo type="min"/>
        <cfvo type="percentile" val="50"/>
        <cfvo type="max"/>
        <color rgb="FF2121FF"/>
        <color rgb="FF002060"/>
        <color theme="1"/>
      </colorScale>
    </cfRule>
    <cfRule type="colorScale" priority="336">
      <colorScale>
        <cfvo type="min"/>
        <cfvo type="percentile" val="50"/>
        <cfvo type="max"/>
        <color rgb="FF2121FF"/>
        <color rgb="FF002060"/>
        <color theme="1"/>
      </colorScale>
    </cfRule>
    <cfRule type="colorScale" priority="283">
      <colorScale>
        <cfvo type="min"/>
        <cfvo type="percentile" val="50"/>
        <cfvo type="max"/>
        <color rgb="FF2121FF"/>
        <color rgb="FF002060"/>
        <color theme="1"/>
      </colorScale>
    </cfRule>
  </conditionalFormatting>
  <conditionalFormatting sqref="AF23:AF38">
    <cfRule type="colorScale" priority="335">
      <colorScale>
        <cfvo type="min"/>
        <cfvo type="percentile" val="50"/>
        <cfvo type="max"/>
        <color rgb="FF2121FF"/>
        <color rgb="FF002060"/>
        <color theme="1"/>
      </colorScale>
    </cfRule>
    <cfRule type="colorScale" priority="282">
      <colorScale>
        <cfvo type="min"/>
        <cfvo type="percentile" val="50"/>
        <cfvo type="max"/>
        <color rgb="FF2121FF"/>
        <color rgb="FF002060"/>
        <color theme="1"/>
      </colorScale>
    </cfRule>
    <cfRule type="colorScale" priority="280">
      <colorScale>
        <cfvo type="min"/>
        <cfvo type="percentile" val="50"/>
        <cfvo type="max"/>
        <color rgb="FF2121FF"/>
        <color rgb="FF002060"/>
        <color theme="1"/>
      </colorScale>
    </cfRule>
    <cfRule type="colorScale" priority="363">
      <colorScale>
        <cfvo type="min"/>
        <cfvo type="percentile" val="50"/>
        <cfvo type="max"/>
        <color rgb="FF2121FF"/>
        <color rgb="FF002060"/>
        <color theme="1"/>
      </colorScale>
    </cfRule>
    <cfRule type="colorScale" priority="364">
      <colorScale>
        <cfvo type="min"/>
        <cfvo type="percentile" val="50"/>
        <cfvo type="max"/>
        <color rgb="FF2121FF"/>
        <color rgb="FF002060"/>
        <color theme="1"/>
      </colorScale>
    </cfRule>
    <cfRule type="colorScale" priority="366">
      <colorScale>
        <cfvo type="min"/>
        <cfvo type="percentile" val="50"/>
        <cfvo type="max"/>
        <color rgb="FF2121FF"/>
        <color rgb="FF002060"/>
        <color theme="1"/>
      </colorScale>
    </cfRule>
  </conditionalFormatting>
  <conditionalFormatting sqref="AF23:AF40">
    <cfRule type="colorScale" priority="462">
      <colorScale>
        <cfvo type="min"/>
        <cfvo type="percentile" val="50"/>
        <cfvo type="max"/>
        <color rgb="FF2121FF"/>
        <color rgb="FF002060"/>
        <color theme="1"/>
      </colorScale>
    </cfRule>
  </conditionalFormatting>
  <conditionalFormatting sqref="AF23:AF42 AE23:AE40">
    <cfRule type="colorScale" priority="917">
      <colorScale>
        <cfvo type="min"/>
        <cfvo type="percentile" val="50"/>
        <cfvo type="max"/>
        <color rgb="FF2121FF"/>
        <color rgb="FF002060"/>
        <color theme="1"/>
      </colorScale>
    </cfRule>
  </conditionalFormatting>
  <conditionalFormatting sqref="AF23:AF42">
    <cfRule type="colorScale" priority="922">
      <colorScale>
        <cfvo type="min"/>
        <cfvo type="percentile" val="50"/>
        <cfvo type="max"/>
        <color rgb="FF2121FF"/>
        <color rgb="FF002060"/>
        <color theme="1"/>
      </colorScale>
    </cfRule>
    <cfRule type="colorScale" priority="916">
      <colorScale>
        <cfvo type="min"/>
        <cfvo type="percentile" val="50"/>
        <cfvo type="max"/>
        <color rgb="FF2121FF"/>
        <color rgb="FF002060"/>
        <color theme="1"/>
      </colorScale>
    </cfRule>
  </conditionalFormatting>
  <conditionalFormatting sqref="AF23:AF49 AE23:AE40">
    <cfRule type="colorScale" priority="517">
      <colorScale>
        <cfvo type="min"/>
        <cfvo type="percentile" val="50"/>
        <cfvo type="max"/>
        <color rgb="FF2121FF"/>
        <color rgb="FF002060"/>
        <color theme="1"/>
      </colorScale>
    </cfRule>
    <cfRule type="colorScale" priority="1336">
      <colorScale>
        <cfvo type="min"/>
        <cfvo type="percentile" val="50"/>
        <cfvo type="max"/>
        <color rgb="FF2121FF"/>
        <color rgb="FF002060"/>
        <color theme="1"/>
      </colorScale>
    </cfRule>
  </conditionalFormatting>
  <conditionalFormatting sqref="AF23:AF49">
    <cfRule type="colorScale" priority="441">
      <colorScale>
        <cfvo type="min"/>
        <cfvo type="percentile" val="50"/>
        <cfvo type="max"/>
        <color rgb="FF2121FF"/>
        <color rgb="FF002060"/>
        <color theme="1"/>
      </colorScale>
    </cfRule>
    <cfRule type="colorScale" priority="443">
      <colorScale>
        <cfvo type="min"/>
        <cfvo type="percentile" val="50"/>
        <cfvo type="max"/>
        <color rgb="FF2121FF"/>
        <color rgb="FF002060"/>
        <color theme="1"/>
      </colorScale>
    </cfRule>
    <cfRule type="colorScale" priority="516">
      <colorScale>
        <cfvo type="min"/>
        <cfvo type="percentile" val="50"/>
        <cfvo type="max"/>
        <color rgb="FF2121FF"/>
        <color rgb="FF002060"/>
        <color theme="1"/>
      </colorScale>
    </cfRule>
    <cfRule type="colorScale" priority="373">
      <colorScale>
        <cfvo type="min"/>
        <cfvo type="percentile" val="50"/>
        <cfvo type="max"/>
        <color rgb="FF2121FF"/>
        <color rgb="FF002060"/>
        <color theme="1"/>
      </colorScale>
    </cfRule>
    <cfRule type="colorScale" priority="375">
      <colorScale>
        <cfvo type="min"/>
        <cfvo type="percentile" val="50"/>
        <cfvo type="max"/>
        <color rgb="FF2121FF"/>
        <color rgb="FF002060"/>
        <color theme="1"/>
      </colorScale>
    </cfRule>
    <cfRule type="colorScale" priority="1335">
      <colorScale>
        <cfvo type="min"/>
        <cfvo type="percentile" val="50"/>
        <cfvo type="max"/>
        <color rgb="FF2121FF"/>
        <color rgb="FF002060"/>
        <color theme="1"/>
      </colorScale>
    </cfRule>
  </conditionalFormatting>
  <conditionalFormatting sqref="AF23:AF50">
    <cfRule type="colorScale" priority="1326">
      <colorScale>
        <cfvo type="min"/>
        <cfvo type="percentile" val="50"/>
        <cfvo type="max"/>
        <color rgb="FF2121FF"/>
        <color rgb="FF002060"/>
        <color theme="1"/>
      </colorScale>
    </cfRule>
  </conditionalFormatting>
  <conditionalFormatting sqref="AF23:AF58">
    <cfRule type="colorScale" priority="1328">
      <colorScale>
        <cfvo type="min"/>
        <cfvo type="percentile" val="50"/>
        <cfvo type="max"/>
        <color rgb="FF2121FF"/>
        <color rgb="FF002060"/>
        <color theme="1"/>
      </colorScale>
    </cfRule>
  </conditionalFormatting>
  <conditionalFormatting sqref="AF30">
    <cfRule type="colorScale" priority="940">
      <colorScale>
        <cfvo type="min"/>
        <cfvo type="percentile" val="50"/>
        <cfvo type="max"/>
        <color rgb="FF2121FF"/>
        <color rgb="FF002060"/>
        <color theme="1"/>
      </colorScale>
    </cfRule>
    <cfRule type="colorScale" priority="350">
      <colorScale>
        <cfvo type="min"/>
        <cfvo type="percentile" val="50"/>
        <cfvo type="max"/>
        <color rgb="FF2121FF"/>
        <color rgb="FF002060"/>
        <color theme="1"/>
      </colorScale>
    </cfRule>
  </conditionalFormatting>
  <conditionalFormatting sqref="AF31">
    <cfRule type="colorScale" priority="352">
      <colorScale>
        <cfvo type="min"/>
        <cfvo type="percentile" val="50"/>
        <cfvo type="max"/>
        <color rgb="FF2121FF"/>
        <color rgb="FF002060"/>
        <color theme="1"/>
      </colorScale>
    </cfRule>
    <cfRule type="colorScale" priority="943">
      <colorScale>
        <cfvo type="min"/>
        <cfvo type="percentile" val="50"/>
        <cfvo type="max"/>
        <color rgb="FF2121FF"/>
        <color rgb="FF002060"/>
        <color theme="1"/>
      </colorScale>
    </cfRule>
  </conditionalFormatting>
  <conditionalFormatting sqref="AF31:AF32">
    <cfRule type="colorScale" priority="936">
      <colorScale>
        <cfvo type="min"/>
        <cfvo type="percentile" val="50"/>
        <cfvo type="max"/>
        <color rgb="FF2121FF"/>
        <color rgb="FF002060"/>
        <color theme="1"/>
      </colorScale>
    </cfRule>
    <cfRule type="colorScale" priority="347">
      <colorScale>
        <cfvo type="min"/>
        <cfvo type="percentile" val="50"/>
        <cfvo type="max"/>
        <color rgb="FF2121FF"/>
        <color rgb="FF002060"/>
        <color theme="1"/>
      </colorScale>
    </cfRule>
  </conditionalFormatting>
  <conditionalFormatting sqref="AF31:AF38">
    <cfRule type="colorScale" priority="291">
      <colorScale>
        <cfvo type="min"/>
        <cfvo type="percentile" val="50"/>
        <cfvo type="max"/>
        <color rgb="FF2121FF"/>
        <color rgb="FF002060"/>
        <color theme="1"/>
      </colorScale>
    </cfRule>
  </conditionalFormatting>
  <conditionalFormatting sqref="AF33:AF35">
    <cfRule type="colorScale" priority="930">
      <colorScale>
        <cfvo type="min"/>
        <cfvo type="percentile" val="50"/>
        <cfvo type="max"/>
        <color rgb="FF2121FF"/>
        <color rgb="FF002060"/>
        <color theme="1"/>
      </colorScale>
    </cfRule>
    <cfRule type="colorScale" priority="345">
      <colorScale>
        <cfvo type="min"/>
        <cfvo type="percentile" val="50"/>
        <cfvo type="max"/>
        <color rgb="FF2121FF"/>
        <color rgb="FF002060"/>
        <color theme="1"/>
      </colorScale>
    </cfRule>
  </conditionalFormatting>
  <conditionalFormatting sqref="AF36:AF37">
    <cfRule type="colorScale" priority="341">
      <colorScale>
        <cfvo type="min"/>
        <cfvo type="percentile" val="50"/>
        <cfvo type="max"/>
        <color rgb="FF2121FF"/>
        <color rgb="FF002060"/>
        <color theme="1"/>
      </colorScale>
    </cfRule>
    <cfRule type="colorScale" priority="920">
      <colorScale>
        <cfvo type="min"/>
        <cfvo type="percentile" val="50"/>
        <cfvo type="max"/>
        <color rgb="FF2121FF"/>
        <color rgb="FF002060"/>
        <color theme="1"/>
      </colorScale>
    </cfRule>
  </conditionalFormatting>
  <conditionalFormatting sqref="AF36:AF38">
    <cfRule type="colorScale" priority="339">
      <colorScale>
        <cfvo type="min"/>
        <cfvo type="percentile" val="50"/>
        <cfvo type="max"/>
        <color rgb="FF2121FF"/>
        <color rgb="FF002060"/>
        <color theme="1"/>
      </colorScale>
    </cfRule>
  </conditionalFormatting>
  <conditionalFormatting sqref="AF38">
    <cfRule type="colorScale" priority="343">
      <colorScale>
        <cfvo type="min"/>
        <cfvo type="percentile" val="50"/>
        <cfvo type="max"/>
        <color rgb="FF2121FF"/>
        <color rgb="FF002060"/>
        <color theme="1"/>
      </colorScale>
    </cfRule>
  </conditionalFormatting>
  <conditionalFormatting sqref="AF41:AF49">
    <cfRule type="colorScale" priority="452">
      <colorScale>
        <cfvo type="min"/>
        <cfvo type="percentile" val="50"/>
        <cfvo type="max"/>
        <color rgb="FF2121FF"/>
        <color rgb="FF002060"/>
        <color theme="1"/>
      </colorScale>
    </cfRule>
  </conditionalFormatting>
  <conditionalFormatting sqref="AF50">
    <cfRule type="colorScale" priority="514">
      <colorScale>
        <cfvo type="min"/>
        <cfvo type="percentile" val="50"/>
        <cfvo type="max"/>
        <color rgb="FF2121FF"/>
        <color rgb="FF002060"/>
        <color theme="1"/>
      </colorScale>
    </cfRule>
    <cfRule type="colorScale" priority="512">
      <colorScale>
        <cfvo type="min"/>
        <cfvo type="percentile" val="50"/>
        <cfvo type="max"/>
        <color rgb="FF2121FF"/>
        <color rgb="FF002060"/>
        <color theme="1"/>
      </colorScale>
    </cfRule>
  </conditionalFormatting>
  <conditionalFormatting sqref="AF51:AF55">
    <cfRule type="colorScale" priority="508">
      <colorScale>
        <cfvo type="min"/>
        <cfvo type="percentile" val="50"/>
        <cfvo type="max"/>
        <color rgb="FF2121FF"/>
        <color rgb="FF002060"/>
        <color theme="1"/>
      </colorScale>
    </cfRule>
    <cfRule type="colorScale" priority="510">
      <colorScale>
        <cfvo type="min"/>
        <cfvo type="percentile" val="50"/>
        <cfvo type="max"/>
        <color rgb="FF2121FF"/>
        <color rgb="FF002060"/>
        <color theme="1"/>
      </colorScale>
    </cfRule>
    <cfRule type="colorScale" priority="506">
      <colorScale>
        <cfvo type="min"/>
        <cfvo type="percentile" val="50"/>
        <cfvo type="max"/>
        <color rgb="FF2121FF"/>
        <color rgb="FF002060"/>
        <color theme="1"/>
      </colorScale>
    </cfRule>
  </conditionalFormatting>
  <conditionalFormatting sqref="AF59">
    <cfRule type="colorScale" priority="1315">
      <colorScale>
        <cfvo type="min"/>
        <cfvo type="percentile" val="50"/>
        <cfvo type="max"/>
        <color rgb="FF2121FF"/>
        <color rgb="FF002060"/>
        <color theme="1"/>
      </colorScale>
    </cfRule>
  </conditionalFormatting>
  <conditionalFormatting sqref="AI14:AI19 AJ14:AJ35 AI7:AJ13">
    <cfRule type="colorScale" priority="3">
      <colorScale>
        <cfvo type="min"/>
        <cfvo type="percentile" val="50"/>
        <cfvo type="max"/>
        <color rgb="FF2121FF"/>
        <color rgb="FF002060"/>
        <color theme="1"/>
      </colorScale>
    </cfRule>
    <cfRule type="colorScale" priority="7">
      <colorScale>
        <cfvo type="min"/>
        <cfvo type="percentile" val="50"/>
        <cfvo type="max"/>
        <color rgb="FF2121FF"/>
        <color rgb="FF002060"/>
        <color theme="1"/>
      </colorScale>
    </cfRule>
    <cfRule type="colorScale" priority="1">
      <colorScale>
        <cfvo type="min"/>
        <cfvo type="percentile" val="50"/>
        <cfvo type="max"/>
        <color rgb="FF2121FF"/>
        <color rgb="FF002060"/>
        <color theme="1"/>
      </colorScale>
    </cfRule>
  </conditionalFormatting>
  <conditionalFormatting sqref="AI20:AI22">
    <cfRule type="colorScale" priority="117">
      <colorScale>
        <cfvo type="min"/>
        <cfvo type="percentile" val="50"/>
        <cfvo type="max"/>
        <color rgb="FF2121FF"/>
        <color rgb="FF002060"/>
        <color theme="1"/>
      </colorScale>
    </cfRule>
    <cfRule type="colorScale" priority="123">
      <colorScale>
        <cfvo type="min"/>
        <cfvo type="percentile" val="50"/>
        <cfvo type="max"/>
        <color rgb="FF2121FF"/>
        <color rgb="FF002060"/>
        <color theme="1"/>
      </colorScale>
    </cfRule>
    <cfRule type="colorScale" priority="119">
      <colorScale>
        <cfvo type="min"/>
        <cfvo type="percentile" val="50"/>
        <cfvo type="max"/>
        <color rgb="FF2121FF"/>
        <color rgb="FF002060"/>
        <color theme="1"/>
      </colorScale>
    </cfRule>
  </conditionalFormatting>
  <conditionalFormatting sqref="AI23:AI26">
    <cfRule type="colorScale" priority="264">
      <colorScale>
        <cfvo type="min"/>
        <cfvo type="percentile" val="50"/>
        <cfvo type="max"/>
        <color rgb="FF2121FF"/>
        <color rgb="FF002060"/>
        <color theme="1"/>
      </colorScale>
    </cfRule>
    <cfRule type="colorScale" priority="270">
      <colorScale>
        <cfvo type="min"/>
        <cfvo type="percentile" val="50"/>
        <cfvo type="max"/>
        <color rgb="FF2121FF"/>
        <color rgb="FF002060"/>
        <color theme="1"/>
      </colorScale>
    </cfRule>
    <cfRule type="colorScale" priority="266">
      <colorScale>
        <cfvo type="min"/>
        <cfvo type="percentile" val="50"/>
        <cfvo type="max"/>
        <color rgb="FF2121FF"/>
        <color rgb="FF002060"/>
        <color theme="1"/>
      </colorScale>
    </cfRule>
  </conditionalFormatting>
  <conditionalFormatting sqref="AI27">
    <cfRule type="colorScale" priority="262">
      <colorScale>
        <cfvo type="min"/>
        <cfvo type="percentile" val="50"/>
        <cfvo type="max"/>
        <color rgb="FF2121FF"/>
        <color rgb="FF002060"/>
        <color theme="1"/>
      </colorScale>
    </cfRule>
  </conditionalFormatting>
  <conditionalFormatting sqref="AI36:AJ38 AI27:AI35">
    <cfRule type="colorScale" priority="257">
      <colorScale>
        <cfvo type="min"/>
        <cfvo type="percentile" val="50"/>
        <cfvo type="max"/>
        <color rgb="FF2121FF"/>
        <color rgb="FF002060"/>
        <color theme="1"/>
      </colorScale>
    </cfRule>
  </conditionalFormatting>
  <conditionalFormatting sqref="AI36:AJ38 AI28:AI35">
    <cfRule type="colorScale" priority="261">
      <colorScale>
        <cfvo type="min"/>
        <cfvo type="percentile" val="50"/>
        <cfvo type="max"/>
        <color rgb="FF2121FF"/>
        <color rgb="FF002060"/>
        <color theme="1"/>
      </colorScale>
    </cfRule>
  </conditionalFormatting>
  <conditionalFormatting sqref="AJ7:AJ35">
    <cfRule type="colorScale" priority="68">
      <colorScale>
        <cfvo type="min"/>
        <cfvo type="percentile" val="50"/>
        <cfvo type="max"/>
        <color rgb="FF2121FF"/>
        <color rgb="FF002060"/>
        <color theme="1"/>
      </colorScale>
    </cfRule>
    <cfRule type="colorScale" priority="65">
      <colorScale>
        <cfvo type="min"/>
        <cfvo type="percentile" val="50"/>
        <cfvo type="max"/>
        <color rgb="FF2121FF"/>
        <color rgb="FF002060"/>
        <color theme="1"/>
      </colorScale>
    </cfRule>
    <cfRule type="colorScale" priority="63">
      <colorScale>
        <cfvo type="min"/>
        <cfvo type="percentile" val="50"/>
        <cfvo type="max"/>
        <color rgb="FF2121FF"/>
        <color rgb="FF002060"/>
        <color theme="1"/>
      </colorScale>
    </cfRule>
    <cfRule type="colorScale" priority="58">
      <colorScale>
        <cfvo type="min"/>
        <cfvo type="percentile" val="50"/>
        <cfvo type="max"/>
        <color rgb="FF2121FF"/>
        <color rgb="FF002060"/>
        <color theme="1"/>
      </colorScale>
    </cfRule>
    <cfRule type="colorScale" priority="55">
      <colorScale>
        <cfvo type="min"/>
        <cfvo type="percentile" val="50"/>
        <cfvo type="max"/>
        <color rgb="FF2121FF"/>
        <color rgb="FF002060"/>
        <color theme="1"/>
      </colorScale>
    </cfRule>
    <cfRule type="colorScale" priority="53">
      <colorScale>
        <cfvo type="min"/>
        <cfvo type="percentile" val="50"/>
        <cfvo type="max"/>
        <color rgb="FF2121FF"/>
        <color rgb="FF002060"/>
        <color theme="1"/>
      </colorScale>
    </cfRule>
    <cfRule type="colorScale" priority="46">
      <colorScale>
        <cfvo type="min"/>
        <cfvo type="percentile" val="50"/>
        <cfvo type="max"/>
        <color rgb="FF2121FF"/>
        <color rgb="FF002060"/>
        <color theme="1"/>
      </colorScale>
    </cfRule>
    <cfRule type="colorScale" priority="43">
      <colorScale>
        <cfvo type="min"/>
        <cfvo type="percentile" val="50"/>
        <cfvo type="max"/>
        <color rgb="FF2121FF"/>
        <color rgb="FF002060"/>
        <color theme="1"/>
      </colorScale>
    </cfRule>
    <cfRule type="colorScale" priority="34">
      <colorScale>
        <cfvo type="min"/>
        <cfvo type="percentile" val="50"/>
        <cfvo type="max"/>
        <color rgb="FF2121FF"/>
        <color rgb="FF002060"/>
        <color theme="1"/>
      </colorScale>
    </cfRule>
    <cfRule type="colorScale" priority="72">
      <colorScale>
        <cfvo type="min"/>
        <cfvo type="percentile" val="50"/>
        <cfvo type="max"/>
        <color rgb="FF2121FF"/>
        <color rgb="FF002060"/>
        <color theme="1"/>
      </colorScale>
    </cfRule>
    <cfRule type="colorScale" priority="16">
      <colorScale>
        <cfvo type="min"/>
        <cfvo type="percentile" val="50"/>
        <cfvo type="max"/>
        <color rgb="FF2121FF"/>
        <color rgb="FF002060"/>
        <color theme="1"/>
      </colorScale>
    </cfRule>
    <cfRule type="colorScale" priority="19">
      <colorScale>
        <cfvo type="min"/>
        <cfvo type="percentile" val="50"/>
        <cfvo type="max"/>
        <color rgb="FF2121FF"/>
        <color rgb="FF002060"/>
        <color theme="1"/>
      </colorScale>
    </cfRule>
    <cfRule type="colorScale" priority="14">
      <colorScale>
        <cfvo type="min"/>
        <cfvo type="percentile" val="50"/>
        <cfvo type="max"/>
        <color rgb="FF2121FF"/>
        <color rgb="FF002060"/>
        <color theme="1"/>
      </colorScale>
    </cfRule>
    <cfRule type="colorScale" priority="87">
      <colorScale>
        <cfvo type="min"/>
        <cfvo type="percentile" val="50"/>
        <cfvo type="max"/>
        <color rgb="FF2121FF"/>
        <color rgb="FF002060"/>
        <color theme="1"/>
      </colorScale>
    </cfRule>
    <cfRule type="colorScale" priority="8">
      <colorScale>
        <cfvo type="min"/>
        <cfvo type="percentile" val="50"/>
        <cfvo type="max"/>
        <color rgb="FF2121FF"/>
        <color rgb="FF002060"/>
        <color theme="1"/>
      </colorScale>
    </cfRule>
    <cfRule type="colorScale" priority="5">
      <colorScale>
        <cfvo type="min"/>
        <cfvo type="percentile" val="50"/>
        <cfvo type="max"/>
        <color rgb="FF2121FF"/>
        <color rgb="FF002060"/>
        <color theme="1"/>
      </colorScale>
    </cfRule>
    <cfRule type="colorScale" priority="23">
      <colorScale>
        <cfvo type="min"/>
        <cfvo type="percentile" val="50"/>
        <cfvo type="max"/>
        <color rgb="FF2121FF"/>
        <color rgb="FF002060"/>
        <color theme="1"/>
      </colorScale>
    </cfRule>
    <cfRule type="colorScale" priority="24">
      <colorScale>
        <cfvo type="min"/>
        <cfvo type="percentile" val="50"/>
        <cfvo type="max"/>
        <color rgb="FF2121FF"/>
        <color rgb="FF002060"/>
        <color theme="1"/>
      </colorScale>
    </cfRule>
    <cfRule type="colorScale" priority="73">
      <colorScale>
        <cfvo type="min"/>
        <cfvo type="percentile" val="50"/>
        <cfvo type="max"/>
        <color rgb="FF2121FF"/>
        <color rgb="FF002060"/>
        <color theme="1"/>
      </colorScale>
    </cfRule>
  </conditionalFormatting>
  <conditionalFormatting sqref="AJ36:AJ38">
    <cfRule type="colorScale" priority="368">
      <colorScale>
        <cfvo type="min"/>
        <cfvo type="percentile" val="50"/>
        <cfvo type="max"/>
        <color rgb="FF2121FF"/>
        <color rgb="FF002060"/>
        <color theme="1"/>
      </colorScale>
    </cfRule>
    <cfRule type="colorScale" priority="259">
      <colorScale>
        <cfvo type="min"/>
        <cfvo type="percentile" val="50"/>
        <cfvo type="max"/>
        <color rgb="FF2121FF"/>
        <color rgb="FF002060"/>
        <color theme="1"/>
      </colorScale>
    </cfRule>
    <cfRule type="colorScale" priority="287">
      <colorScale>
        <cfvo type="min"/>
        <cfvo type="percentile" val="50"/>
        <cfvo type="max"/>
        <color rgb="FF2121FF"/>
        <color rgb="FF002060"/>
        <color theme="1"/>
      </colorScale>
    </cfRule>
    <cfRule type="colorScale" priority="263">
      <colorScale>
        <cfvo type="min"/>
        <cfvo type="percentile" val="50"/>
        <cfvo type="max"/>
        <color rgb="FF2121FF"/>
        <color rgb="FF002060"/>
        <color theme="1"/>
      </colorScale>
    </cfRule>
    <cfRule type="colorScale" priority="285">
      <colorScale>
        <cfvo type="min"/>
        <cfvo type="percentile" val="50"/>
        <cfvo type="max"/>
        <color rgb="FF2121FF"/>
        <color rgb="FF002060"/>
        <color theme="1"/>
      </colorScale>
    </cfRule>
    <cfRule type="colorScale" priority="290">
      <colorScale>
        <cfvo type="min"/>
        <cfvo type="percentile" val="50"/>
        <cfvo type="max"/>
        <color rgb="FF2121FF"/>
        <color rgb="FF002060"/>
        <color theme="1"/>
      </colorScale>
    </cfRule>
    <cfRule type="colorScale" priority="305">
      <colorScale>
        <cfvo type="min"/>
        <cfvo type="percentile" val="50"/>
        <cfvo type="max"/>
        <color rgb="FF2121FF"/>
        <color rgb="FF002060"/>
        <color theme="1"/>
      </colorScale>
    </cfRule>
    <cfRule type="colorScale" priority="307">
      <colorScale>
        <cfvo type="min"/>
        <cfvo type="percentile" val="50"/>
        <cfvo type="max"/>
        <color rgb="FF2121FF"/>
        <color rgb="FF002060"/>
        <color theme="1"/>
      </colorScale>
    </cfRule>
  </conditionalFormatting>
  <conditionalFormatting sqref="AJ36:AJ40">
    <cfRule type="colorScale" priority="461">
      <colorScale>
        <cfvo type="min"/>
        <cfvo type="percentile" val="50"/>
        <cfvo type="max"/>
        <color rgb="FF2121FF"/>
        <color rgb="FF002060"/>
        <color theme="1"/>
      </colorScale>
    </cfRule>
    <cfRule type="colorScale" priority="458">
      <colorScale>
        <cfvo type="min"/>
        <cfvo type="percentile" val="50"/>
        <cfvo type="max"/>
        <color rgb="FF2121FF"/>
        <color rgb="FF002060"/>
        <color theme="1"/>
      </colorScale>
    </cfRule>
    <cfRule type="colorScale" priority="456">
      <colorScale>
        <cfvo type="min"/>
        <cfvo type="percentile" val="50"/>
        <cfvo type="max"/>
        <color rgb="FF2121FF"/>
        <color rgb="FF002060"/>
        <color theme="1"/>
      </colorScale>
    </cfRule>
  </conditionalFormatting>
  <conditionalFormatting sqref="AJ36:AJ42">
    <cfRule type="colorScale" priority="385">
      <colorScale>
        <cfvo type="min"/>
        <cfvo type="percentile" val="50"/>
        <cfvo type="max"/>
        <color rgb="FF2121FF"/>
        <color rgb="FF002060"/>
        <color theme="1"/>
      </colorScale>
    </cfRule>
  </conditionalFormatting>
  <conditionalFormatting sqref="AJ36:AJ49">
    <cfRule type="colorScale" priority="478">
      <colorScale>
        <cfvo type="min"/>
        <cfvo type="percentile" val="50"/>
        <cfvo type="max"/>
        <color rgb="FF2121FF"/>
        <color rgb="FF002060"/>
        <color theme="1"/>
      </colorScale>
    </cfRule>
    <cfRule type="colorScale" priority="476">
      <colorScale>
        <cfvo type="min"/>
        <cfvo type="percentile" val="50"/>
        <cfvo type="max"/>
        <color rgb="FF2121FF"/>
        <color rgb="FF002060"/>
        <color theme="1"/>
      </colorScale>
    </cfRule>
  </conditionalFormatting>
  <conditionalFormatting sqref="AJ36:AJ306">
    <cfRule type="colorScale" priority="1810">
      <colorScale>
        <cfvo type="min"/>
        <cfvo type="percentile" val="50"/>
        <cfvo type="max"/>
        <color rgb="FF2121FF"/>
        <color rgb="FF002060"/>
        <color theme="1"/>
      </colorScale>
    </cfRule>
  </conditionalFormatting>
  <conditionalFormatting sqref="AJ41:AJ49">
    <cfRule type="colorScale" priority="446">
      <colorScale>
        <cfvo type="min"/>
        <cfvo type="percentile" val="50"/>
        <cfvo type="max"/>
        <color rgb="FF2121FF"/>
        <color rgb="FF002060"/>
        <color theme="1"/>
      </colorScale>
    </cfRule>
    <cfRule type="colorScale" priority="451">
      <colorScale>
        <cfvo type="min"/>
        <cfvo type="percentile" val="50"/>
        <cfvo type="max"/>
        <color rgb="FF2121FF"/>
        <color rgb="FF002060"/>
        <color theme="1"/>
      </colorScale>
    </cfRule>
    <cfRule type="colorScale" priority="448">
      <colorScale>
        <cfvo type="min"/>
        <cfvo type="percentile" val="50"/>
        <cfvo type="max"/>
        <color rgb="FF2121FF"/>
        <color rgb="FF002060"/>
        <color theme="1"/>
      </colorScale>
    </cfRule>
  </conditionalFormatting>
  <conditionalFormatting sqref="AJ43:AJ49">
    <cfRule type="colorScale" priority="382">
      <colorScale>
        <cfvo type="min"/>
        <cfvo type="percentile" val="50"/>
        <cfvo type="max"/>
        <color rgb="FF2121FF"/>
        <color rgb="FF002060"/>
        <color theme="1"/>
      </colorScale>
    </cfRule>
  </conditionalFormatting>
  <conditionalFormatting sqref="AK7:AW19">
    <cfRule type="containsText" dxfId="58" priority="27" operator="containsText" text="NÃO">
      <formula>NOT(ISERROR(SEARCH("NÃO",AK7)))</formula>
    </cfRule>
    <cfRule type="containsText" dxfId="57" priority="28" operator="containsText" text="SIM">
      <formula>NOT(ISERROR(SEARCH("SIM",AK7)))</formula>
    </cfRule>
    <cfRule type="containsText" dxfId="56" priority="41" operator="containsText" text="SIM">
      <formula>NOT(ISERROR(SEARCH("SIM",AK7)))</formula>
    </cfRule>
    <cfRule type="containsText" dxfId="55" priority="40" operator="containsText" text="NÃO">
      <formula>NOT(ISERROR(SEARCH("NÃO",AK7)))</formula>
    </cfRule>
  </conditionalFormatting>
  <conditionalFormatting sqref="AK7:AW22">
    <cfRule type="containsText" dxfId="54" priority="77" operator="containsText" text="SIM">
      <formula>NOT(ISERROR(SEARCH("SIM",AK7)))</formula>
    </cfRule>
    <cfRule type="containsText" dxfId="53" priority="76" operator="containsText" text="NÃO">
      <formula>NOT(ISERROR(SEARCH("NÃO",AK7)))</formula>
    </cfRule>
  </conditionalFormatting>
  <conditionalFormatting sqref="AK20:AW22">
    <cfRule type="containsText" dxfId="52" priority="157" operator="containsText" text="SIM">
      <formula>NOT(ISERROR(SEARCH("SIM",AK20)))</formula>
    </cfRule>
    <cfRule type="containsText" dxfId="51" priority="156" operator="containsText" text="NÃO">
      <formula>NOT(ISERROR(SEARCH("NÃO",AK20)))</formula>
    </cfRule>
  </conditionalFormatting>
  <conditionalFormatting sqref="AK20:AW38">
    <cfRule type="containsText" dxfId="50" priority="192" operator="containsText" text="NÃO">
      <formula>NOT(ISERROR(SEARCH("NÃO",AK20)))</formula>
    </cfRule>
    <cfRule type="containsText" dxfId="49" priority="193" operator="containsText" text="SIM">
      <formula>NOT(ISERROR(SEARCH("SIM",AK20)))</formula>
    </cfRule>
  </conditionalFormatting>
  <conditionalFormatting sqref="AK23:AW49">
    <cfRule type="containsText" dxfId="48" priority="378" operator="containsText" text="SIM">
      <formula>NOT(ISERROR(SEARCH("SIM",AK23)))</formula>
    </cfRule>
    <cfRule type="containsText" dxfId="47" priority="377" operator="containsText" text="NÃO">
      <formula>NOT(ISERROR(SEARCH("NÃO",AK23)))</formula>
    </cfRule>
  </conditionalFormatting>
  <conditionalFormatting sqref="AK23:AW306">
    <cfRule type="containsText" dxfId="46" priority="530" operator="containsText" text="NÃO">
      <formula>NOT(ISERROR(SEARCH("NÃO",AK23)))</formula>
    </cfRule>
    <cfRule type="containsText" dxfId="45" priority="531" operator="containsText" text="SIM">
      <formula>NOT(ISERROR(SEARCH("SIM",AK23)))</formula>
    </cfRule>
  </conditionalFormatting>
  <dataValidations count="3">
    <dataValidation type="list" allowBlank="1" showInputMessage="1" showErrorMessage="1" sqref="AS7:AS306 AW7:AW306 AO7:AO306 AK7:AK306" xr:uid="{00000000-0002-0000-0500-000000000000}">
      <formula1>$BA$1:$BA$2</formula1>
    </dataValidation>
    <dataValidation allowBlank="1" showErrorMessage="1" sqref="S50:T306 S19:T40 R19:R306 R7:T18" xr:uid="{00000000-0002-0000-0500-000001000000}"/>
    <dataValidation type="list" allowBlank="1" showInputMessage="1" showErrorMessage="1" sqref="B7:C306" xr:uid="{00000000-0002-0000-0500-000002000000}">
      <formula1>INDIRECT($B$6)</formula1>
    </dataValidation>
  </dataValidations>
  <pageMargins left="0.511811024" right="0.511811024" top="0.78740157499999996" bottom="0.78740157499999996" header="0.31496062000000002" footer="0.31496062000000002"/>
  <pageSetup paperSize="9"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00"/>
  </sheetPr>
  <dimension ref="B1:AP156"/>
  <sheetViews>
    <sheetView zoomScale="95" zoomScaleNormal="95" workbookViewId="0">
      <pane ySplit="6" topLeftCell="A7" activePane="bottomLeft" state="frozen"/>
      <selection pane="bottomLeft" activeCell="AI1" sqref="AI1:AK11"/>
    </sheetView>
  </sheetViews>
  <sheetFormatPr defaultColWidth="9.140625" defaultRowHeight="18" customHeight="1" x14ac:dyDescent="0.25"/>
  <cols>
    <col min="1" max="1" width="4.7109375" style="67" customWidth="1"/>
    <col min="2" max="3" width="9.85546875" style="67" customWidth="1"/>
    <col min="4" max="9" width="11.42578125" style="67" customWidth="1"/>
    <col min="10" max="10" width="9.85546875" style="67" customWidth="1"/>
    <col min="11" max="24" width="8.5703125" style="67" customWidth="1"/>
    <col min="25" max="25" width="9.140625" style="161" customWidth="1"/>
    <col min="26" max="26" width="9.140625" style="67" customWidth="1"/>
    <col min="27" max="27" width="11.42578125" style="269" customWidth="1"/>
    <col min="28" max="28" width="24.85546875" style="269" customWidth="1"/>
    <col min="29" max="34" width="9.140625" style="67" customWidth="1"/>
    <col min="35" max="40" width="17.85546875" style="67" customWidth="1"/>
    <col min="41" max="16384" width="9.140625" style="67"/>
  </cols>
  <sheetData>
    <row r="1" spans="2:42" ht="21.75" customHeight="1" x14ac:dyDescent="0.25">
      <c r="B1" s="531" t="s">
        <v>558</v>
      </c>
      <c r="C1" s="532"/>
      <c r="D1" s="532"/>
      <c r="E1" s="532"/>
      <c r="F1" s="532"/>
      <c r="G1" s="532"/>
      <c r="H1" s="293"/>
      <c r="I1" s="293"/>
      <c r="J1" s="498" t="s">
        <v>660</v>
      </c>
      <c r="K1" s="498"/>
      <c r="L1" s="483" t="s">
        <v>711</v>
      </c>
      <c r="M1" s="483"/>
      <c r="N1" s="483"/>
      <c r="O1" s="483"/>
      <c r="P1" s="483"/>
      <c r="Q1" s="483"/>
      <c r="R1" s="483"/>
      <c r="S1" s="483"/>
      <c r="T1" s="483"/>
      <c r="U1" s="483"/>
      <c r="V1" s="483"/>
      <c r="W1" s="483"/>
      <c r="X1" s="484"/>
      <c r="Y1" s="161" t="s">
        <v>385</v>
      </c>
      <c r="AI1" s="197" t="s">
        <v>557</v>
      </c>
      <c r="AJ1" s="198" t="s">
        <v>735</v>
      </c>
      <c r="AK1" s="198" t="s">
        <v>736</v>
      </c>
    </row>
    <row r="2" spans="2:42" ht="21.75" customHeight="1" x14ac:dyDescent="0.25">
      <c r="B2" s="533" t="s">
        <v>562</v>
      </c>
      <c r="C2" s="534"/>
      <c r="D2" s="529" t="str">
        <f>[1]REMUNERABILIDADE!$I$4</f>
        <v>MAIO - 2026</v>
      </c>
      <c r="E2" s="529"/>
      <c r="F2" s="529"/>
      <c r="G2" s="529"/>
      <c r="H2" s="265"/>
      <c r="I2" s="265"/>
      <c r="J2" s="499"/>
      <c r="K2" s="499"/>
      <c r="L2" s="507" t="s">
        <v>657</v>
      </c>
      <c r="M2" s="507"/>
      <c r="N2" s="162" t="s">
        <v>649</v>
      </c>
      <c r="O2" s="162" t="s">
        <v>650</v>
      </c>
      <c r="P2" s="264" t="s">
        <v>651</v>
      </c>
      <c r="Q2" s="162" t="s">
        <v>652</v>
      </c>
      <c r="R2" s="162" t="s">
        <v>653</v>
      </c>
      <c r="S2" s="162" t="s">
        <v>654</v>
      </c>
      <c r="T2" s="162" t="s">
        <v>655</v>
      </c>
      <c r="U2" s="162" t="s">
        <v>659</v>
      </c>
      <c r="V2" s="162" t="s">
        <v>656</v>
      </c>
      <c r="W2" s="162" t="s">
        <v>715</v>
      </c>
      <c r="X2" s="294" t="s">
        <v>716</v>
      </c>
      <c r="Y2" s="161" t="s">
        <v>388</v>
      </c>
      <c r="AI2" s="200" t="s">
        <v>880</v>
      </c>
      <c r="AJ2" s="796">
        <v>5</v>
      </c>
      <c r="AK2" s="271" t="s">
        <v>371</v>
      </c>
    </row>
    <row r="3" spans="2:42" ht="21.75" customHeight="1" thickBot="1" x14ac:dyDescent="0.3">
      <c r="B3" s="535"/>
      <c r="C3" s="536"/>
      <c r="D3" s="530"/>
      <c r="E3" s="530"/>
      <c r="F3" s="530"/>
      <c r="G3" s="530"/>
      <c r="H3" s="295"/>
      <c r="I3" s="295"/>
      <c r="J3" s="500"/>
      <c r="K3" s="500"/>
      <c r="L3" s="508" t="s">
        <v>385</v>
      </c>
      <c r="M3" s="508"/>
      <c r="N3" s="296" t="s">
        <v>388</v>
      </c>
      <c r="O3" s="296" t="s">
        <v>388</v>
      </c>
      <c r="P3" s="296" t="s">
        <v>388</v>
      </c>
      <c r="Q3" s="296" t="s">
        <v>388</v>
      </c>
      <c r="R3" s="296" t="s">
        <v>388</v>
      </c>
      <c r="S3" s="296" t="s">
        <v>388</v>
      </c>
      <c r="T3" s="296" t="s">
        <v>388</v>
      </c>
      <c r="U3" s="296" t="s">
        <v>388</v>
      </c>
      <c r="V3" s="296" t="s">
        <v>388</v>
      </c>
      <c r="W3" s="296" t="s">
        <v>388</v>
      </c>
      <c r="X3" s="297" t="s">
        <v>388</v>
      </c>
      <c r="Y3" s="161">
        <f>IF(COUNTIF(J3:X3,"SIM")=0,"",COUNTIF(J3:X3,"SIM"))</f>
        <v>1</v>
      </c>
      <c r="AI3" s="200" t="s">
        <v>881</v>
      </c>
      <c r="AJ3" s="796">
        <v>5.4</v>
      </c>
      <c r="AK3" s="271" t="s">
        <v>371</v>
      </c>
    </row>
    <row r="4" spans="2:42" ht="21.75" customHeight="1" thickBot="1" x14ac:dyDescent="0.3">
      <c r="B4" s="287"/>
      <c r="C4" s="288"/>
      <c r="D4" s="288"/>
      <c r="E4" s="288"/>
      <c r="F4" s="288"/>
      <c r="G4" s="289"/>
      <c r="H4" s="289"/>
      <c r="I4" s="289"/>
      <c r="J4" s="476" t="s">
        <v>563</v>
      </c>
      <c r="K4" s="477"/>
      <c r="L4" s="477"/>
      <c r="M4" s="477"/>
      <c r="N4" s="477"/>
      <c r="O4" s="477"/>
      <c r="P4" s="509" t="s">
        <v>600</v>
      </c>
      <c r="Q4" s="510"/>
      <c r="R4" s="510"/>
      <c r="S4" s="510"/>
      <c r="T4" s="510"/>
      <c r="U4" s="510"/>
      <c r="V4" s="510"/>
      <c r="W4" s="510"/>
      <c r="X4" s="511"/>
      <c r="Y4" s="218"/>
      <c r="AI4" s="200" t="s">
        <v>737</v>
      </c>
      <c r="AJ4" s="201">
        <v>0.13</v>
      </c>
      <c r="AK4" s="201">
        <v>0.13</v>
      </c>
    </row>
    <row r="5" spans="2:42" ht="21.75" customHeight="1" thickBot="1" x14ac:dyDescent="0.3">
      <c r="B5" s="290"/>
      <c r="C5" s="291"/>
      <c r="D5" s="291"/>
      <c r="E5" s="291"/>
      <c r="F5" s="291"/>
      <c r="G5" s="292"/>
      <c r="H5" s="292"/>
      <c r="I5" s="292"/>
      <c r="J5" s="478"/>
      <c r="K5" s="479"/>
      <c r="L5" s="479"/>
      <c r="M5" s="479"/>
      <c r="N5" s="479"/>
      <c r="O5" s="479"/>
      <c r="P5" s="480">
        <f>SUM(U7:X36)</f>
        <v>0</v>
      </c>
      <c r="Q5" s="481"/>
      <c r="R5" s="481"/>
      <c r="S5" s="481"/>
      <c r="T5" s="481"/>
      <c r="U5" s="481"/>
      <c r="V5" s="481"/>
      <c r="W5" s="481"/>
      <c r="X5" s="482"/>
      <c r="AI5" s="200" t="s">
        <v>738</v>
      </c>
      <c r="AJ5" s="201">
        <v>0.16</v>
      </c>
      <c r="AK5" s="201">
        <v>0.16</v>
      </c>
    </row>
    <row r="6" spans="2:42" ht="30.75" customHeight="1" thickBot="1" x14ac:dyDescent="0.3">
      <c r="B6" s="298" t="s">
        <v>601</v>
      </c>
      <c r="C6" s="299" t="s">
        <v>902</v>
      </c>
      <c r="D6" s="514" t="s">
        <v>564</v>
      </c>
      <c r="E6" s="514"/>
      <c r="F6" s="514"/>
      <c r="G6" s="514" t="s">
        <v>565</v>
      </c>
      <c r="H6" s="514"/>
      <c r="I6" s="514"/>
      <c r="J6" s="300" t="s">
        <v>566</v>
      </c>
      <c r="K6" s="514" t="s">
        <v>598</v>
      </c>
      <c r="L6" s="515"/>
      <c r="M6" s="518" t="s">
        <v>774</v>
      </c>
      <c r="N6" s="519"/>
      <c r="O6" s="505" t="s">
        <v>599</v>
      </c>
      <c r="P6" s="506"/>
      <c r="Q6" s="521" t="s">
        <v>775</v>
      </c>
      <c r="R6" s="522"/>
      <c r="S6" s="512" t="s">
        <v>599</v>
      </c>
      <c r="T6" s="513"/>
      <c r="U6" s="485" t="s">
        <v>602</v>
      </c>
      <c r="V6" s="486"/>
      <c r="W6" s="486"/>
      <c r="X6" s="487"/>
      <c r="AI6" s="200" t="s">
        <v>559</v>
      </c>
      <c r="AJ6" s="796">
        <v>0.175123</v>
      </c>
      <c r="AK6" s="796">
        <v>0.175123</v>
      </c>
    </row>
    <row r="7" spans="2:42" ht="30" customHeight="1" x14ac:dyDescent="0.25">
      <c r="B7" s="325" t="str">
        <f>IF(C7="","",ROTAS!B5)</f>
        <v/>
      </c>
      <c r="C7" s="324" t="str">
        <f>IF(ROTAS!C5="","",ROTAS!C5)</f>
        <v/>
      </c>
      <c r="D7" s="537" t="str">
        <f>IF(C7="","",ROTAS!F5)</f>
        <v/>
      </c>
      <c r="E7" s="538"/>
      <c r="F7" s="539"/>
      <c r="G7" s="540" t="str">
        <f>IF(C7="","",ROTAS!J5)</f>
        <v/>
      </c>
      <c r="H7" s="541"/>
      <c r="I7" s="542"/>
      <c r="J7" s="326" t="str">
        <f>IF(ROTAS!N5="","",ROTAS!N5)</f>
        <v/>
      </c>
      <c r="K7" s="516" t="str">
        <f>IF(C7="","",ROTAS!U5)</f>
        <v/>
      </c>
      <c r="L7" s="517"/>
      <c r="M7" s="520" t="str">
        <f>IF(AA7="","",AA7)</f>
        <v/>
      </c>
      <c r="N7" s="502"/>
      <c r="O7" s="503" t="str">
        <f>IF(C7="","",IF($Y$3=0,"",IF($L$3="SIM",SUM(ROTAS!S5)*VLOOKUP(RECEBIVEIS!$D$2,RECEBIVEIS!$AI$12:$AN$100,6,0)*2,SUM(ROTAS!S5)*SUM($AG$10:$AG$20)*2)))</f>
        <v/>
      </c>
      <c r="P7" s="504"/>
      <c r="Q7" s="501" t="str">
        <f>IF(AB7="","",AB7)</f>
        <v/>
      </c>
      <c r="R7" s="502"/>
      <c r="S7" s="503" t="str">
        <f>IF(C7="","",IF(Q7="","",IF($Y$3=0,"",IF($L$3="SIM",SUM(ROTAS!T5)*VLOOKUP(RECEBIVEIS!$D$2,RECEBIVEIS!$AI$12:$AN$100,6,0)*2,SUM(ROTAS!T5)*SUM($AG$9:$AG$20)*2))))</f>
        <v/>
      </c>
      <c r="T7" s="504"/>
      <c r="U7" s="488" t="str">
        <f>IF(C7="","",IF(O7="","",SUM(M7*O7,Q7*S7)))</f>
        <v/>
      </c>
      <c r="V7" s="489"/>
      <c r="W7" s="489"/>
      <c r="X7" s="490"/>
      <c r="AA7" s="270" t="str">
        <f t="shared" ref="AA7:AA36" si="0">IF(C7="","",IF(K7=$AI$2,$AJ$2,IF(K7=$AI$3,$AJ$3,SUM(VLOOKUP(K7,$AI$2:$AK$11,2,0)*J7))))</f>
        <v/>
      </c>
      <c r="AB7" s="270" t="str">
        <f>AA7</f>
        <v/>
      </c>
      <c r="AI7" s="200" t="s">
        <v>560</v>
      </c>
      <c r="AJ7" s="796">
        <v>0.23</v>
      </c>
      <c r="AK7" s="796">
        <v>0.23</v>
      </c>
    </row>
    <row r="8" spans="2:42" ht="30" customHeight="1" x14ac:dyDescent="0.25">
      <c r="B8" s="327" t="str">
        <f>IF(C8="","",ROTAS!B6)</f>
        <v/>
      </c>
      <c r="C8" s="324" t="str">
        <f>IF(ROTAS!C6="","",ROTAS!C6)</f>
        <v/>
      </c>
      <c r="D8" s="523" t="str">
        <f>IF(C8="","",ROTAS!F6)</f>
        <v/>
      </c>
      <c r="E8" s="524"/>
      <c r="F8" s="525"/>
      <c r="G8" s="526" t="str">
        <f>IF(C8="","",ROTAS!J6)</f>
        <v/>
      </c>
      <c r="H8" s="527"/>
      <c r="I8" s="528"/>
      <c r="J8" s="326" t="str">
        <f>IF(ROTAS!N6="","",ROTAS!N6)</f>
        <v/>
      </c>
      <c r="K8" s="494" t="str">
        <f>IF(C8="","",ROTAS!U6)</f>
        <v/>
      </c>
      <c r="L8" s="495"/>
      <c r="M8" s="496" t="str">
        <f t="shared" ref="M8:M36" si="1">IF(AA8="","",AA8)</f>
        <v/>
      </c>
      <c r="N8" s="497"/>
      <c r="O8" s="503" t="str">
        <f>IF(C8="","",IF($Y$3=0,"",IF($L$3="SIM",SUM(ROTAS!S6)*VLOOKUP(RECEBIVEIS!$D$2,RECEBIVEIS!$AI$12:$AN$100,6,0)*2,SUM(ROTAS!S6)*SUM($AG$10:$AG$20)*2)))</f>
        <v/>
      </c>
      <c r="P8" s="504"/>
      <c r="Q8" s="501" t="str">
        <f t="shared" ref="Q8:Q36" si="2">IF(AB8="","",AB8)</f>
        <v/>
      </c>
      <c r="R8" s="502"/>
      <c r="S8" s="503" t="str">
        <f>IF(C8="","",IF(Q8="","",IF($Y$3=0,"",IF($L$3="SIM",SUM(ROTAS!T6)*VLOOKUP(RECEBIVEIS!$D$2,RECEBIVEIS!$AI$12:$AN$100,6,0)*2,SUM(ROTAS!T6)*SUM($AG$9:$AG$20)*2))))</f>
        <v/>
      </c>
      <c r="T8" s="504"/>
      <c r="U8" s="491" t="str">
        <f t="shared" ref="U8:U36" si="3">IF(C8="","",IF(O8="","",SUM(M8*O8,Q8*S8)))</f>
        <v/>
      </c>
      <c r="V8" s="492"/>
      <c r="W8" s="492"/>
      <c r="X8" s="493"/>
      <c r="AA8" s="270" t="str">
        <f t="shared" si="0"/>
        <v/>
      </c>
      <c r="AB8" s="270" t="str">
        <f t="shared" ref="AB8:AB19" si="4">AA8</f>
        <v/>
      </c>
      <c r="AI8" s="200" t="s">
        <v>648</v>
      </c>
      <c r="AJ8" s="796">
        <v>0.28000000000000003</v>
      </c>
      <c r="AK8" s="796">
        <v>0.28000000000000003</v>
      </c>
    </row>
    <row r="9" spans="2:42" ht="30" customHeight="1" x14ac:dyDescent="0.25">
      <c r="B9" s="327" t="str">
        <f>IF(C9="","",ROTAS!B7)</f>
        <v/>
      </c>
      <c r="C9" s="324" t="str">
        <f>IF(ROTAS!C7="","",ROTAS!C7)</f>
        <v/>
      </c>
      <c r="D9" s="523" t="str">
        <f>IF(C9="","",ROTAS!F7)</f>
        <v/>
      </c>
      <c r="E9" s="524"/>
      <c r="F9" s="525"/>
      <c r="G9" s="526" t="str">
        <f>IF(C9="","",ROTAS!J7)</f>
        <v/>
      </c>
      <c r="H9" s="527"/>
      <c r="I9" s="528"/>
      <c r="J9" s="326" t="str">
        <f>IF(ROTAS!N7="","",ROTAS!N7)</f>
        <v/>
      </c>
      <c r="K9" s="494" t="str">
        <f>IF(C9="","",ROTAS!U7)</f>
        <v/>
      </c>
      <c r="L9" s="495"/>
      <c r="M9" s="496" t="str">
        <f t="shared" si="1"/>
        <v/>
      </c>
      <c r="N9" s="497"/>
      <c r="O9" s="503" t="str">
        <f>IF(C9="","",IF($Y$3=0,"",IF($L$3="SIM",SUM(ROTAS!S7)*VLOOKUP(RECEBIVEIS!$D$2,RECEBIVEIS!$AI$12:$AN$100,6,0)*2,SUM(ROTAS!S7)*SUM($AG$10:$AG$20)*2)))</f>
        <v/>
      </c>
      <c r="P9" s="504"/>
      <c r="Q9" s="501" t="str">
        <f t="shared" si="2"/>
        <v/>
      </c>
      <c r="R9" s="502"/>
      <c r="S9" s="503" t="str">
        <f>IF(C9="","",IF(Q9="","",IF($Y$3=0,"",IF($L$3="SIM",SUM(ROTAS!T7)*VLOOKUP(RECEBIVEIS!$D$2,RECEBIVEIS!$AI$12:$AN$100,6,0)*2,SUM(ROTAS!T7)*SUM($AG$9:$AG$20)*2))))</f>
        <v/>
      </c>
      <c r="T9" s="504"/>
      <c r="U9" s="491" t="str">
        <f t="shared" si="3"/>
        <v/>
      </c>
      <c r="V9" s="492"/>
      <c r="W9" s="492"/>
      <c r="X9" s="493"/>
      <c r="AA9" s="270" t="str">
        <f t="shared" si="0"/>
        <v/>
      </c>
      <c r="AB9" s="270" t="str">
        <f t="shared" si="4"/>
        <v/>
      </c>
      <c r="AD9" s="110" t="s">
        <v>385</v>
      </c>
      <c r="AE9" s="110" t="s">
        <v>661</v>
      </c>
      <c r="AF9" s="110" t="s">
        <v>658</v>
      </c>
      <c r="AG9" s="110"/>
      <c r="AI9" s="200" t="s">
        <v>561</v>
      </c>
      <c r="AJ9" s="796">
        <v>0.35</v>
      </c>
      <c r="AK9" s="796">
        <v>0.35</v>
      </c>
      <c r="AP9" s="217" t="s">
        <v>388</v>
      </c>
    </row>
    <row r="10" spans="2:42" ht="30" customHeight="1" x14ac:dyDescent="0.25">
      <c r="B10" s="327" t="str">
        <f>IF(C10="","",ROTAS!B8)</f>
        <v/>
      </c>
      <c r="C10" s="324" t="str">
        <f>IF(ROTAS!C8="","",ROTAS!C8)</f>
        <v/>
      </c>
      <c r="D10" s="523" t="str">
        <f>IF(C10="","",ROTAS!F8)</f>
        <v/>
      </c>
      <c r="E10" s="524"/>
      <c r="F10" s="525"/>
      <c r="G10" s="526" t="str">
        <f>IF(C10="","",ROTAS!J8)</f>
        <v/>
      </c>
      <c r="H10" s="527"/>
      <c r="I10" s="528"/>
      <c r="J10" s="326" t="str">
        <f>IF(ROTAS!N8="","",ROTAS!N8)</f>
        <v/>
      </c>
      <c r="K10" s="494" t="str">
        <f>IF(C10="","",ROTAS!U8)</f>
        <v/>
      </c>
      <c r="L10" s="495"/>
      <c r="M10" s="496" t="str">
        <f t="shared" si="1"/>
        <v/>
      </c>
      <c r="N10" s="497"/>
      <c r="O10" s="503" t="str">
        <f>IF(C10="","",IF($Y$3=0,"",IF($L$3="SIM",SUM(ROTAS!S8)*VLOOKUP(RECEBIVEIS!$D$2,RECEBIVEIS!$AI$12:$AN$100,6,0)*2,SUM(ROTAS!S8)*SUM($AG$10:$AG$20)*2)))</f>
        <v/>
      </c>
      <c r="P10" s="504"/>
      <c r="Q10" s="501" t="str">
        <f t="shared" si="2"/>
        <v/>
      </c>
      <c r="R10" s="502"/>
      <c r="S10" s="503" t="str">
        <f>IF(C10="","",IF(Q10="","",IF($Y$3=0,"",IF($L$3="SIM",SUM(ROTAS!T8)*VLOOKUP(RECEBIVEIS!$D$2,RECEBIVEIS!$AI$12:$AN$100,6,0)*2,SUM(ROTAS!T8)*SUM($AG$9:$AG$20)*2))))</f>
        <v/>
      </c>
      <c r="T10" s="504"/>
      <c r="U10" s="491" t="str">
        <f t="shared" si="3"/>
        <v/>
      </c>
      <c r="V10" s="492"/>
      <c r="W10" s="492"/>
      <c r="X10" s="493"/>
      <c r="AA10" s="270" t="str">
        <f t="shared" si="0"/>
        <v/>
      </c>
      <c r="AB10" s="270" t="str">
        <f t="shared" si="4"/>
        <v/>
      </c>
      <c r="AD10" s="110" t="s">
        <v>388</v>
      </c>
      <c r="AE10" s="110" t="str">
        <f>N3</f>
        <v>NÃO</v>
      </c>
      <c r="AF10" s="108" t="s">
        <v>649</v>
      </c>
      <c r="AG10" s="110" t="str">
        <f>IF(AE10="sim",1,"")</f>
        <v/>
      </c>
      <c r="AI10" s="200" t="s">
        <v>19</v>
      </c>
      <c r="AJ10" s="796">
        <v>0.18</v>
      </c>
      <c r="AK10" s="796">
        <v>0.35</v>
      </c>
      <c r="AP10" s="217" t="s">
        <v>385</v>
      </c>
    </row>
    <row r="11" spans="2:42" ht="30" customHeight="1" x14ac:dyDescent="0.25">
      <c r="B11" s="327" t="str">
        <f>IF(C11="","",ROTAS!B9)</f>
        <v/>
      </c>
      <c r="C11" s="324" t="str">
        <f>IF(ROTAS!C9="","",ROTAS!C9)</f>
        <v/>
      </c>
      <c r="D11" s="523" t="str">
        <f>IF(C11="","",ROTAS!F9)</f>
        <v/>
      </c>
      <c r="E11" s="524"/>
      <c r="F11" s="525"/>
      <c r="G11" s="526" t="str">
        <f>IF(C11="","",ROTAS!J9)</f>
        <v/>
      </c>
      <c r="H11" s="527"/>
      <c r="I11" s="528"/>
      <c r="J11" s="326" t="str">
        <f>IF(ROTAS!N9="","",ROTAS!N9)</f>
        <v/>
      </c>
      <c r="K11" s="494" t="str">
        <f>IF(C11="","",ROTAS!U9)</f>
        <v/>
      </c>
      <c r="L11" s="495"/>
      <c r="M11" s="496" t="str">
        <f t="shared" si="1"/>
        <v/>
      </c>
      <c r="N11" s="497"/>
      <c r="O11" s="503" t="str">
        <f>IF(C11="","",IF($Y$3=0,"",IF($L$3="SIM",SUM(ROTAS!S9)*VLOOKUP(RECEBIVEIS!$D$2,RECEBIVEIS!$AI$12:$AN$100,6,0)*2,SUM(ROTAS!S9)*SUM($AG$10:$AG$20)*2)))</f>
        <v/>
      </c>
      <c r="P11" s="504"/>
      <c r="Q11" s="501" t="str">
        <f t="shared" si="2"/>
        <v/>
      </c>
      <c r="R11" s="502"/>
      <c r="S11" s="503" t="str">
        <f>IF(C11="","",IF(Q11="","",IF($Y$3=0,"",IF($L$3="SIM",SUM(ROTAS!T9)*VLOOKUP(RECEBIVEIS!$D$2,RECEBIVEIS!$AI$12:$AN$100,6,0)*2,SUM(ROTAS!T9)*SUM($AG$9:$AG$20)*2))))</f>
        <v/>
      </c>
      <c r="T11" s="504"/>
      <c r="U11" s="491" t="str">
        <f t="shared" si="3"/>
        <v/>
      </c>
      <c r="V11" s="492"/>
      <c r="W11" s="492"/>
      <c r="X11" s="493"/>
      <c r="AA11" s="270" t="str">
        <f t="shared" si="0"/>
        <v/>
      </c>
      <c r="AB11" s="270" t="str">
        <f t="shared" si="4"/>
        <v/>
      </c>
      <c r="AE11" s="110" t="str">
        <f>O3</f>
        <v>NÃO</v>
      </c>
      <c r="AF11" s="108" t="s">
        <v>650</v>
      </c>
      <c r="AG11" s="110" t="str">
        <f>IF(AE11="sim",2,"")</f>
        <v/>
      </c>
      <c r="AI11" s="200" t="s">
        <v>20</v>
      </c>
      <c r="AJ11" s="796">
        <v>0.23</v>
      </c>
      <c r="AK11" s="796">
        <v>0.35</v>
      </c>
      <c r="AP11" s="217" t="s">
        <v>799</v>
      </c>
    </row>
    <row r="12" spans="2:42" ht="30" customHeight="1" x14ac:dyDescent="0.25">
      <c r="B12" s="327" t="str">
        <f>IF(C12="","",ROTAS!B10)</f>
        <v/>
      </c>
      <c r="C12" s="324" t="str">
        <f>IF(ROTAS!C10="","",ROTAS!C10)</f>
        <v/>
      </c>
      <c r="D12" s="523" t="str">
        <f>IF(C12="","",ROTAS!F10)</f>
        <v/>
      </c>
      <c r="E12" s="524"/>
      <c r="F12" s="525"/>
      <c r="G12" s="526" t="str">
        <f>IF(C12="","",ROTAS!J10)</f>
        <v/>
      </c>
      <c r="H12" s="527"/>
      <c r="I12" s="528"/>
      <c r="J12" s="326" t="str">
        <f>IF(ROTAS!N10="","",ROTAS!N10)</f>
        <v/>
      </c>
      <c r="K12" s="494" t="str">
        <f>IF(C12="","",ROTAS!U10)</f>
        <v/>
      </c>
      <c r="L12" s="495"/>
      <c r="M12" s="496" t="str">
        <f t="shared" si="1"/>
        <v/>
      </c>
      <c r="N12" s="497"/>
      <c r="O12" s="503" t="str">
        <f>IF(C12="","",IF($Y$3=0,"",IF($L$3="SIM",SUM(ROTAS!S10)*VLOOKUP(RECEBIVEIS!$D$2,RECEBIVEIS!$AI$12:$AN$100,6,0)*2,SUM(ROTAS!S10)*SUM($AG$10:$AG$20)*2)))</f>
        <v/>
      </c>
      <c r="P12" s="504"/>
      <c r="Q12" s="501" t="str">
        <f t="shared" si="2"/>
        <v/>
      </c>
      <c r="R12" s="502"/>
      <c r="S12" s="503" t="str">
        <f>IF(C12="","",IF(Q12="","",IF($Y$3=0,"",IF($L$3="SIM",SUM(ROTAS!T10)*VLOOKUP(RECEBIVEIS!$D$2,RECEBIVEIS!$AI$12:$AN$100,6,0)*2,SUM(ROTAS!T10)*SUM($AG$9:$AG$20)*2))))</f>
        <v/>
      </c>
      <c r="T12" s="504"/>
      <c r="U12" s="491" t="str">
        <f t="shared" si="3"/>
        <v/>
      </c>
      <c r="V12" s="492"/>
      <c r="W12" s="492"/>
      <c r="X12" s="493"/>
      <c r="AA12" s="270" t="str">
        <f t="shared" si="0"/>
        <v/>
      </c>
      <c r="AB12" s="270" t="str">
        <f t="shared" si="4"/>
        <v/>
      </c>
      <c r="AE12" s="110" t="str">
        <f>P3</f>
        <v>NÃO</v>
      </c>
      <c r="AF12" s="109" t="s">
        <v>651</v>
      </c>
      <c r="AG12" s="110" t="str">
        <f>IF(AE12="sim",3,"")</f>
        <v/>
      </c>
      <c r="AI12" s="222" t="s">
        <v>562</v>
      </c>
      <c r="AJ12" s="222" t="s">
        <v>567</v>
      </c>
      <c r="AK12" s="222" t="s">
        <v>568</v>
      </c>
      <c r="AL12" s="222" t="s">
        <v>569</v>
      </c>
      <c r="AM12" s="222" t="s">
        <v>570</v>
      </c>
      <c r="AN12" s="222" t="s">
        <v>336</v>
      </c>
      <c r="AP12" s="216">
        <v>0</v>
      </c>
    </row>
    <row r="13" spans="2:42" ht="30" customHeight="1" x14ac:dyDescent="0.25">
      <c r="B13" s="327" t="str">
        <f>IF(C13="","",ROTAS!B11)</f>
        <v/>
      </c>
      <c r="C13" s="324" t="str">
        <f>IF(ROTAS!C11="","",ROTAS!C11)</f>
        <v/>
      </c>
      <c r="D13" s="523" t="str">
        <f>IF(C13="","",ROTAS!F11)</f>
        <v/>
      </c>
      <c r="E13" s="524"/>
      <c r="F13" s="525"/>
      <c r="G13" s="526" t="str">
        <f>IF(C13="","",ROTAS!J11)</f>
        <v/>
      </c>
      <c r="H13" s="527"/>
      <c r="I13" s="528"/>
      <c r="J13" s="326" t="str">
        <f>IF(ROTAS!N11="","",ROTAS!N11)</f>
        <v/>
      </c>
      <c r="K13" s="494" t="str">
        <f>IF(C13="","",ROTAS!U11)</f>
        <v/>
      </c>
      <c r="L13" s="495"/>
      <c r="M13" s="496" t="str">
        <f t="shared" si="1"/>
        <v/>
      </c>
      <c r="N13" s="497"/>
      <c r="O13" s="503" t="str">
        <f>IF(C13="","",IF($Y$3=0,"",IF($L$3="SIM",SUM(ROTAS!S11)*VLOOKUP(RECEBIVEIS!$D$2,RECEBIVEIS!$AI$12:$AN$100,6,0)*2,SUM(ROTAS!S11)*SUM($AG$10:$AG$20)*2)))</f>
        <v/>
      </c>
      <c r="P13" s="504"/>
      <c r="Q13" s="501" t="str">
        <f t="shared" si="2"/>
        <v/>
      </c>
      <c r="R13" s="502"/>
      <c r="S13" s="503" t="str">
        <f>IF(C13="","",IF(Q13="","",IF($Y$3=0,"",IF($L$3="SIM",SUM(ROTAS!T11)*VLOOKUP(RECEBIVEIS!$D$2,RECEBIVEIS!$AI$12:$AN$100,6,0)*2,SUM(ROTAS!T11)*SUM($AG$9:$AG$20)*2))))</f>
        <v/>
      </c>
      <c r="T13" s="504"/>
      <c r="U13" s="491" t="str">
        <f t="shared" si="3"/>
        <v/>
      </c>
      <c r="V13" s="492"/>
      <c r="W13" s="492"/>
      <c r="X13" s="493"/>
      <c r="AA13" s="270" t="str">
        <f t="shared" si="0"/>
        <v/>
      </c>
      <c r="AB13" s="270" t="str">
        <f t="shared" si="4"/>
        <v/>
      </c>
      <c r="AE13" s="110" t="str">
        <f>Q3</f>
        <v>NÃO</v>
      </c>
      <c r="AF13" s="108" t="s">
        <v>652</v>
      </c>
      <c r="AG13" s="110" t="str">
        <f>IF(AE13="sim",4,"")</f>
        <v/>
      </c>
      <c r="AI13" s="224" t="s">
        <v>951</v>
      </c>
      <c r="AJ13" s="223" t="s">
        <v>579</v>
      </c>
      <c r="AK13" s="223">
        <v>20</v>
      </c>
      <c r="AL13" s="223">
        <v>5</v>
      </c>
      <c r="AM13" s="223">
        <v>5</v>
      </c>
      <c r="AN13" s="223">
        <v>30</v>
      </c>
      <c r="AP13" s="216">
        <v>0.05</v>
      </c>
    </row>
    <row r="14" spans="2:42" ht="30" customHeight="1" x14ac:dyDescent="0.25">
      <c r="B14" s="327" t="str">
        <f>IF(C14="","",ROTAS!B12)</f>
        <v/>
      </c>
      <c r="C14" s="324" t="str">
        <f>IF(ROTAS!C12="","",ROTAS!C12)</f>
        <v/>
      </c>
      <c r="D14" s="523" t="str">
        <f>IF(C14="","",ROTAS!F12)</f>
        <v/>
      </c>
      <c r="E14" s="524"/>
      <c r="F14" s="525"/>
      <c r="G14" s="526" t="str">
        <f>IF(C14="","",ROTAS!J12)</f>
        <v/>
      </c>
      <c r="H14" s="527"/>
      <c r="I14" s="528"/>
      <c r="J14" s="326" t="str">
        <f>IF(ROTAS!N12="","",ROTAS!N12)</f>
        <v/>
      </c>
      <c r="K14" s="494" t="str">
        <f>IF(C14="","",ROTAS!U12)</f>
        <v/>
      </c>
      <c r="L14" s="495"/>
      <c r="M14" s="496" t="str">
        <f t="shared" si="1"/>
        <v/>
      </c>
      <c r="N14" s="497"/>
      <c r="O14" s="503" t="str">
        <f>IF(C14="","",IF($Y$3=0,"",IF($L$3="SIM",SUM(ROTAS!S12)*VLOOKUP(RECEBIVEIS!$D$2,RECEBIVEIS!$AI$12:$AN$100,6,0)*2,SUM(ROTAS!S12)*SUM($AG$10:$AG$20)*2)))</f>
        <v/>
      </c>
      <c r="P14" s="504"/>
      <c r="Q14" s="501" t="str">
        <f t="shared" si="2"/>
        <v/>
      </c>
      <c r="R14" s="502"/>
      <c r="S14" s="503" t="str">
        <f>IF(C14="","",IF(Q14="","",IF($Y$3=0,"",IF($L$3="SIM",SUM(ROTAS!T12)*VLOOKUP(RECEBIVEIS!$D$2,RECEBIVEIS!$AI$12:$AN$100,6,0)*2,SUM(ROTAS!T12)*SUM($AG$9:$AG$20)*2))))</f>
        <v/>
      </c>
      <c r="T14" s="504"/>
      <c r="U14" s="491" t="str">
        <f t="shared" si="3"/>
        <v/>
      </c>
      <c r="V14" s="492"/>
      <c r="W14" s="492" t="str">
        <f t="shared" ref="W14:W36" si="5">IF(SUM(U14:V14)=0,"",SUM(U14:V14))</f>
        <v/>
      </c>
      <c r="X14" s="493"/>
      <c r="AA14" s="270" t="str">
        <f t="shared" si="0"/>
        <v/>
      </c>
      <c r="AB14" s="270" t="str">
        <f t="shared" si="4"/>
        <v/>
      </c>
      <c r="AE14" s="110" t="str">
        <f>R3</f>
        <v>NÃO</v>
      </c>
      <c r="AF14" s="108" t="s">
        <v>653</v>
      </c>
      <c r="AG14" s="110" t="str">
        <f>IF(AE14="sim",5,"")</f>
        <v/>
      </c>
      <c r="AI14" s="224" t="s">
        <v>952</v>
      </c>
      <c r="AJ14" s="223" t="s">
        <v>580</v>
      </c>
      <c r="AK14" s="223">
        <v>21</v>
      </c>
      <c r="AL14" s="223">
        <v>4</v>
      </c>
      <c r="AM14" s="223">
        <v>6</v>
      </c>
      <c r="AN14" s="223">
        <v>31</v>
      </c>
      <c r="AP14" s="216">
        <v>7.4999999999999997E-2</v>
      </c>
    </row>
    <row r="15" spans="2:42" ht="30" customHeight="1" x14ac:dyDescent="0.25">
      <c r="B15" s="327" t="str">
        <f>IF(C15="","",ROTAS!B13)</f>
        <v/>
      </c>
      <c r="C15" s="324" t="str">
        <f>IF(ROTAS!C13="","",ROTAS!C13)</f>
        <v/>
      </c>
      <c r="D15" s="523" t="str">
        <f>IF(C15="","",ROTAS!F13)</f>
        <v/>
      </c>
      <c r="E15" s="524"/>
      <c r="F15" s="525"/>
      <c r="G15" s="526" t="str">
        <f>IF(C15="","",ROTAS!J13)</f>
        <v/>
      </c>
      <c r="H15" s="527"/>
      <c r="I15" s="528"/>
      <c r="J15" s="326" t="str">
        <f>IF(ROTAS!N13="","",ROTAS!N13)</f>
        <v/>
      </c>
      <c r="K15" s="494" t="str">
        <f>IF(C15="","",ROTAS!U13)</f>
        <v/>
      </c>
      <c r="L15" s="495"/>
      <c r="M15" s="496" t="str">
        <f t="shared" si="1"/>
        <v/>
      </c>
      <c r="N15" s="497"/>
      <c r="O15" s="503" t="str">
        <f>IF(C15="","",IF($Y$3=0,"",IF($L$3="SIM",SUM(ROTAS!S13)*VLOOKUP(RECEBIVEIS!$D$2,RECEBIVEIS!$AI$12:$AN$100,6,0)*2,SUM(ROTAS!S13)*SUM($AG$10:$AG$20)*2)))</f>
        <v/>
      </c>
      <c r="P15" s="504"/>
      <c r="Q15" s="501" t="str">
        <f t="shared" si="2"/>
        <v/>
      </c>
      <c r="R15" s="502"/>
      <c r="S15" s="503" t="str">
        <f>IF(C15="","",IF(Q15="","",IF($Y$3=0,"",IF($L$3="SIM",SUM(ROTAS!T13)*VLOOKUP(RECEBIVEIS!$D$2,RECEBIVEIS!$AI$12:$AN$100,6,0)*2,SUM(ROTAS!T13)*SUM($AG$9:$AG$20)*2))))</f>
        <v/>
      </c>
      <c r="T15" s="504"/>
      <c r="U15" s="491" t="str">
        <f t="shared" si="3"/>
        <v/>
      </c>
      <c r="V15" s="492"/>
      <c r="W15" s="492" t="str">
        <f t="shared" si="5"/>
        <v/>
      </c>
      <c r="X15" s="493"/>
      <c r="AA15" s="270" t="str">
        <f t="shared" si="0"/>
        <v/>
      </c>
      <c r="AB15" s="270" t="str">
        <f t="shared" si="4"/>
        <v/>
      </c>
      <c r="AE15" s="110" t="str">
        <f>S3</f>
        <v>NÃO</v>
      </c>
      <c r="AF15" s="108" t="s">
        <v>654</v>
      </c>
      <c r="AG15" s="110" t="str">
        <f>IF(AE15="sim",6,"")</f>
        <v/>
      </c>
      <c r="AI15" s="224" t="s">
        <v>957</v>
      </c>
      <c r="AJ15" s="223" t="s">
        <v>581</v>
      </c>
      <c r="AK15" s="223">
        <v>20</v>
      </c>
      <c r="AL15" s="223">
        <v>4</v>
      </c>
      <c r="AM15" s="223">
        <v>6</v>
      </c>
      <c r="AN15" s="223">
        <v>30</v>
      </c>
      <c r="AP15" s="216">
        <v>0.1</v>
      </c>
    </row>
    <row r="16" spans="2:42" ht="30" customHeight="1" x14ac:dyDescent="0.25">
      <c r="B16" s="327" t="str">
        <f>IF(C16="","",ROTAS!B14)</f>
        <v/>
      </c>
      <c r="C16" s="324" t="str">
        <f>IF(ROTAS!C14="","",ROTAS!C14)</f>
        <v/>
      </c>
      <c r="D16" s="523" t="str">
        <f>IF(C16="","",ROTAS!F14)</f>
        <v/>
      </c>
      <c r="E16" s="524"/>
      <c r="F16" s="525"/>
      <c r="G16" s="526" t="str">
        <f>IF(C16="","",ROTAS!J14)</f>
        <v/>
      </c>
      <c r="H16" s="527"/>
      <c r="I16" s="528"/>
      <c r="J16" s="326" t="str">
        <f>IF(ROTAS!N14="","",ROTAS!N14)</f>
        <v/>
      </c>
      <c r="K16" s="494" t="str">
        <f>IF(C16="","",ROTAS!U14)</f>
        <v/>
      </c>
      <c r="L16" s="495"/>
      <c r="M16" s="496" t="str">
        <f t="shared" si="1"/>
        <v/>
      </c>
      <c r="N16" s="497"/>
      <c r="O16" s="503" t="str">
        <f>IF(C16="","",IF($Y$3=0,"",IF($L$3="SIM",SUM(ROTAS!S14)*VLOOKUP(RECEBIVEIS!$D$2,RECEBIVEIS!$AI$12:$AN$100,6,0)*2,SUM(ROTAS!S14)*SUM($AG$10:$AG$20)*2)))</f>
        <v/>
      </c>
      <c r="P16" s="504"/>
      <c r="Q16" s="501" t="str">
        <f t="shared" si="2"/>
        <v/>
      </c>
      <c r="R16" s="502"/>
      <c r="S16" s="503" t="str">
        <f>IF(C16="","",IF(Q16="","",IF($Y$3=0,"",IF($L$3="SIM",SUM(ROTAS!T14)*VLOOKUP(RECEBIVEIS!$D$2,RECEBIVEIS!$AI$12:$AN$100,6,0)*2,SUM(ROTAS!T14)*SUM($AG$9:$AG$20)*2))))</f>
        <v/>
      </c>
      <c r="T16" s="504"/>
      <c r="U16" s="491" t="str">
        <f t="shared" si="3"/>
        <v/>
      </c>
      <c r="V16" s="492"/>
      <c r="W16" s="492" t="str">
        <f t="shared" si="5"/>
        <v/>
      </c>
      <c r="X16" s="493"/>
      <c r="AA16" s="270" t="str">
        <f t="shared" si="0"/>
        <v/>
      </c>
      <c r="AB16" s="270" t="str">
        <f t="shared" si="4"/>
        <v/>
      </c>
      <c r="AE16" s="110" t="str">
        <f>T3</f>
        <v>NÃO</v>
      </c>
      <c r="AF16" s="108" t="s">
        <v>655</v>
      </c>
      <c r="AG16" s="110" t="str">
        <f>IF(AE16="sim",7,"")</f>
        <v/>
      </c>
      <c r="AI16" s="224" t="s">
        <v>958</v>
      </c>
      <c r="AJ16" s="223" t="s">
        <v>582</v>
      </c>
      <c r="AK16" s="223">
        <v>20</v>
      </c>
      <c r="AL16" s="223">
        <v>5</v>
      </c>
      <c r="AM16" s="223">
        <v>6</v>
      </c>
      <c r="AN16" s="223">
        <v>31</v>
      </c>
      <c r="AP16" s="216">
        <v>0.125</v>
      </c>
    </row>
    <row r="17" spans="2:42" ht="30" customHeight="1" x14ac:dyDescent="0.25">
      <c r="B17" s="327" t="str">
        <f>IF(C17="","",ROTAS!B15)</f>
        <v/>
      </c>
      <c r="C17" s="324" t="str">
        <f>IF(ROTAS!C15="","",ROTAS!C15)</f>
        <v/>
      </c>
      <c r="D17" s="523" t="str">
        <f>IF(C17="","",ROTAS!F15)</f>
        <v/>
      </c>
      <c r="E17" s="524"/>
      <c r="F17" s="525"/>
      <c r="G17" s="526" t="str">
        <f>IF(C17="","",ROTAS!J15)</f>
        <v/>
      </c>
      <c r="H17" s="527"/>
      <c r="I17" s="528"/>
      <c r="J17" s="326" t="str">
        <f>IF(ROTAS!N15="","",ROTAS!N15)</f>
        <v/>
      </c>
      <c r="K17" s="494" t="str">
        <f>IF(C17="","",ROTAS!U15)</f>
        <v/>
      </c>
      <c r="L17" s="495"/>
      <c r="M17" s="496" t="str">
        <f t="shared" si="1"/>
        <v/>
      </c>
      <c r="N17" s="497"/>
      <c r="O17" s="503" t="str">
        <f>IF(C17="","",IF($Y$3=0,"",IF($L$3="SIM",SUM(ROTAS!S15)*VLOOKUP(RECEBIVEIS!$D$2,RECEBIVEIS!$AI$12:$AN$100,6,0)*2,SUM(ROTAS!S15)*SUM($AG$10:$AG$20)*2)))</f>
        <v/>
      </c>
      <c r="P17" s="504"/>
      <c r="Q17" s="501" t="str">
        <f t="shared" si="2"/>
        <v/>
      </c>
      <c r="R17" s="502"/>
      <c r="S17" s="503" t="str">
        <f>IF(C17="","",IF(Q17="","",IF($Y$3=0,"",IF($L$3="SIM",SUM(ROTAS!T15)*VLOOKUP(RECEBIVEIS!$D$2,RECEBIVEIS!$AI$12:$AN$100,6,0)*2,SUM(ROTAS!T15)*SUM($AG$9:$AG$20)*2))))</f>
        <v/>
      </c>
      <c r="T17" s="504"/>
      <c r="U17" s="491" t="str">
        <f t="shared" si="3"/>
        <v/>
      </c>
      <c r="V17" s="492"/>
      <c r="W17" s="492" t="str">
        <f t="shared" si="5"/>
        <v/>
      </c>
      <c r="X17" s="493"/>
      <c r="AA17" s="270" t="str">
        <f t="shared" si="0"/>
        <v/>
      </c>
      <c r="AB17" s="270" t="str">
        <f t="shared" si="4"/>
        <v/>
      </c>
      <c r="AE17" s="110" t="str">
        <f>U3</f>
        <v>NÃO</v>
      </c>
      <c r="AF17" s="108" t="s">
        <v>659</v>
      </c>
      <c r="AG17" s="110" t="str">
        <f>IF(AE17="sim",10,"")</f>
        <v/>
      </c>
      <c r="AI17" s="224" t="s">
        <v>959</v>
      </c>
      <c r="AJ17" s="223" t="s">
        <v>571</v>
      </c>
      <c r="AK17" s="223">
        <v>22</v>
      </c>
      <c r="AL17" s="223">
        <v>4</v>
      </c>
      <c r="AM17" s="223">
        <v>5</v>
      </c>
      <c r="AN17" s="223">
        <v>31</v>
      </c>
      <c r="AP17" s="216">
        <v>0.15</v>
      </c>
    </row>
    <row r="18" spans="2:42" ht="30" customHeight="1" x14ac:dyDescent="0.25">
      <c r="B18" s="327" t="str">
        <f>IF(C18="","",ROTAS!B16)</f>
        <v/>
      </c>
      <c r="C18" s="324" t="str">
        <f>IF(ROTAS!C16="","",ROTAS!C16)</f>
        <v/>
      </c>
      <c r="D18" s="523" t="str">
        <f>IF(C18="","",ROTAS!F16)</f>
        <v/>
      </c>
      <c r="E18" s="524"/>
      <c r="F18" s="525"/>
      <c r="G18" s="526" t="str">
        <f>IF(C18="","",ROTAS!J16)</f>
        <v/>
      </c>
      <c r="H18" s="527"/>
      <c r="I18" s="528"/>
      <c r="J18" s="326" t="str">
        <f>IF(ROTAS!N16="","",ROTAS!N16)</f>
        <v/>
      </c>
      <c r="K18" s="494" t="str">
        <f>IF(C18="","",ROTAS!U16)</f>
        <v/>
      </c>
      <c r="L18" s="495"/>
      <c r="M18" s="496" t="str">
        <f t="shared" si="1"/>
        <v/>
      </c>
      <c r="N18" s="497"/>
      <c r="O18" s="503" t="str">
        <f>IF(C18="","",IF($Y$3=0,"",IF($L$3="SIM",SUM(ROTAS!S16)*VLOOKUP(RECEBIVEIS!$D$2,RECEBIVEIS!$AI$12:$AN$100,6,0)*2,SUM(ROTAS!S16)*SUM($AG$10:$AG$20)*2)))</f>
        <v/>
      </c>
      <c r="P18" s="504"/>
      <c r="Q18" s="501" t="str">
        <f t="shared" si="2"/>
        <v/>
      </c>
      <c r="R18" s="502"/>
      <c r="S18" s="503" t="str">
        <f>IF(C18="","",IF(Q18="","",IF($Y$3=0,"",IF($L$3="SIM",SUM(ROTAS!T16)*VLOOKUP(RECEBIVEIS!$D$2,RECEBIVEIS!$AI$12:$AN$100,6,0)*2,SUM(ROTAS!T16)*SUM($AG$9:$AG$20)*2))))</f>
        <v/>
      </c>
      <c r="T18" s="504"/>
      <c r="U18" s="491" t="str">
        <f t="shared" si="3"/>
        <v/>
      </c>
      <c r="V18" s="492"/>
      <c r="W18" s="492" t="str">
        <f t="shared" si="5"/>
        <v/>
      </c>
      <c r="X18" s="493"/>
      <c r="AA18" s="270" t="str">
        <f t="shared" si="0"/>
        <v/>
      </c>
      <c r="AB18" s="270" t="str">
        <f t="shared" si="4"/>
        <v/>
      </c>
      <c r="AE18" s="110" t="str">
        <f>V3</f>
        <v>NÃO</v>
      </c>
      <c r="AF18" s="108" t="s">
        <v>656</v>
      </c>
      <c r="AG18" s="110" t="str">
        <f>IF(AE18="sim",15,"")</f>
        <v/>
      </c>
      <c r="AI18" s="224" t="s">
        <v>960</v>
      </c>
      <c r="AJ18" s="223" t="s">
        <v>961</v>
      </c>
      <c r="AK18" s="223">
        <v>19</v>
      </c>
      <c r="AL18" s="223">
        <v>4</v>
      </c>
      <c r="AM18" s="223">
        <v>6</v>
      </c>
      <c r="AN18" s="223">
        <v>29</v>
      </c>
      <c r="AP18" s="216">
        <v>0.17499999999999999</v>
      </c>
    </row>
    <row r="19" spans="2:42" ht="30" customHeight="1" x14ac:dyDescent="0.25">
      <c r="B19" s="327" t="str">
        <f>IF(C19="","",ROTAS!B17)</f>
        <v/>
      </c>
      <c r="C19" s="324" t="str">
        <f>IF(ROTAS!C17="","",ROTAS!C17)</f>
        <v/>
      </c>
      <c r="D19" s="523" t="str">
        <f>IF(C19="","",ROTAS!F17)</f>
        <v/>
      </c>
      <c r="E19" s="524"/>
      <c r="F19" s="525"/>
      <c r="G19" s="526" t="str">
        <f>IF(C19="","",ROTAS!J17)</f>
        <v/>
      </c>
      <c r="H19" s="527"/>
      <c r="I19" s="528"/>
      <c r="J19" s="326" t="str">
        <f>IF(ROTAS!N17="","",ROTAS!N17)</f>
        <v/>
      </c>
      <c r="K19" s="494" t="str">
        <f>IF(C19="","",ROTAS!U17)</f>
        <v/>
      </c>
      <c r="L19" s="495"/>
      <c r="M19" s="496" t="str">
        <f t="shared" si="1"/>
        <v/>
      </c>
      <c r="N19" s="497"/>
      <c r="O19" s="503" t="str">
        <f>IF(C19="","",IF($Y$3=0,"",IF($L$3="SIM",SUM(ROTAS!S17)*VLOOKUP(RECEBIVEIS!$D$2,RECEBIVEIS!$AI$12:$AN$100,6,0)*2,SUM(ROTAS!S17)*SUM($AG$10:$AG$20)*2)))</f>
        <v/>
      </c>
      <c r="P19" s="504"/>
      <c r="Q19" s="501" t="str">
        <f t="shared" si="2"/>
        <v/>
      </c>
      <c r="R19" s="502"/>
      <c r="S19" s="503" t="str">
        <f>IF(C19="","",IF(Q19="","",IF($Y$3=0,"",IF($L$3="SIM",SUM(ROTAS!T17)*VLOOKUP(RECEBIVEIS!$D$2,RECEBIVEIS!$AI$12:$AN$100,6,0)*2,SUM(ROTAS!T17)*SUM($AG$9:$AG$20)*2))))</f>
        <v/>
      </c>
      <c r="T19" s="504"/>
      <c r="U19" s="491" t="str">
        <f t="shared" si="3"/>
        <v/>
      </c>
      <c r="V19" s="492"/>
      <c r="W19" s="492" t="str">
        <f t="shared" si="5"/>
        <v/>
      </c>
      <c r="X19" s="493"/>
      <c r="AA19" s="270" t="str">
        <f t="shared" si="0"/>
        <v/>
      </c>
      <c r="AB19" s="270" t="str">
        <f t="shared" si="4"/>
        <v/>
      </c>
      <c r="AE19" s="110" t="str">
        <f>W3</f>
        <v>NÃO</v>
      </c>
      <c r="AF19" s="108" t="s">
        <v>715</v>
      </c>
      <c r="AG19" s="110" t="str">
        <f>IF(AE19="sim",20,"")</f>
        <v/>
      </c>
      <c r="AI19" s="224" t="s">
        <v>962</v>
      </c>
      <c r="AJ19" s="223" t="s">
        <v>573</v>
      </c>
      <c r="AK19" s="223">
        <v>20</v>
      </c>
      <c r="AL19" s="223">
        <v>5</v>
      </c>
      <c r="AM19" s="223">
        <v>6</v>
      </c>
      <c r="AN19" s="223">
        <v>31</v>
      </c>
      <c r="AP19" s="216">
        <v>0.2</v>
      </c>
    </row>
    <row r="20" spans="2:42" ht="30" customHeight="1" x14ac:dyDescent="0.25">
      <c r="B20" s="327" t="str">
        <f>IF(C20="","",ROTAS!B18)</f>
        <v/>
      </c>
      <c r="C20" s="324" t="str">
        <f>IF(ROTAS!C18="","",ROTAS!C18)</f>
        <v/>
      </c>
      <c r="D20" s="523" t="str">
        <f>IF(C20="","",ROTAS!F18)</f>
        <v/>
      </c>
      <c r="E20" s="524"/>
      <c r="F20" s="525"/>
      <c r="G20" s="526" t="str">
        <f>IF(C20="","",ROTAS!J18)</f>
        <v/>
      </c>
      <c r="H20" s="527"/>
      <c r="I20" s="528"/>
      <c r="J20" s="326" t="str">
        <f>IF(ROTAS!N18="","",ROTAS!N18)</f>
        <v/>
      </c>
      <c r="K20" s="494" t="str">
        <f>IF(C20="","",ROTAS!U18)</f>
        <v/>
      </c>
      <c r="L20" s="495"/>
      <c r="M20" s="496" t="str">
        <f t="shared" si="1"/>
        <v/>
      </c>
      <c r="N20" s="497"/>
      <c r="O20" s="503" t="str">
        <f>IF(C20="","",IF($Y$3=0,"",IF($L$3="SIM",SUM(ROTAS!S18)*VLOOKUP(RECEBIVEIS!$D$2,RECEBIVEIS!$AI$12:$AN$100,6,0)*2,SUM(ROTAS!S18)*SUM($AG$10:$AG$20)*2)))</f>
        <v/>
      </c>
      <c r="P20" s="504"/>
      <c r="Q20" s="501" t="str">
        <f t="shared" si="2"/>
        <v/>
      </c>
      <c r="R20" s="502"/>
      <c r="S20" s="503" t="str">
        <f>IF(C20="","",IF(Q20="","",IF($Y$3=0,"",IF($L$3="SIM",SUM(ROTAS!T18)*VLOOKUP(RECEBIVEIS!$D$2,RECEBIVEIS!$AI$12:$AN$100,6,0)*2,SUM(ROTAS!T18)*SUM($AG$9:$AG$20)*2))))</f>
        <v/>
      </c>
      <c r="T20" s="504"/>
      <c r="U20" s="491" t="str">
        <f t="shared" si="3"/>
        <v/>
      </c>
      <c r="V20" s="492"/>
      <c r="W20" s="492" t="str">
        <f t="shared" si="5"/>
        <v/>
      </c>
      <c r="X20" s="493"/>
      <c r="AA20" s="270" t="str">
        <f t="shared" si="0"/>
        <v/>
      </c>
      <c r="AB20" s="270" t="str">
        <f t="shared" ref="AB20:AB32" si="6">AA20</f>
        <v/>
      </c>
      <c r="AE20" s="110" t="str">
        <f>X3</f>
        <v>NÃO</v>
      </c>
      <c r="AF20" s="108" t="s">
        <v>716</v>
      </c>
      <c r="AG20" s="110" t="str">
        <f>IF(AE20="sim",25,"")</f>
        <v/>
      </c>
      <c r="AI20" s="224" t="s">
        <v>963</v>
      </c>
      <c r="AJ20" s="223" t="s">
        <v>574</v>
      </c>
      <c r="AK20" s="223">
        <v>22</v>
      </c>
      <c r="AL20" s="223">
        <v>4</v>
      </c>
      <c r="AM20" s="223">
        <v>4</v>
      </c>
      <c r="AN20" s="223">
        <v>30</v>
      </c>
      <c r="AP20" s="216">
        <v>0.22500000000000001</v>
      </c>
    </row>
    <row r="21" spans="2:42" ht="30" customHeight="1" x14ac:dyDescent="0.25">
      <c r="B21" s="327" t="str">
        <f>IF(C21="","",ROTAS!B19)</f>
        <v/>
      </c>
      <c r="C21" s="324" t="str">
        <f>IF(ROTAS!C19="","",ROTAS!C19)</f>
        <v/>
      </c>
      <c r="D21" s="523" t="str">
        <f>IF(C21="","",ROTAS!F19)</f>
        <v/>
      </c>
      <c r="E21" s="524"/>
      <c r="F21" s="525"/>
      <c r="G21" s="526" t="str">
        <f>IF(C21="","",ROTAS!J19)</f>
        <v/>
      </c>
      <c r="H21" s="527"/>
      <c r="I21" s="528"/>
      <c r="J21" s="326" t="str">
        <f>IF(ROTAS!N19="","",ROTAS!N19)</f>
        <v/>
      </c>
      <c r="K21" s="494" t="str">
        <f>IF(C21="","",ROTAS!U19)</f>
        <v/>
      </c>
      <c r="L21" s="495"/>
      <c r="M21" s="496" t="str">
        <f t="shared" si="1"/>
        <v/>
      </c>
      <c r="N21" s="497"/>
      <c r="O21" s="503" t="str">
        <f>IF(C21="","",IF($Y$3=0,"",IF($L$3="SIM",SUM(ROTAS!S19)*VLOOKUP(RECEBIVEIS!$D$2,RECEBIVEIS!$AI$12:$AN$100,6,0)*2,SUM(ROTAS!S19)*SUM($AG$10:$AG$20)*2)))</f>
        <v/>
      </c>
      <c r="P21" s="504"/>
      <c r="Q21" s="501" t="str">
        <f t="shared" si="2"/>
        <v/>
      </c>
      <c r="R21" s="502"/>
      <c r="S21" s="503" t="str">
        <f>IF(C21="","",IF(Q21="","",IF($Y$3=0,"",IF($L$3="SIM",SUM(ROTAS!T19)*VLOOKUP(RECEBIVEIS!$D$2,RECEBIVEIS!$AI$12:$AN$100,6,0)*2,SUM(ROTAS!T19)*SUM($AG$9:$AG$20)*2))))</f>
        <v/>
      </c>
      <c r="T21" s="504"/>
      <c r="U21" s="491" t="str">
        <f t="shared" si="3"/>
        <v/>
      </c>
      <c r="V21" s="492"/>
      <c r="W21" s="492" t="str">
        <f t="shared" si="5"/>
        <v/>
      </c>
      <c r="X21" s="493"/>
      <c r="AA21" s="270" t="str">
        <f t="shared" si="0"/>
        <v/>
      </c>
      <c r="AB21" s="270" t="str">
        <f t="shared" si="6"/>
        <v/>
      </c>
      <c r="AI21" s="224" t="s">
        <v>964</v>
      </c>
      <c r="AJ21" s="223" t="s">
        <v>575</v>
      </c>
      <c r="AK21" s="223">
        <v>21</v>
      </c>
      <c r="AL21" s="223">
        <v>4</v>
      </c>
      <c r="AM21" s="223">
        <v>6</v>
      </c>
      <c r="AN21" s="223">
        <v>31</v>
      </c>
      <c r="AP21" s="216">
        <v>0.25</v>
      </c>
    </row>
    <row r="22" spans="2:42" ht="30" customHeight="1" x14ac:dyDescent="0.25">
      <c r="B22" s="327" t="str">
        <f>IF(C22="","",ROTAS!B20)</f>
        <v/>
      </c>
      <c r="C22" s="324" t="str">
        <f>IF(ROTAS!C20="","",ROTAS!C20)</f>
        <v/>
      </c>
      <c r="D22" s="523" t="str">
        <f>IF(C22="","",ROTAS!F20)</f>
        <v/>
      </c>
      <c r="E22" s="524"/>
      <c r="F22" s="525"/>
      <c r="G22" s="526" t="str">
        <f>IF(C22="","",ROTAS!J20)</f>
        <v/>
      </c>
      <c r="H22" s="527"/>
      <c r="I22" s="528"/>
      <c r="J22" s="326" t="str">
        <f>IF(ROTAS!N20="","",ROTAS!N20)</f>
        <v/>
      </c>
      <c r="K22" s="494" t="str">
        <f>IF(C22="","",ROTAS!U20)</f>
        <v/>
      </c>
      <c r="L22" s="495"/>
      <c r="M22" s="496" t="str">
        <f t="shared" si="1"/>
        <v/>
      </c>
      <c r="N22" s="497"/>
      <c r="O22" s="503" t="str">
        <f>IF(C22="","",IF($Y$3=0,"",IF($L$3="SIM",SUM(ROTAS!S20)*VLOOKUP(RECEBIVEIS!$D$2,RECEBIVEIS!$AI$12:$AN$100,6,0)*2,SUM(ROTAS!S20)*SUM($AG$10:$AG$20)*2)))</f>
        <v/>
      </c>
      <c r="P22" s="504"/>
      <c r="Q22" s="501" t="str">
        <f t="shared" si="2"/>
        <v/>
      </c>
      <c r="R22" s="502"/>
      <c r="S22" s="503" t="str">
        <f>IF(C22="","",IF(Q22="","",IF($Y$3=0,"",IF($L$3="SIM",SUM(ROTAS!T20)*VLOOKUP(RECEBIVEIS!$D$2,RECEBIVEIS!$AI$12:$AN$100,6,0)*2,SUM(ROTAS!T20)*SUM($AG$9:$AG$20)*2))))</f>
        <v/>
      </c>
      <c r="T22" s="504"/>
      <c r="U22" s="491" t="str">
        <f t="shared" si="3"/>
        <v/>
      </c>
      <c r="V22" s="492"/>
      <c r="W22" s="492" t="str">
        <f t="shared" si="5"/>
        <v/>
      </c>
      <c r="X22" s="493"/>
      <c r="AA22" s="270" t="str">
        <f t="shared" si="0"/>
        <v/>
      </c>
      <c r="AB22" s="270" t="str">
        <f t="shared" si="6"/>
        <v/>
      </c>
      <c r="AI22" s="224" t="s">
        <v>965</v>
      </c>
      <c r="AJ22" s="223" t="s">
        <v>576</v>
      </c>
      <c r="AK22" s="223">
        <v>20</v>
      </c>
      <c r="AL22" s="223">
        <v>5</v>
      </c>
      <c r="AM22" s="223">
        <v>5</v>
      </c>
      <c r="AN22" s="223">
        <v>30</v>
      </c>
      <c r="AP22" s="216">
        <v>0.27500000000000002</v>
      </c>
    </row>
    <row r="23" spans="2:42" ht="30" customHeight="1" x14ac:dyDescent="0.25">
      <c r="B23" s="327" t="str">
        <f>IF(C23="","",ROTAS!B21)</f>
        <v/>
      </c>
      <c r="C23" s="324" t="str">
        <f>IF(ROTAS!C21="","",ROTAS!C21)</f>
        <v/>
      </c>
      <c r="D23" s="523" t="str">
        <f>IF(C23="","",ROTAS!F21)</f>
        <v/>
      </c>
      <c r="E23" s="524"/>
      <c r="F23" s="525"/>
      <c r="G23" s="526" t="str">
        <f>IF(C23="","",ROTAS!J21)</f>
        <v/>
      </c>
      <c r="H23" s="527"/>
      <c r="I23" s="528"/>
      <c r="J23" s="326" t="str">
        <f>IF(ROTAS!N21="","",ROTAS!N21)</f>
        <v/>
      </c>
      <c r="K23" s="494" t="str">
        <f>IF(C23="","",ROTAS!U21)</f>
        <v/>
      </c>
      <c r="L23" s="495"/>
      <c r="M23" s="496" t="str">
        <f t="shared" si="1"/>
        <v/>
      </c>
      <c r="N23" s="497"/>
      <c r="O23" s="503" t="str">
        <f>IF(C23="","",IF($Y$3=0,"",IF($L$3="SIM",SUM(ROTAS!S21)*VLOOKUP(RECEBIVEIS!$D$2,RECEBIVEIS!$AI$12:$AN$100,6,0)*2,SUM(ROTAS!S21)*SUM($AG$10:$AG$20)*2)))</f>
        <v/>
      </c>
      <c r="P23" s="504"/>
      <c r="Q23" s="501" t="str">
        <f t="shared" si="2"/>
        <v/>
      </c>
      <c r="R23" s="502"/>
      <c r="S23" s="503" t="str">
        <f>IF(C23="","",IF(Q23="","",IF($Y$3=0,"",IF($L$3="SIM",SUM(ROTAS!T21)*VLOOKUP(RECEBIVEIS!$D$2,RECEBIVEIS!$AI$12:$AN$100,6,0)*2,SUM(ROTAS!T21)*SUM($AG$9:$AG$20)*2))))</f>
        <v/>
      </c>
      <c r="T23" s="504"/>
      <c r="U23" s="491" t="str">
        <f t="shared" si="3"/>
        <v/>
      </c>
      <c r="V23" s="492"/>
      <c r="W23" s="492" t="str">
        <f t="shared" si="5"/>
        <v/>
      </c>
      <c r="X23" s="493"/>
      <c r="AA23" s="270" t="str">
        <f t="shared" si="0"/>
        <v/>
      </c>
      <c r="AB23" s="270" t="str">
        <f t="shared" si="6"/>
        <v/>
      </c>
      <c r="AI23" s="224" t="s">
        <v>966</v>
      </c>
      <c r="AJ23" s="223" t="s">
        <v>577</v>
      </c>
      <c r="AK23" s="223">
        <v>23</v>
      </c>
      <c r="AL23" s="223">
        <v>4</v>
      </c>
      <c r="AM23" s="223">
        <v>4</v>
      </c>
      <c r="AN23" s="223">
        <v>31</v>
      </c>
      <c r="AP23" s="216">
        <v>0.3</v>
      </c>
    </row>
    <row r="24" spans="2:42" ht="30" customHeight="1" x14ac:dyDescent="0.25">
      <c r="B24" s="327" t="str">
        <f>IF(C24="","",ROTAS!B22)</f>
        <v/>
      </c>
      <c r="C24" s="324" t="str">
        <f>IF(ROTAS!C22="","",ROTAS!C22)</f>
        <v/>
      </c>
      <c r="D24" s="523" t="str">
        <f>IF(C24="","",ROTAS!F22)</f>
        <v/>
      </c>
      <c r="E24" s="524"/>
      <c r="F24" s="525"/>
      <c r="G24" s="526" t="str">
        <f>IF(C24="","",ROTAS!J22)</f>
        <v/>
      </c>
      <c r="H24" s="527"/>
      <c r="I24" s="528"/>
      <c r="J24" s="326" t="str">
        <f>IF(ROTAS!N22="","",ROTAS!N22)</f>
        <v/>
      </c>
      <c r="K24" s="494" t="str">
        <f>IF(C24="","",ROTAS!U22)</f>
        <v/>
      </c>
      <c r="L24" s="495"/>
      <c r="M24" s="496" t="str">
        <f t="shared" si="1"/>
        <v/>
      </c>
      <c r="N24" s="497"/>
      <c r="O24" s="503" t="str">
        <f>IF(C24="","",IF($Y$3=0,"",IF($L$3="SIM",SUM(ROTAS!S22)*VLOOKUP(RECEBIVEIS!$D$2,RECEBIVEIS!$AI$12:$AN$100,6,0)*2,SUM(ROTAS!S22)*SUM($AG$10:$AG$20)*2)))</f>
        <v/>
      </c>
      <c r="P24" s="504"/>
      <c r="Q24" s="501" t="str">
        <f t="shared" si="2"/>
        <v/>
      </c>
      <c r="R24" s="502"/>
      <c r="S24" s="503" t="str">
        <f>IF(C24="","",IF(Q24="","",IF($Y$3=0,"",IF($L$3="SIM",SUM(ROTAS!T22)*VLOOKUP(RECEBIVEIS!$D$2,RECEBIVEIS!$AI$12:$AN$100,6,0)*2,SUM(ROTAS!T22)*SUM($AG$9:$AG$20)*2))))</f>
        <v/>
      </c>
      <c r="T24" s="504"/>
      <c r="U24" s="491" t="str">
        <f t="shared" si="3"/>
        <v/>
      </c>
      <c r="V24" s="492"/>
      <c r="W24" s="492" t="str">
        <f t="shared" si="5"/>
        <v/>
      </c>
      <c r="X24" s="493"/>
      <c r="AA24" s="270" t="str">
        <f t="shared" si="0"/>
        <v/>
      </c>
      <c r="AB24" s="270" t="str">
        <f t="shared" si="6"/>
        <v/>
      </c>
      <c r="AI24" s="224" t="s">
        <v>967</v>
      </c>
      <c r="AJ24" s="223" t="s">
        <v>578</v>
      </c>
      <c r="AK24" s="223">
        <v>22</v>
      </c>
      <c r="AL24" s="223">
        <v>5</v>
      </c>
      <c r="AM24" s="223">
        <v>4</v>
      </c>
      <c r="AN24" s="223">
        <v>31</v>
      </c>
      <c r="AP24" s="216">
        <v>0.35</v>
      </c>
    </row>
    <row r="25" spans="2:42" ht="30" customHeight="1" x14ac:dyDescent="0.25">
      <c r="B25" s="327" t="str">
        <f>IF(C25="","",ROTAS!B23)</f>
        <v/>
      </c>
      <c r="C25" s="324" t="str">
        <f>IF(ROTAS!C23="","",ROTAS!C23)</f>
        <v/>
      </c>
      <c r="D25" s="523" t="str">
        <f>IF(C25="","",ROTAS!F23)</f>
        <v/>
      </c>
      <c r="E25" s="524"/>
      <c r="F25" s="525"/>
      <c r="G25" s="526" t="str">
        <f>IF(C25="","",ROTAS!J23)</f>
        <v/>
      </c>
      <c r="H25" s="527"/>
      <c r="I25" s="528"/>
      <c r="J25" s="326" t="str">
        <f>IF(ROTAS!N23="","",ROTAS!N23)</f>
        <v/>
      </c>
      <c r="K25" s="494" t="str">
        <f>IF(C25="","",ROTAS!U23)</f>
        <v/>
      </c>
      <c r="L25" s="495"/>
      <c r="M25" s="496" t="str">
        <f t="shared" si="1"/>
        <v/>
      </c>
      <c r="N25" s="497"/>
      <c r="O25" s="503" t="str">
        <f>IF(C25="","",IF($Y$3=0,"",IF($L$3="SIM",SUM(ROTAS!S23)*VLOOKUP(RECEBIVEIS!$D$2,RECEBIVEIS!$AI$12:$AN$100,6,0)*2,SUM(ROTAS!S23)*SUM($AG$10:$AG$20)*2)))</f>
        <v/>
      </c>
      <c r="P25" s="504"/>
      <c r="Q25" s="501" t="str">
        <f t="shared" si="2"/>
        <v/>
      </c>
      <c r="R25" s="502"/>
      <c r="S25" s="503" t="str">
        <f>IF(C25="","",IF(Q25="","",IF($Y$3=0,"",IF($L$3="SIM",SUM(ROTAS!T23)*VLOOKUP(RECEBIVEIS!$D$2,RECEBIVEIS!$AI$12:$AN$100,6,0)*2,SUM(ROTAS!T23)*SUM($AG$9:$AG$20)*2))))</f>
        <v/>
      </c>
      <c r="T25" s="504"/>
      <c r="U25" s="491" t="str">
        <f t="shared" si="3"/>
        <v/>
      </c>
      <c r="V25" s="492"/>
      <c r="W25" s="492" t="str">
        <f t="shared" si="5"/>
        <v/>
      </c>
      <c r="X25" s="493"/>
      <c r="AA25" s="270" t="str">
        <f t="shared" si="0"/>
        <v/>
      </c>
      <c r="AB25" s="270" t="str">
        <f t="shared" si="6"/>
        <v/>
      </c>
      <c r="AI25" s="224" t="s">
        <v>968</v>
      </c>
      <c r="AJ25" s="223" t="s">
        <v>579</v>
      </c>
      <c r="AK25" s="223">
        <v>21</v>
      </c>
      <c r="AL25" s="223">
        <v>3</v>
      </c>
      <c r="AM25" s="223">
        <v>6</v>
      </c>
      <c r="AN25" s="223">
        <v>30</v>
      </c>
      <c r="AP25" s="216">
        <v>0.4</v>
      </c>
    </row>
    <row r="26" spans="2:42" ht="30" customHeight="1" x14ac:dyDescent="0.25">
      <c r="B26" s="327" t="str">
        <f>IF(C26="","",ROTAS!B24)</f>
        <v/>
      </c>
      <c r="C26" s="324" t="str">
        <f>IF(ROTAS!C24="","",ROTAS!C24)</f>
        <v/>
      </c>
      <c r="D26" s="523" t="str">
        <f>IF(C26="","",ROTAS!F24)</f>
        <v/>
      </c>
      <c r="E26" s="524"/>
      <c r="F26" s="525"/>
      <c r="G26" s="526" t="str">
        <f>IF(C26="","",ROTAS!J24)</f>
        <v/>
      </c>
      <c r="H26" s="527"/>
      <c r="I26" s="528"/>
      <c r="J26" s="326" t="str">
        <f>IF(ROTAS!N24="","",ROTAS!N24)</f>
        <v/>
      </c>
      <c r="K26" s="494" t="str">
        <f>IF(C26="","",ROTAS!U24)</f>
        <v/>
      </c>
      <c r="L26" s="495"/>
      <c r="M26" s="496" t="str">
        <f t="shared" si="1"/>
        <v/>
      </c>
      <c r="N26" s="497"/>
      <c r="O26" s="503" t="str">
        <f>IF(C26="","",IF($Y$3=0,"",IF($L$3="SIM",SUM(ROTAS!S24)*VLOOKUP(RECEBIVEIS!$D$2,RECEBIVEIS!$AI$12:$AN$100,6,0)*2,SUM(ROTAS!S24)*SUM($AG$10:$AG$20)*2)))</f>
        <v/>
      </c>
      <c r="P26" s="504"/>
      <c r="Q26" s="501" t="str">
        <f t="shared" si="2"/>
        <v/>
      </c>
      <c r="R26" s="502"/>
      <c r="S26" s="503" t="str">
        <f>IF(C26="","",IF(Q26="","",IF($Y$3=0,"",IF($L$3="SIM",SUM(ROTAS!T24)*VLOOKUP(RECEBIVEIS!$D$2,RECEBIVEIS!$AI$12:$AN$100,6,0)*2,SUM(ROTAS!T24)*SUM($AG$9:$AG$20)*2))))</f>
        <v/>
      </c>
      <c r="T26" s="504"/>
      <c r="U26" s="491" t="str">
        <f t="shared" si="3"/>
        <v/>
      </c>
      <c r="V26" s="492"/>
      <c r="W26" s="492" t="str">
        <f t="shared" si="5"/>
        <v/>
      </c>
      <c r="X26" s="493"/>
      <c r="AA26" s="270" t="str">
        <f t="shared" si="0"/>
        <v/>
      </c>
      <c r="AB26" s="270" t="str">
        <f t="shared" si="6"/>
        <v/>
      </c>
      <c r="AI26" s="224" t="s">
        <v>969</v>
      </c>
      <c r="AJ26" s="223" t="s">
        <v>580</v>
      </c>
      <c r="AK26" s="223">
        <v>23</v>
      </c>
      <c r="AL26" s="223">
        <v>3</v>
      </c>
      <c r="AM26" s="223">
        <v>5</v>
      </c>
      <c r="AN26" s="223">
        <v>31</v>
      </c>
      <c r="AP26" s="216">
        <v>0.45</v>
      </c>
    </row>
    <row r="27" spans="2:42" ht="30" customHeight="1" x14ac:dyDescent="0.25">
      <c r="B27" s="327" t="str">
        <f>IF(C27="","",ROTAS!B25)</f>
        <v/>
      </c>
      <c r="C27" s="324" t="str">
        <f>IF(ROTAS!C25="","",ROTAS!C25)</f>
        <v/>
      </c>
      <c r="D27" s="523" t="str">
        <f>IF(C27="","",ROTAS!F25)</f>
        <v/>
      </c>
      <c r="E27" s="524"/>
      <c r="F27" s="525"/>
      <c r="G27" s="526" t="str">
        <f>IF(C27="","",ROTAS!J25)</f>
        <v/>
      </c>
      <c r="H27" s="527"/>
      <c r="I27" s="528"/>
      <c r="J27" s="326" t="str">
        <f>IF(ROTAS!N25="","",ROTAS!N25)</f>
        <v/>
      </c>
      <c r="K27" s="494" t="str">
        <f>IF(C27="","",ROTAS!U25)</f>
        <v/>
      </c>
      <c r="L27" s="495"/>
      <c r="M27" s="496" t="str">
        <f t="shared" si="1"/>
        <v/>
      </c>
      <c r="N27" s="497"/>
      <c r="O27" s="503" t="str">
        <f>IF(C27="","",IF($Y$3=0,"",IF($L$3="SIM",SUM(ROTAS!S25)*VLOOKUP(RECEBIVEIS!$D$2,RECEBIVEIS!$AI$12:$AN$100,6,0)*2,SUM(ROTAS!S25)*SUM($AG$10:$AG$20)*2)))</f>
        <v/>
      </c>
      <c r="P27" s="504"/>
      <c r="Q27" s="501" t="str">
        <f t="shared" si="2"/>
        <v/>
      </c>
      <c r="R27" s="502"/>
      <c r="S27" s="503" t="str">
        <f>IF(C27="","",IF(Q27="","",IF($Y$3=0,"",IF($L$3="SIM",SUM(ROTAS!T25)*VLOOKUP(RECEBIVEIS!$D$2,RECEBIVEIS!$AI$12:$AN$100,6,0)*2,SUM(ROTAS!T25)*SUM($AG$9:$AG$20)*2))))</f>
        <v/>
      </c>
      <c r="T27" s="504"/>
      <c r="U27" s="491" t="str">
        <f t="shared" si="3"/>
        <v/>
      </c>
      <c r="V27" s="492"/>
      <c r="W27" s="492" t="str">
        <f t="shared" si="5"/>
        <v/>
      </c>
      <c r="X27" s="493"/>
      <c r="AA27" s="270" t="str">
        <f t="shared" si="0"/>
        <v/>
      </c>
      <c r="AB27" s="270" t="str">
        <f t="shared" si="6"/>
        <v/>
      </c>
      <c r="AI27" s="224" t="s">
        <v>970</v>
      </c>
      <c r="AJ27" s="223" t="s">
        <v>581</v>
      </c>
      <c r="AK27" s="223">
        <v>20</v>
      </c>
      <c r="AL27" s="223">
        <v>4</v>
      </c>
      <c r="AM27" s="223">
        <v>6</v>
      </c>
      <c r="AN27" s="223">
        <v>30</v>
      </c>
      <c r="AP27" s="216">
        <v>0.5</v>
      </c>
    </row>
    <row r="28" spans="2:42" ht="30" customHeight="1" x14ac:dyDescent="0.25">
      <c r="B28" s="327" t="str">
        <f>IF(C28="","",ROTAS!B26)</f>
        <v/>
      </c>
      <c r="C28" s="324" t="str">
        <f>IF(ROTAS!C26="","",ROTAS!C26)</f>
        <v/>
      </c>
      <c r="D28" s="523" t="str">
        <f>IF(C28="","",ROTAS!F26)</f>
        <v/>
      </c>
      <c r="E28" s="524"/>
      <c r="F28" s="525"/>
      <c r="G28" s="526" t="str">
        <f>IF(C28="","",ROTAS!J26)</f>
        <v/>
      </c>
      <c r="H28" s="527"/>
      <c r="I28" s="528"/>
      <c r="J28" s="326" t="str">
        <f>IF(ROTAS!N26="","",ROTAS!N26)</f>
        <v/>
      </c>
      <c r="K28" s="494" t="str">
        <f>IF(C28="","",ROTAS!U26)</f>
        <v/>
      </c>
      <c r="L28" s="495"/>
      <c r="M28" s="496" t="str">
        <f t="shared" si="1"/>
        <v/>
      </c>
      <c r="N28" s="497"/>
      <c r="O28" s="503" t="str">
        <f>IF(C28="","",IF($Y$3=0,"",IF($L$3="SIM",SUM(ROTAS!S26)*VLOOKUP(RECEBIVEIS!$D$2,RECEBIVEIS!$AI$12:$AN$100,6,0)*2,SUM(ROTAS!S26)*SUM($AG$10:$AG$20)*2)))</f>
        <v/>
      </c>
      <c r="P28" s="504"/>
      <c r="Q28" s="501" t="str">
        <f t="shared" si="2"/>
        <v/>
      </c>
      <c r="R28" s="502"/>
      <c r="S28" s="503" t="str">
        <f>IF(C28="","",IF(Q28="","",IF($Y$3=0,"",IF($L$3="SIM",SUM(ROTAS!T26)*VLOOKUP(RECEBIVEIS!$D$2,RECEBIVEIS!$AI$12:$AN$100,6,0)*2,SUM(ROTAS!T26)*SUM($AG$9:$AG$20)*2))))</f>
        <v/>
      </c>
      <c r="T28" s="504"/>
      <c r="U28" s="491" t="str">
        <f t="shared" si="3"/>
        <v/>
      </c>
      <c r="V28" s="492"/>
      <c r="W28" s="492" t="str">
        <f t="shared" si="5"/>
        <v/>
      </c>
      <c r="X28" s="493"/>
      <c r="AA28" s="270" t="str">
        <f t="shared" si="0"/>
        <v/>
      </c>
      <c r="AB28" s="270" t="str">
        <f t="shared" si="6"/>
        <v/>
      </c>
      <c r="AI28" s="224" t="s">
        <v>971</v>
      </c>
      <c r="AJ28" s="223" t="s">
        <v>582</v>
      </c>
      <c r="AK28" s="223">
        <v>21</v>
      </c>
      <c r="AL28" s="223">
        <v>4</v>
      </c>
      <c r="AM28" s="223">
        <v>6</v>
      </c>
      <c r="AN28" s="223">
        <v>31</v>
      </c>
    </row>
    <row r="29" spans="2:42" ht="30" customHeight="1" x14ac:dyDescent="0.25">
      <c r="B29" s="327" t="str">
        <f>IF(C29="","",ROTAS!B27)</f>
        <v/>
      </c>
      <c r="C29" s="324" t="str">
        <f>IF(ROTAS!C27="","",ROTAS!C27)</f>
        <v/>
      </c>
      <c r="D29" s="523" t="str">
        <f>IF(C29="","",ROTAS!F27)</f>
        <v/>
      </c>
      <c r="E29" s="524"/>
      <c r="F29" s="525"/>
      <c r="G29" s="526" t="str">
        <f>IF(C29="","",ROTAS!J27)</f>
        <v/>
      </c>
      <c r="H29" s="527"/>
      <c r="I29" s="528"/>
      <c r="J29" s="326" t="str">
        <f>IF(ROTAS!N27="","",ROTAS!N27)</f>
        <v/>
      </c>
      <c r="K29" s="494" t="str">
        <f>IF(C29="","",ROTAS!U27)</f>
        <v/>
      </c>
      <c r="L29" s="495"/>
      <c r="M29" s="496" t="str">
        <f t="shared" si="1"/>
        <v/>
      </c>
      <c r="N29" s="497"/>
      <c r="O29" s="503" t="str">
        <f>IF(C29="","",IF($Y$3=0,"",IF($L$3="SIM",SUM(ROTAS!S27)*VLOOKUP(RECEBIVEIS!$D$2,RECEBIVEIS!$AI$12:$AN$100,6,0)*2,SUM(ROTAS!S27)*SUM($AG$10:$AG$20)*2)))</f>
        <v/>
      </c>
      <c r="P29" s="504"/>
      <c r="Q29" s="501" t="str">
        <f t="shared" si="2"/>
        <v/>
      </c>
      <c r="R29" s="502"/>
      <c r="S29" s="503" t="str">
        <f>IF(C29="","",IF(Q29="","",IF($Y$3=0,"",IF($L$3="SIM",SUM(ROTAS!T27)*VLOOKUP(RECEBIVEIS!$D$2,RECEBIVEIS!$AI$12:$AN$100,6,0)*2,SUM(ROTAS!T27)*SUM($AG$9:$AG$20)*2))))</f>
        <v/>
      </c>
      <c r="T29" s="504"/>
      <c r="U29" s="491" t="str">
        <f t="shared" si="3"/>
        <v/>
      </c>
      <c r="V29" s="492"/>
      <c r="W29" s="492" t="str">
        <f t="shared" si="5"/>
        <v/>
      </c>
      <c r="X29" s="493"/>
      <c r="AA29" s="270" t="str">
        <f t="shared" si="0"/>
        <v/>
      </c>
      <c r="AB29" s="270" t="str">
        <f t="shared" si="6"/>
        <v/>
      </c>
      <c r="AI29" s="224" t="s">
        <v>972</v>
      </c>
      <c r="AJ29" s="223" t="s">
        <v>571</v>
      </c>
      <c r="AK29" s="223">
        <v>22</v>
      </c>
      <c r="AL29" s="223">
        <v>4</v>
      </c>
      <c r="AM29" s="223">
        <v>5</v>
      </c>
      <c r="AN29" s="223">
        <v>31</v>
      </c>
    </row>
    <row r="30" spans="2:42" ht="30" customHeight="1" x14ac:dyDescent="0.25">
      <c r="B30" s="327" t="str">
        <f>IF(C30="","",ROTAS!B28)</f>
        <v/>
      </c>
      <c r="C30" s="324" t="str">
        <f>IF(ROTAS!C28="","",ROTAS!C28)</f>
        <v/>
      </c>
      <c r="D30" s="523" t="str">
        <f>IF(C30="","",ROTAS!F28)</f>
        <v/>
      </c>
      <c r="E30" s="524"/>
      <c r="F30" s="525"/>
      <c r="G30" s="526" t="str">
        <f>IF(C30="","",ROTAS!J28)</f>
        <v/>
      </c>
      <c r="H30" s="527"/>
      <c r="I30" s="528"/>
      <c r="J30" s="326" t="str">
        <f>IF(ROTAS!N28="","",ROTAS!N28)</f>
        <v/>
      </c>
      <c r="K30" s="494" t="str">
        <f>IF(C30="","",ROTAS!U28)</f>
        <v/>
      </c>
      <c r="L30" s="495"/>
      <c r="M30" s="496" t="str">
        <f t="shared" si="1"/>
        <v/>
      </c>
      <c r="N30" s="497"/>
      <c r="O30" s="503" t="str">
        <f>IF(C30="","",IF($Y$3=0,"",IF($L$3="SIM",SUM(ROTAS!S28)*VLOOKUP(RECEBIVEIS!$D$2,RECEBIVEIS!$AI$12:$AN$100,6,0)*2,SUM(ROTAS!S28)*SUM($AG$10:$AG$20)*2)))</f>
        <v/>
      </c>
      <c r="P30" s="504"/>
      <c r="Q30" s="501" t="str">
        <f t="shared" si="2"/>
        <v/>
      </c>
      <c r="R30" s="502"/>
      <c r="S30" s="503" t="str">
        <f>IF(C30="","",IF(Q30="","",IF($Y$3=0,"",IF($L$3="SIM",SUM(ROTAS!T28)*VLOOKUP(RECEBIVEIS!$D$2,RECEBIVEIS!$AI$12:$AN$100,6,0)*2,SUM(ROTAS!T28)*SUM($AG$9:$AG$20)*2))))</f>
        <v/>
      </c>
      <c r="T30" s="504"/>
      <c r="U30" s="491" t="str">
        <f t="shared" si="3"/>
        <v/>
      </c>
      <c r="V30" s="492"/>
      <c r="W30" s="492" t="str">
        <f t="shared" si="5"/>
        <v/>
      </c>
      <c r="X30" s="493"/>
      <c r="AA30" s="270" t="str">
        <f t="shared" si="0"/>
        <v/>
      </c>
      <c r="AB30" s="270" t="str">
        <f t="shared" si="6"/>
        <v/>
      </c>
      <c r="AI30" s="224" t="s">
        <v>973</v>
      </c>
      <c r="AJ30" s="223" t="s">
        <v>572</v>
      </c>
      <c r="AK30" s="223">
        <v>20</v>
      </c>
      <c r="AL30" s="223">
        <v>4</v>
      </c>
      <c r="AM30" s="223">
        <v>4</v>
      </c>
      <c r="AN30" s="223">
        <v>28</v>
      </c>
    </row>
    <row r="31" spans="2:42" ht="30" customHeight="1" x14ac:dyDescent="0.25">
      <c r="B31" s="327" t="str">
        <f>IF(C31="","",ROTAS!B29)</f>
        <v/>
      </c>
      <c r="C31" s="324" t="str">
        <f>IF(ROTAS!C29="","",ROTAS!C29)</f>
        <v/>
      </c>
      <c r="D31" s="523" t="str">
        <f>IF(C31="","",ROTAS!F29)</f>
        <v/>
      </c>
      <c r="E31" s="524"/>
      <c r="F31" s="525"/>
      <c r="G31" s="526" t="str">
        <f>IF(C31="","",ROTAS!J29)</f>
        <v/>
      </c>
      <c r="H31" s="527"/>
      <c r="I31" s="528"/>
      <c r="J31" s="326" t="str">
        <f>IF(ROTAS!N29="","",ROTAS!N29)</f>
        <v/>
      </c>
      <c r="K31" s="494" t="str">
        <f>IF(C31="","",ROTAS!U29)</f>
        <v/>
      </c>
      <c r="L31" s="495"/>
      <c r="M31" s="496" t="str">
        <f t="shared" si="1"/>
        <v/>
      </c>
      <c r="N31" s="497"/>
      <c r="O31" s="503" t="str">
        <f>IF(C31="","",IF($Y$3=0,"",IF($L$3="SIM",SUM(ROTAS!S29)*VLOOKUP(RECEBIVEIS!$D$2,RECEBIVEIS!$AI$12:$AN$100,6,0)*2,SUM(ROTAS!S29)*SUM($AG$10:$AG$20)*2)))</f>
        <v/>
      </c>
      <c r="P31" s="504"/>
      <c r="Q31" s="501" t="str">
        <f t="shared" si="2"/>
        <v/>
      </c>
      <c r="R31" s="502"/>
      <c r="S31" s="503" t="str">
        <f>IF(C31="","",IF(Q31="","",IF($Y$3=0,"",IF($L$3="SIM",SUM(ROTAS!T29)*VLOOKUP(RECEBIVEIS!$D$2,RECEBIVEIS!$AI$12:$AN$100,6,0)*2,SUM(ROTAS!T29)*SUM($AG$9:$AG$20)*2))))</f>
        <v/>
      </c>
      <c r="T31" s="504"/>
      <c r="U31" s="491" t="str">
        <f t="shared" si="3"/>
        <v/>
      </c>
      <c r="V31" s="492"/>
      <c r="W31" s="492" t="str">
        <f t="shared" si="5"/>
        <v/>
      </c>
      <c r="X31" s="493"/>
      <c r="AA31" s="270" t="str">
        <f t="shared" si="0"/>
        <v/>
      </c>
      <c r="AB31" s="270" t="str">
        <f t="shared" si="6"/>
        <v/>
      </c>
      <c r="AI31" s="224" t="s">
        <v>974</v>
      </c>
      <c r="AJ31" s="223" t="s">
        <v>573</v>
      </c>
      <c r="AK31" s="223">
        <v>19</v>
      </c>
      <c r="AL31" s="223">
        <v>5</v>
      </c>
      <c r="AM31" s="223">
        <v>7</v>
      </c>
      <c r="AN31" s="223">
        <v>31</v>
      </c>
    </row>
    <row r="32" spans="2:42" ht="30" customHeight="1" x14ac:dyDescent="0.25">
      <c r="B32" s="327" t="str">
        <f>IF(C32="","",ROTAS!B30)</f>
        <v/>
      </c>
      <c r="C32" s="324" t="str">
        <f>IF(ROTAS!C30="","",ROTAS!C30)</f>
        <v/>
      </c>
      <c r="D32" s="523" t="str">
        <f>IF(C32="","",ROTAS!F30)</f>
        <v/>
      </c>
      <c r="E32" s="524"/>
      <c r="F32" s="525"/>
      <c r="G32" s="526" t="str">
        <f>IF(C32="","",ROTAS!J30)</f>
        <v/>
      </c>
      <c r="H32" s="527"/>
      <c r="I32" s="528"/>
      <c r="J32" s="326" t="str">
        <f>IF(ROTAS!N30="","",ROTAS!N30)</f>
        <v/>
      </c>
      <c r="K32" s="494" t="str">
        <f>IF(C32="","",ROTAS!U30)</f>
        <v/>
      </c>
      <c r="L32" s="495"/>
      <c r="M32" s="496" t="str">
        <f t="shared" si="1"/>
        <v/>
      </c>
      <c r="N32" s="497"/>
      <c r="O32" s="503" t="str">
        <f>IF(C32="","",IF($Y$3=0,"",IF($L$3="SIM",SUM(ROTAS!S30)*VLOOKUP(RECEBIVEIS!$D$2,RECEBIVEIS!$AI$12:$AN$100,6,0)*2,SUM(ROTAS!S30)*SUM($AG$10:$AG$20)*2)))</f>
        <v/>
      </c>
      <c r="P32" s="504"/>
      <c r="Q32" s="501" t="str">
        <f t="shared" si="2"/>
        <v/>
      </c>
      <c r="R32" s="502"/>
      <c r="S32" s="503" t="str">
        <f>IF(C32="","",IF(Q32="","",IF($Y$3=0,"",IF($L$3="SIM",SUM(ROTAS!T30)*VLOOKUP(RECEBIVEIS!$D$2,RECEBIVEIS!$AI$12:$AN$100,6,0)*2,SUM(ROTAS!T30)*SUM($AG$9:$AG$20)*2))))</f>
        <v/>
      </c>
      <c r="T32" s="504"/>
      <c r="U32" s="491" t="str">
        <f t="shared" si="3"/>
        <v/>
      </c>
      <c r="V32" s="492"/>
      <c r="W32" s="492" t="str">
        <f t="shared" si="5"/>
        <v/>
      </c>
      <c r="X32" s="493"/>
      <c r="AA32" s="270" t="str">
        <f t="shared" si="0"/>
        <v/>
      </c>
      <c r="AB32" s="270" t="str">
        <f t="shared" si="6"/>
        <v/>
      </c>
      <c r="AI32" s="224" t="s">
        <v>975</v>
      </c>
      <c r="AJ32" s="223" t="s">
        <v>574</v>
      </c>
      <c r="AK32" s="223">
        <v>20</v>
      </c>
      <c r="AL32" s="223">
        <v>4</v>
      </c>
      <c r="AM32" s="223">
        <v>6</v>
      </c>
      <c r="AN32" s="223">
        <v>30</v>
      </c>
    </row>
    <row r="33" spans="2:40" ht="30" customHeight="1" x14ac:dyDescent="0.25">
      <c r="B33" s="327" t="str">
        <f>IF(C33="","",ROTAS!B31)</f>
        <v/>
      </c>
      <c r="C33" s="324" t="str">
        <f>IF(ROTAS!C31="","",ROTAS!C31)</f>
        <v/>
      </c>
      <c r="D33" s="523" t="str">
        <f>IF(C33="","",ROTAS!F31)</f>
        <v/>
      </c>
      <c r="E33" s="524"/>
      <c r="F33" s="525"/>
      <c r="G33" s="526" t="str">
        <f>IF(C33="","",ROTAS!J31)</f>
        <v/>
      </c>
      <c r="H33" s="527"/>
      <c r="I33" s="528"/>
      <c r="J33" s="326" t="str">
        <f>IF(ROTAS!N31="","",ROTAS!N31)</f>
        <v/>
      </c>
      <c r="K33" s="494" t="str">
        <f>IF(C33="","",ROTAS!U31)</f>
        <v/>
      </c>
      <c r="L33" s="495"/>
      <c r="M33" s="496" t="str">
        <f t="shared" si="1"/>
        <v/>
      </c>
      <c r="N33" s="497"/>
      <c r="O33" s="503" t="str">
        <f>IF(C33="","",IF($Y$3=0,"",IF($L$3="SIM",SUM(ROTAS!S31)*VLOOKUP(RECEBIVEIS!$D$2,RECEBIVEIS!$AI$12:$AN$100,6,0)*2,SUM(ROTAS!S31)*SUM($AG$10:$AG$20)*2)))</f>
        <v/>
      </c>
      <c r="P33" s="504"/>
      <c r="Q33" s="501" t="str">
        <f t="shared" si="2"/>
        <v/>
      </c>
      <c r="R33" s="502"/>
      <c r="S33" s="503" t="str">
        <f>IF(C33="","",IF(Q33="","",IF($Y$3=0,"",IF($L$3="SIM",SUM(ROTAS!T31)*VLOOKUP(RECEBIVEIS!$D$2,RECEBIVEIS!$AI$12:$AN$100,6,0)*2,SUM(ROTAS!T31)*SUM($AG$9:$AG$20)*2))))</f>
        <v/>
      </c>
      <c r="T33" s="504"/>
      <c r="U33" s="491" t="str">
        <f t="shared" si="3"/>
        <v/>
      </c>
      <c r="V33" s="492"/>
      <c r="W33" s="492" t="str">
        <f t="shared" si="5"/>
        <v/>
      </c>
      <c r="X33" s="493"/>
      <c r="AA33" s="270" t="str">
        <f t="shared" si="0"/>
        <v/>
      </c>
      <c r="AB33" s="270" t="str">
        <f t="shared" ref="AB33:AB36" si="7">AA33</f>
        <v/>
      </c>
      <c r="AI33" s="224" t="s">
        <v>976</v>
      </c>
      <c r="AJ33" s="223" t="s">
        <v>575</v>
      </c>
      <c r="AK33" s="223">
        <v>21</v>
      </c>
      <c r="AL33" s="223">
        <v>5</v>
      </c>
      <c r="AM33" s="223">
        <v>5</v>
      </c>
      <c r="AN33" s="223">
        <v>31</v>
      </c>
    </row>
    <row r="34" spans="2:40" ht="30" customHeight="1" x14ac:dyDescent="0.25">
      <c r="B34" s="327" t="str">
        <f>IF(C34="","",ROTAS!B32)</f>
        <v/>
      </c>
      <c r="C34" s="324" t="str">
        <f>IF(ROTAS!C32="","",ROTAS!C32)</f>
        <v/>
      </c>
      <c r="D34" s="523" t="str">
        <f>IF(C34="","",ROTAS!F32)</f>
        <v/>
      </c>
      <c r="E34" s="524"/>
      <c r="F34" s="525"/>
      <c r="G34" s="526" t="str">
        <f>IF(C34="","",ROTAS!J32)</f>
        <v/>
      </c>
      <c r="H34" s="527"/>
      <c r="I34" s="528"/>
      <c r="J34" s="326" t="str">
        <f>IF(ROTAS!N32="","",ROTAS!N32)</f>
        <v/>
      </c>
      <c r="K34" s="494" t="str">
        <f>IF(C34="","",ROTAS!U32)</f>
        <v/>
      </c>
      <c r="L34" s="495"/>
      <c r="M34" s="496" t="str">
        <f t="shared" si="1"/>
        <v/>
      </c>
      <c r="N34" s="497"/>
      <c r="O34" s="503" t="str">
        <f>IF(C34="","",IF($Y$3=0,"",IF($L$3="SIM",SUM(ROTAS!S32)*VLOOKUP(RECEBIVEIS!$D$2,RECEBIVEIS!$AI$12:$AN$100,6,0)*2,SUM(ROTAS!S32)*SUM($AG$10:$AG$20)*2)))</f>
        <v/>
      </c>
      <c r="P34" s="504"/>
      <c r="Q34" s="501" t="str">
        <f t="shared" si="2"/>
        <v/>
      </c>
      <c r="R34" s="502"/>
      <c r="S34" s="503" t="str">
        <f>IF(C34="","",IF(Q34="","",IF($Y$3=0,"",IF($L$3="SIM",SUM(ROTAS!T32)*VLOOKUP(RECEBIVEIS!$D$2,RECEBIVEIS!$AI$12:$AN$100,6,0)*2,SUM(ROTAS!T32)*SUM($AG$9:$AG$20)*2))))</f>
        <v/>
      </c>
      <c r="T34" s="504"/>
      <c r="U34" s="491" t="str">
        <f t="shared" si="3"/>
        <v/>
      </c>
      <c r="V34" s="492"/>
      <c r="W34" s="492" t="str">
        <f t="shared" si="5"/>
        <v/>
      </c>
      <c r="X34" s="493"/>
      <c r="AA34" s="270" t="str">
        <f t="shared" si="0"/>
        <v/>
      </c>
      <c r="AB34" s="270" t="str">
        <f t="shared" si="7"/>
        <v/>
      </c>
      <c r="AI34" s="224" t="s">
        <v>977</v>
      </c>
      <c r="AJ34" s="223" t="s">
        <v>576</v>
      </c>
      <c r="AK34" s="223">
        <v>20</v>
      </c>
      <c r="AL34" s="223">
        <v>4</v>
      </c>
      <c r="AM34" s="223">
        <v>6</v>
      </c>
      <c r="AN34" s="223">
        <v>30</v>
      </c>
    </row>
    <row r="35" spans="2:40" ht="30" customHeight="1" x14ac:dyDescent="0.25">
      <c r="B35" s="327" t="str">
        <f>IF(C35="","",ROTAS!B33)</f>
        <v/>
      </c>
      <c r="C35" s="324" t="str">
        <f>IF(ROTAS!C33="","",ROTAS!C33)</f>
        <v/>
      </c>
      <c r="D35" s="523" t="str">
        <f>IF(C35="","",ROTAS!F33)</f>
        <v/>
      </c>
      <c r="E35" s="524"/>
      <c r="F35" s="525"/>
      <c r="G35" s="526" t="str">
        <f>IF(C35="","",ROTAS!J33)</f>
        <v/>
      </c>
      <c r="H35" s="527"/>
      <c r="I35" s="528"/>
      <c r="J35" s="326" t="str">
        <f>IF(ROTAS!N33="","",ROTAS!N33)</f>
        <v/>
      </c>
      <c r="K35" s="494" t="str">
        <f>IF(C35="","",ROTAS!U33)</f>
        <v/>
      </c>
      <c r="L35" s="495"/>
      <c r="M35" s="496" t="str">
        <f t="shared" si="1"/>
        <v/>
      </c>
      <c r="N35" s="497"/>
      <c r="O35" s="503" t="str">
        <f>IF(C35="","",IF($Y$3=0,"",IF($L$3="SIM",SUM(ROTAS!S33)*VLOOKUP(RECEBIVEIS!$D$2,RECEBIVEIS!$AI$12:$AN$100,6,0)*2,SUM(ROTAS!S33)*SUM($AG$10:$AG$20)*2)))</f>
        <v/>
      </c>
      <c r="P35" s="504"/>
      <c r="Q35" s="501" t="str">
        <f t="shared" si="2"/>
        <v/>
      </c>
      <c r="R35" s="502"/>
      <c r="S35" s="503" t="str">
        <f>IF(C35="","",IF(Q35="","",IF($Y$3=0,"",IF($L$3="SIM",SUM(ROTAS!T33)*VLOOKUP(RECEBIVEIS!$D$2,RECEBIVEIS!$AI$12:$AN$100,6,0)*2,SUM(ROTAS!T33)*SUM($AG$9:$AG$20)*2))))</f>
        <v/>
      </c>
      <c r="T35" s="504"/>
      <c r="U35" s="491" t="str">
        <f t="shared" si="3"/>
        <v/>
      </c>
      <c r="V35" s="492"/>
      <c r="W35" s="492" t="str">
        <f t="shared" si="5"/>
        <v/>
      </c>
      <c r="X35" s="493"/>
      <c r="AA35" s="270" t="str">
        <f t="shared" si="0"/>
        <v/>
      </c>
      <c r="AB35" s="270" t="str">
        <f t="shared" si="7"/>
        <v/>
      </c>
      <c r="AI35" s="224" t="s">
        <v>978</v>
      </c>
      <c r="AJ35" s="223" t="s">
        <v>577</v>
      </c>
      <c r="AK35" s="223">
        <v>23</v>
      </c>
      <c r="AL35" s="223">
        <v>4</v>
      </c>
      <c r="AM35" s="223">
        <v>4</v>
      </c>
      <c r="AN35" s="223">
        <v>31</v>
      </c>
    </row>
    <row r="36" spans="2:40" ht="30" customHeight="1" x14ac:dyDescent="0.25">
      <c r="B36" s="327" t="str">
        <f>IF(C36="","",ROTAS!B34)</f>
        <v/>
      </c>
      <c r="C36" s="324" t="str">
        <f>IF(ROTAS!C34="","",ROTAS!C34)</f>
        <v/>
      </c>
      <c r="D36" s="523" t="str">
        <f>IF(C36="","",ROTAS!F34)</f>
        <v/>
      </c>
      <c r="E36" s="524"/>
      <c r="F36" s="525"/>
      <c r="G36" s="526" t="str">
        <f>IF(C36="","",ROTAS!J34)</f>
        <v/>
      </c>
      <c r="H36" s="527"/>
      <c r="I36" s="528"/>
      <c r="J36" s="326" t="str">
        <f>IF(ROTAS!N34="","",ROTAS!N34)</f>
        <v/>
      </c>
      <c r="K36" s="494" t="str">
        <f>IF(C36="","",ROTAS!U34)</f>
        <v/>
      </c>
      <c r="L36" s="495"/>
      <c r="M36" s="496" t="str">
        <f t="shared" si="1"/>
        <v/>
      </c>
      <c r="N36" s="497"/>
      <c r="O36" s="503" t="str">
        <f>IF(C36="","",IF($Y$3=0,"",IF($L$3="SIM",SUM(ROTAS!S34)*VLOOKUP(RECEBIVEIS!$D$2,RECEBIVEIS!$AI$12:$AN$100,6,0)*2,SUM(ROTAS!S34)*SUM($AG$10:$AG$20)*2)))</f>
        <v/>
      </c>
      <c r="P36" s="504"/>
      <c r="Q36" s="501" t="str">
        <f t="shared" si="2"/>
        <v/>
      </c>
      <c r="R36" s="502"/>
      <c r="S36" s="503" t="str">
        <f>IF(C36="","",IF(Q36="","",IF($Y$3=0,"",IF($L$3="SIM",SUM(ROTAS!T34)*VLOOKUP(RECEBIVEIS!$D$2,RECEBIVEIS!$AI$12:$AN$100,6,0)*2,SUM(ROTAS!T34)*SUM($AG$9:$AG$20)*2))))</f>
        <v/>
      </c>
      <c r="T36" s="504"/>
      <c r="U36" s="491" t="str">
        <f t="shared" si="3"/>
        <v/>
      </c>
      <c r="V36" s="492"/>
      <c r="W36" s="492" t="str">
        <f t="shared" si="5"/>
        <v/>
      </c>
      <c r="X36" s="493"/>
      <c r="AA36" s="270" t="str">
        <f t="shared" si="0"/>
        <v/>
      </c>
      <c r="AB36" s="270" t="str">
        <f t="shared" si="7"/>
        <v/>
      </c>
      <c r="AI36" s="224" t="s">
        <v>979</v>
      </c>
      <c r="AJ36" s="223" t="s">
        <v>578</v>
      </c>
      <c r="AK36" s="223">
        <v>21</v>
      </c>
      <c r="AL36" s="223">
        <v>5</v>
      </c>
      <c r="AM36" s="223">
        <v>5</v>
      </c>
      <c r="AN36" s="223">
        <v>31</v>
      </c>
    </row>
    <row r="37" spans="2:40" ht="18.75" customHeight="1" x14ac:dyDescent="0.25">
      <c r="AI37" s="224" t="s">
        <v>980</v>
      </c>
      <c r="AJ37" s="223" t="s">
        <v>579</v>
      </c>
      <c r="AK37" s="223">
        <v>22</v>
      </c>
      <c r="AL37" s="223">
        <v>4</v>
      </c>
      <c r="AM37" s="223">
        <v>4</v>
      </c>
      <c r="AN37" s="223">
        <v>30</v>
      </c>
    </row>
    <row r="38" spans="2:40" ht="18.75" customHeight="1" x14ac:dyDescent="0.25">
      <c r="AI38" s="224" t="s">
        <v>981</v>
      </c>
      <c r="AJ38" s="223" t="s">
        <v>580</v>
      </c>
      <c r="AK38" s="223">
        <v>23</v>
      </c>
      <c r="AL38" s="223">
        <v>4</v>
      </c>
      <c r="AM38" s="223">
        <v>4</v>
      </c>
      <c r="AN38" s="223">
        <v>31</v>
      </c>
    </row>
    <row r="39" spans="2:40" ht="18.75" customHeight="1" x14ac:dyDescent="0.25">
      <c r="AI39" s="224" t="s">
        <v>982</v>
      </c>
      <c r="AJ39" s="223" t="s">
        <v>581</v>
      </c>
      <c r="AK39" s="223">
        <v>20</v>
      </c>
      <c r="AL39" s="223">
        <v>4</v>
      </c>
      <c r="AM39" s="223">
        <v>6</v>
      </c>
      <c r="AN39" s="223">
        <v>30</v>
      </c>
    </row>
    <row r="40" spans="2:40" ht="18.75" customHeight="1" x14ac:dyDescent="0.25">
      <c r="AI40" s="224" t="s">
        <v>983</v>
      </c>
      <c r="AJ40" s="223" t="s">
        <v>582</v>
      </c>
      <c r="AK40" s="223">
        <v>22</v>
      </c>
      <c r="AL40" s="223">
        <v>4</v>
      </c>
      <c r="AM40" s="223">
        <v>5</v>
      </c>
      <c r="AN40" s="223">
        <v>31</v>
      </c>
    </row>
    <row r="41" spans="2:40" ht="18.75" customHeight="1" x14ac:dyDescent="0.25">
      <c r="AI41" s="224" t="s">
        <v>984</v>
      </c>
      <c r="AJ41" s="223" t="s">
        <v>571</v>
      </c>
      <c r="AK41" s="223">
        <v>21</v>
      </c>
      <c r="AL41" s="223">
        <v>5</v>
      </c>
      <c r="AM41" s="223">
        <v>5</v>
      </c>
      <c r="AN41" s="223">
        <v>31</v>
      </c>
    </row>
    <row r="42" spans="2:40" ht="18.75" customHeight="1" x14ac:dyDescent="0.25">
      <c r="AI42" s="224" t="s">
        <v>985</v>
      </c>
      <c r="AJ42" s="223" t="s">
        <v>572</v>
      </c>
      <c r="AK42" s="223">
        <v>18</v>
      </c>
      <c r="AL42" s="223">
        <v>4</v>
      </c>
      <c r="AM42" s="223">
        <v>6</v>
      </c>
      <c r="AN42" s="223">
        <v>28</v>
      </c>
    </row>
    <row r="43" spans="2:40" ht="18.75" customHeight="1" x14ac:dyDescent="0.25">
      <c r="AI43" s="224" t="s">
        <v>986</v>
      </c>
      <c r="AJ43" s="223" t="s">
        <v>573</v>
      </c>
      <c r="AK43" s="223">
        <v>22</v>
      </c>
      <c r="AL43" s="223">
        <v>4</v>
      </c>
      <c r="AM43" s="223">
        <v>5</v>
      </c>
      <c r="AN43" s="223">
        <v>31</v>
      </c>
    </row>
    <row r="44" spans="2:40" ht="18.75" customHeight="1" x14ac:dyDescent="0.25">
      <c r="AI44" s="224" t="s">
        <v>987</v>
      </c>
      <c r="AJ44" s="223" t="s">
        <v>574</v>
      </c>
      <c r="AK44" s="223">
        <v>20</v>
      </c>
      <c r="AL44" s="223">
        <v>4</v>
      </c>
      <c r="AM44" s="223">
        <v>6</v>
      </c>
      <c r="AN44" s="223">
        <v>30</v>
      </c>
    </row>
    <row r="45" spans="2:40" ht="18.75" customHeight="1" x14ac:dyDescent="0.25">
      <c r="AI45" s="224" t="s">
        <v>988</v>
      </c>
      <c r="AJ45" s="223" t="s">
        <v>575</v>
      </c>
      <c r="AK45" s="223">
        <v>20</v>
      </c>
      <c r="AL45" s="223">
        <v>5</v>
      </c>
      <c r="AM45" s="223">
        <v>6</v>
      </c>
      <c r="AN45" s="223">
        <v>31</v>
      </c>
    </row>
    <row r="46" spans="2:40" ht="18.75" customHeight="1" x14ac:dyDescent="0.25">
      <c r="AI46" s="224" t="s">
        <v>989</v>
      </c>
      <c r="AJ46" s="223" t="s">
        <v>576</v>
      </c>
      <c r="AK46" s="223">
        <v>21</v>
      </c>
      <c r="AL46" s="223">
        <v>4</v>
      </c>
      <c r="AM46" s="223">
        <v>5</v>
      </c>
      <c r="AN46" s="223">
        <v>30</v>
      </c>
    </row>
    <row r="47" spans="2:40" ht="18.75" customHeight="1" x14ac:dyDescent="0.25">
      <c r="AI47" s="224" t="s">
        <v>990</v>
      </c>
      <c r="AJ47" s="223" t="s">
        <v>577</v>
      </c>
      <c r="AK47" s="223">
        <v>23</v>
      </c>
      <c r="AL47" s="223">
        <v>4</v>
      </c>
      <c r="AM47" s="223">
        <v>4</v>
      </c>
      <c r="AN47" s="223">
        <v>31</v>
      </c>
    </row>
    <row r="48" spans="2:40" ht="18.75" customHeight="1" x14ac:dyDescent="0.25">
      <c r="AI48" s="224" t="s">
        <v>991</v>
      </c>
      <c r="AJ48" s="223" t="s">
        <v>578</v>
      </c>
      <c r="AK48" s="223">
        <v>21</v>
      </c>
      <c r="AL48" s="223">
        <v>5</v>
      </c>
      <c r="AM48" s="223">
        <v>5</v>
      </c>
      <c r="AN48" s="223">
        <v>31</v>
      </c>
    </row>
    <row r="49" spans="35:40" ht="18.75" customHeight="1" x14ac:dyDescent="0.25">
      <c r="AI49" s="224" t="s">
        <v>992</v>
      </c>
      <c r="AJ49" s="223" t="s">
        <v>579</v>
      </c>
      <c r="AK49" s="223">
        <v>21</v>
      </c>
      <c r="AL49" s="223">
        <v>4</v>
      </c>
      <c r="AM49" s="223">
        <v>5</v>
      </c>
      <c r="AN49" s="223">
        <v>30</v>
      </c>
    </row>
    <row r="50" spans="35:40" ht="18.75" customHeight="1" x14ac:dyDescent="0.25">
      <c r="AI50" s="224" t="s">
        <v>993</v>
      </c>
      <c r="AJ50" s="223" t="s">
        <v>580</v>
      </c>
      <c r="AK50" s="223">
        <v>21</v>
      </c>
      <c r="AL50" s="223">
        <v>5</v>
      </c>
      <c r="AM50" s="223">
        <v>5</v>
      </c>
      <c r="AN50" s="223">
        <v>31</v>
      </c>
    </row>
    <row r="51" spans="35:40" ht="18.75" customHeight="1" x14ac:dyDescent="0.25">
      <c r="AI51" s="224" t="s">
        <v>994</v>
      </c>
      <c r="AJ51" s="223" t="s">
        <v>581</v>
      </c>
      <c r="AK51" s="223">
        <v>20</v>
      </c>
      <c r="AL51" s="223">
        <v>4</v>
      </c>
      <c r="AM51" s="223">
        <v>6</v>
      </c>
      <c r="AN51" s="223">
        <v>30</v>
      </c>
    </row>
    <row r="52" spans="35:40" ht="18.75" customHeight="1" x14ac:dyDescent="0.25">
      <c r="AI52" s="224" t="s">
        <v>995</v>
      </c>
      <c r="AJ52" s="223" t="s">
        <v>582</v>
      </c>
      <c r="AK52" s="223">
        <v>22</v>
      </c>
      <c r="AL52" s="223">
        <v>4</v>
      </c>
      <c r="AM52" s="223">
        <v>5</v>
      </c>
      <c r="AN52" s="223">
        <v>31</v>
      </c>
    </row>
    <row r="53" spans="35:40" ht="18.75" customHeight="1" x14ac:dyDescent="0.25">
      <c r="AI53" s="224" t="s">
        <v>996</v>
      </c>
      <c r="AJ53" s="223" t="s">
        <v>571</v>
      </c>
      <c r="AK53" s="223">
        <v>20</v>
      </c>
      <c r="AL53" s="223">
        <v>5</v>
      </c>
      <c r="AM53" s="223">
        <v>6</v>
      </c>
      <c r="AN53" s="223">
        <v>31</v>
      </c>
    </row>
    <row r="54" spans="35:40" ht="18.75" customHeight="1" x14ac:dyDescent="0.25">
      <c r="AI54" s="224" t="s">
        <v>997</v>
      </c>
      <c r="AJ54" s="223" t="s">
        <v>572</v>
      </c>
      <c r="AK54" s="223">
        <v>18</v>
      </c>
      <c r="AL54" s="223">
        <v>4</v>
      </c>
      <c r="AM54" s="223">
        <v>6</v>
      </c>
      <c r="AN54" s="223">
        <v>28</v>
      </c>
    </row>
    <row r="55" spans="35:40" ht="18.75" customHeight="1" x14ac:dyDescent="0.25">
      <c r="AI55" s="224" t="s">
        <v>998</v>
      </c>
      <c r="AJ55" s="223" t="s">
        <v>573</v>
      </c>
      <c r="AK55" s="223">
        <v>22</v>
      </c>
      <c r="AL55" s="223">
        <v>4</v>
      </c>
      <c r="AM55" s="223">
        <v>5</v>
      </c>
      <c r="AN55" s="223">
        <v>31</v>
      </c>
    </row>
    <row r="56" spans="35:40" ht="18.75" customHeight="1" x14ac:dyDescent="0.25">
      <c r="AI56" s="224" t="s">
        <v>999</v>
      </c>
      <c r="AJ56" s="223" t="s">
        <v>574</v>
      </c>
      <c r="AK56" s="223">
        <v>21</v>
      </c>
      <c r="AL56" s="223">
        <v>4</v>
      </c>
      <c r="AM56" s="223">
        <v>5</v>
      </c>
      <c r="AN56" s="223">
        <v>30</v>
      </c>
    </row>
    <row r="57" spans="35:40" ht="18.75" customHeight="1" x14ac:dyDescent="0.25">
      <c r="AI57" s="224" t="s">
        <v>1000</v>
      </c>
      <c r="AJ57" s="223" t="s">
        <v>575</v>
      </c>
      <c r="AK57" s="223">
        <v>20</v>
      </c>
      <c r="AL57" s="223">
        <v>4</v>
      </c>
      <c r="AM57" s="223">
        <v>7</v>
      </c>
      <c r="AN57" s="223">
        <v>31</v>
      </c>
    </row>
    <row r="58" spans="35:40" ht="18.75" customHeight="1" x14ac:dyDescent="0.25">
      <c r="AI58" s="224" t="s">
        <v>1001</v>
      </c>
      <c r="AJ58" s="223" t="s">
        <v>576</v>
      </c>
      <c r="AK58" s="223">
        <v>22</v>
      </c>
      <c r="AL58" s="223">
        <v>4</v>
      </c>
      <c r="AM58" s="223">
        <v>4</v>
      </c>
      <c r="AN58" s="223">
        <v>30</v>
      </c>
    </row>
    <row r="59" spans="35:40" ht="18.75" customHeight="1" x14ac:dyDescent="0.25">
      <c r="AI59" s="224" t="s">
        <v>1002</v>
      </c>
      <c r="AJ59" s="223" t="s">
        <v>577</v>
      </c>
      <c r="AK59" s="223">
        <v>22</v>
      </c>
      <c r="AL59" s="223">
        <v>5</v>
      </c>
      <c r="AM59" s="223">
        <v>4</v>
      </c>
      <c r="AN59" s="223">
        <v>31</v>
      </c>
    </row>
    <row r="60" spans="35:40" ht="18.75" customHeight="1" x14ac:dyDescent="0.25">
      <c r="AI60" s="224" t="s">
        <v>1003</v>
      </c>
      <c r="AJ60" s="223" t="s">
        <v>578</v>
      </c>
      <c r="AK60" s="223">
        <v>22</v>
      </c>
      <c r="AL60" s="223">
        <v>4</v>
      </c>
      <c r="AM60" s="223">
        <v>5</v>
      </c>
      <c r="AN60" s="223">
        <v>31</v>
      </c>
    </row>
    <row r="61" spans="35:40" ht="18.75" customHeight="1" x14ac:dyDescent="0.25">
      <c r="AI61" s="224" t="s">
        <v>1004</v>
      </c>
      <c r="AJ61" s="223" t="s">
        <v>579</v>
      </c>
      <c r="AK61" s="223">
        <v>21</v>
      </c>
      <c r="AL61" s="223">
        <v>4</v>
      </c>
      <c r="AM61" s="223">
        <v>5</v>
      </c>
      <c r="AN61" s="223">
        <v>30</v>
      </c>
    </row>
    <row r="62" spans="35:40" ht="18.75" customHeight="1" x14ac:dyDescent="0.25">
      <c r="AI62" s="224" t="s">
        <v>1005</v>
      </c>
      <c r="AJ62" s="223" t="s">
        <v>580</v>
      </c>
      <c r="AK62" s="223">
        <v>20</v>
      </c>
      <c r="AL62" s="223">
        <v>5</v>
      </c>
      <c r="AM62" s="223">
        <v>6</v>
      </c>
      <c r="AN62" s="223">
        <v>31</v>
      </c>
    </row>
    <row r="63" spans="35:40" ht="18.75" customHeight="1" x14ac:dyDescent="0.25">
      <c r="AI63" s="224" t="s">
        <v>1006</v>
      </c>
      <c r="AJ63" s="223" t="s">
        <v>581</v>
      </c>
      <c r="AK63" s="223">
        <v>20</v>
      </c>
      <c r="AL63" s="223">
        <v>4</v>
      </c>
      <c r="AM63" s="223">
        <v>6</v>
      </c>
      <c r="AN63" s="223">
        <v>30</v>
      </c>
    </row>
    <row r="64" spans="35:40" ht="18.75" customHeight="1" x14ac:dyDescent="0.25">
      <c r="AI64" s="224" t="s">
        <v>1007</v>
      </c>
      <c r="AJ64" s="223" t="s">
        <v>582</v>
      </c>
      <c r="AK64" s="223">
        <v>23</v>
      </c>
      <c r="AL64" s="223">
        <v>3</v>
      </c>
      <c r="AM64" s="223">
        <v>5</v>
      </c>
      <c r="AN64" s="223">
        <v>31</v>
      </c>
    </row>
    <row r="65" spans="35:40" ht="18.75" customHeight="1" x14ac:dyDescent="0.25">
      <c r="AI65" s="224" t="s">
        <v>1008</v>
      </c>
      <c r="AJ65" s="223" t="s">
        <v>571</v>
      </c>
      <c r="AK65" s="223">
        <v>21</v>
      </c>
      <c r="AL65" s="223">
        <v>4</v>
      </c>
      <c r="AM65" s="223">
        <v>6</v>
      </c>
      <c r="AN65" s="223">
        <v>31</v>
      </c>
    </row>
    <row r="66" spans="35:40" ht="18.75" customHeight="1" x14ac:dyDescent="0.25">
      <c r="AI66" s="224" t="s">
        <v>1009</v>
      </c>
      <c r="AJ66" s="223" t="s">
        <v>572</v>
      </c>
      <c r="AK66" s="223">
        <v>19</v>
      </c>
      <c r="AL66" s="223">
        <v>4</v>
      </c>
      <c r="AM66" s="223">
        <v>6</v>
      </c>
      <c r="AN66" s="223">
        <v>29</v>
      </c>
    </row>
    <row r="67" spans="35:40" ht="18.75" customHeight="1" x14ac:dyDescent="0.25">
      <c r="AI67" s="224" t="s">
        <v>1010</v>
      </c>
      <c r="AJ67" s="223" t="s">
        <v>573</v>
      </c>
      <c r="AK67" s="223">
        <v>23</v>
      </c>
      <c r="AL67" s="223">
        <v>4</v>
      </c>
      <c r="AM67" s="223">
        <v>4</v>
      </c>
      <c r="AN67" s="223">
        <v>31</v>
      </c>
    </row>
    <row r="68" spans="35:40" ht="18.75" customHeight="1" x14ac:dyDescent="0.25">
      <c r="AI68" s="224" t="s">
        <v>1011</v>
      </c>
      <c r="AJ68" s="223" t="s">
        <v>574</v>
      </c>
      <c r="AK68" s="223">
        <v>18</v>
      </c>
      <c r="AL68" s="223">
        <v>5</v>
      </c>
      <c r="AM68" s="223">
        <v>7</v>
      </c>
      <c r="AN68" s="223">
        <v>30</v>
      </c>
    </row>
    <row r="69" spans="35:40" ht="18.75" customHeight="1" x14ac:dyDescent="0.25">
      <c r="AI69" s="224" t="s">
        <v>1012</v>
      </c>
      <c r="AJ69" s="223" t="s">
        <v>575</v>
      </c>
      <c r="AK69" s="223">
        <v>22</v>
      </c>
      <c r="AL69" s="223">
        <v>4</v>
      </c>
      <c r="AM69" s="223">
        <v>5</v>
      </c>
      <c r="AN69" s="223">
        <v>31</v>
      </c>
    </row>
    <row r="70" spans="35:40" ht="18.75" customHeight="1" x14ac:dyDescent="0.25">
      <c r="AI70" s="224" t="s">
        <v>1013</v>
      </c>
      <c r="AJ70" s="223" t="s">
        <v>576</v>
      </c>
      <c r="AK70" s="223">
        <v>21</v>
      </c>
      <c r="AL70" s="223">
        <v>4</v>
      </c>
      <c r="AM70" s="223">
        <v>5</v>
      </c>
      <c r="AN70" s="223">
        <v>30</v>
      </c>
    </row>
    <row r="71" spans="35:40" ht="18.75" customHeight="1" x14ac:dyDescent="0.25">
      <c r="AI71" s="224" t="s">
        <v>1014</v>
      </c>
      <c r="AJ71" s="223" t="s">
        <v>577</v>
      </c>
      <c r="AK71" s="223">
        <v>21</v>
      </c>
      <c r="AL71" s="223">
        <v>5</v>
      </c>
      <c r="AM71" s="223">
        <v>5</v>
      </c>
      <c r="AN71" s="223">
        <v>31</v>
      </c>
    </row>
    <row r="72" spans="35:40" ht="18.75" customHeight="1" x14ac:dyDescent="0.25">
      <c r="AI72" s="224" t="s">
        <v>1015</v>
      </c>
      <c r="AJ72" s="223" t="s">
        <v>578</v>
      </c>
      <c r="AK72" s="223">
        <v>23</v>
      </c>
      <c r="AL72" s="223">
        <v>4</v>
      </c>
      <c r="AM72" s="223">
        <v>4</v>
      </c>
      <c r="AN72" s="223">
        <v>31</v>
      </c>
    </row>
    <row r="73" spans="35:40" ht="18.75" customHeight="1" x14ac:dyDescent="0.25">
      <c r="AI73" s="224" t="s">
        <v>1016</v>
      </c>
      <c r="AJ73" s="223" t="s">
        <v>579</v>
      </c>
      <c r="AK73" s="223">
        <v>20</v>
      </c>
      <c r="AL73" s="223">
        <v>5</v>
      </c>
      <c r="AM73" s="223">
        <v>5</v>
      </c>
      <c r="AN73" s="223">
        <v>30</v>
      </c>
    </row>
    <row r="74" spans="35:40" ht="18.75" customHeight="1" x14ac:dyDescent="0.25">
      <c r="AI74" s="224" t="s">
        <v>1017</v>
      </c>
      <c r="AJ74" s="223" t="s">
        <v>580</v>
      </c>
      <c r="AK74" s="223">
        <v>21</v>
      </c>
      <c r="AL74" s="223">
        <v>4</v>
      </c>
      <c r="AM74" s="223">
        <v>6</v>
      </c>
      <c r="AN74" s="223">
        <v>31</v>
      </c>
    </row>
    <row r="75" spans="35:40" ht="18.75" customHeight="1" x14ac:dyDescent="0.25">
      <c r="AI75" s="224" t="s">
        <v>1018</v>
      </c>
      <c r="AJ75" s="223" t="s">
        <v>581</v>
      </c>
      <c r="AK75" s="223">
        <v>20</v>
      </c>
      <c r="AL75" s="223">
        <v>4</v>
      </c>
      <c r="AM75" s="223">
        <v>6</v>
      </c>
      <c r="AN75" s="223">
        <v>30</v>
      </c>
    </row>
    <row r="76" spans="35:40" ht="18.75" customHeight="1" x14ac:dyDescent="0.25">
      <c r="AI76" s="224" t="s">
        <v>1019</v>
      </c>
      <c r="AJ76" s="223" t="s">
        <v>582</v>
      </c>
      <c r="AK76" s="223">
        <v>20</v>
      </c>
      <c r="AL76" s="223">
        <v>5</v>
      </c>
      <c r="AM76" s="223">
        <v>6</v>
      </c>
      <c r="AN76" s="223">
        <v>31</v>
      </c>
    </row>
    <row r="77" spans="35:40" ht="18.75" customHeight="1" x14ac:dyDescent="0.25">
      <c r="AI77" s="224" t="s">
        <v>1020</v>
      </c>
      <c r="AJ77" s="223" t="s">
        <v>571</v>
      </c>
      <c r="AK77" s="223">
        <v>22</v>
      </c>
      <c r="AL77" s="223">
        <v>4</v>
      </c>
      <c r="AM77" s="223">
        <v>5</v>
      </c>
      <c r="AN77" s="223">
        <v>31</v>
      </c>
    </row>
    <row r="78" spans="35:40" ht="18.75" customHeight="1" x14ac:dyDescent="0.25">
      <c r="AI78" s="224" t="s">
        <v>1021</v>
      </c>
      <c r="AJ78" s="223" t="s">
        <v>961</v>
      </c>
      <c r="AK78" s="223">
        <v>18</v>
      </c>
      <c r="AL78" s="223">
        <v>4</v>
      </c>
      <c r="AM78" s="223">
        <v>6</v>
      </c>
      <c r="AN78" s="223">
        <v>28</v>
      </c>
    </row>
    <row r="79" spans="35:40" ht="18.75" customHeight="1" x14ac:dyDescent="0.25">
      <c r="AI79" s="224" t="s">
        <v>1022</v>
      </c>
      <c r="AJ79" s="223" t="s">
        <v>573</v>
      </c>
      <c r="AK79" s="223">
        <v>21</v>
      </c>
      <c r="AL79" s="223">
        <v>5</v>
      </c>
      <c r="AM79" s="223">
        <v>5</v>
      </c>
      <c r="AN79" s="223">
        <v>31</v>
      </c>
    </row>
    <row r="80" spans="35:40" ht="18.75" customHeight="1" x14ac:dyDescent="0.25">
      <c r="AI80" s="224" t="s">
        <v>1023</v>
      </c>
      <c r="AJ80" s="223" t="s">
        <v>574</v>
      </c>
      <c r="AK80" s="223">
        <v>21</v>
      </c>
      <c r="AL80" s="223">
        <v>3</v>
      </c>
      <c r="AM80" s="223">
        <v>6</v>
      </c>
      <c r="AN80" s="223">
        <v>30</v>
      </c>
    </row>
    <row r="81" spans="35:40" ht="18.75" customHeight="1" x14ac:dyDescent="0.25">
      <c r="AI81" s="224" t="s">
        <v>1024</v>
      </c>
      <c r="AJ81" s="223" t="s">
        <v>575</v>
      </c>
      <c r="AK81" s="223">
        <v>21</v>
      </c>
      <c r="AL81" s="223">
        <v>4</v>
      </c>
      <c r="AM81" s="223">
        <v>6</v>
      </c>
      <c r="AN81" s="223">
        <v>31</v>
      </c>
    </row>
    <row r="82" spans="35:40" ht="18.75" customHeight="1" x14ac:dyDescent="0.25">
      <c r="AI82" s="224" t="s">
        <v>1025</v>
      </c>
      <c r="AJ82" s="223" t="s">
        <v>576</v>
      </c>
      <c r="AK82" s="223">
        <v>21</v>
      </c>
      <c r="AL82" s="223">
        <v>5</v>
      </c>
      <c r="AM82" s="223">
        <v>4</v>
      </c>
      <c r="AN82" s="223">
        <v>30</v>
      </c>
    </row>
    <row r="83" spans="35:40" ht="18.75" customHeight="1" x14ac:dyDescent="0.25">
      <c r="AI83" s="224" t="s">
        <v>1026</v>
      </c>
      <c r="AJ83" s="223" t="s">
        <v>577</v>
      </c>
      <c r="AK83" s="223">
        <v>22</v>
      </c>
      <c r="AL83" s="223">
        <v>4</v>
      </c>
      <c r="AM83" s="223">
        <v>5</v>
      </c>
      <c r="AN83" s="223">
        <v>31</v>
      </c>
    </row>
    <row r="84" spans="35:40" ht="18.75" customHeight="1" x14ac:dyDescent="0.25">
      <c r="AI84" s="224" t="s">
        <v>1027</v>
      </c>
      <c r="AJ84" s="223" t="s">
        <v>578</v>
      </c>
      <c r="AK84" s="223">
        <v>23</v>
      </c>
      <c r="AL84" s="223">
        <v>4</v>
      </c>
      <c r="AM84" s="223">
        <v>4</v>
      </c>
      <c r="AN84" s="223">
        <v>31</v>
      </c>
    </row>
    <row r="85" spans="35:40" ht="18.75" customHeight="1" x14ac:dyDescent="0.25">
      <c r="AI85" s="224" t="s">
        <v>1028</v>
      </c>
      <c r="AJ85" s="223" t="s">
        <v>579</v>
      </c>
      <c r="AK85" s="223">
        <v>19</v>
      </c>
      <c r="AL85" s="223">
        <v>5</v>
      </c>
      <c r="AM85" s="223">
        <v>6</v>
      </c>
      <c r="AN85" s="223">
        <v>30</v>
      </c>
    </row>
    <row r="86" spans="35:40" ht="18.75" customHeight="1" x14ac:dyDescent="0.25">
      <c r="AI86" s="224" t="s">
        <v>1029</v>
      </c>
      <c r="AJ86" s="223" t="s">
        <v>580</v>
      </c>
      <c r="AK86" s="223">
        <v>22</v>
      </c>
      <c r="AL86" s="223">
        <v>4</v>
      </c>
      <c r="AM86" s="223">
        <v>5</v>
      </c>
      <c r="AN86" s="223">
        <v>31</v>
      </c>
    </row>
    <row r="87" spans="35:40" ht="18.75" customHeight="1" x14ac:dyDescent="0.25">
      <c r="AI87" s="224" t="s">
        <v>1030</v>
      </c>
      <c r="AJ87" s="223" t="s">
        <v>581</v>
      </c>
      <c r="AK87" s="223">
        <v>20</v>
      </c>
      <c r="AL87" s="223">
        <v>4</v>
      </c>
      <c r="AM87" s="223">
        <v>6</v>
      </c>
      <c r="AN87" s="223">
        <v>30</v>
      </c>
    </row>
    <row r="88" spans="35:40" ht="18.75" customHeight="1" x14ac:dyDescent="0.25">
      <c r="AI88" s="224" t="s">
        <v>1031</v>
      </c>
      <c r="AJ88" s="223" t="s">
        <v>582</v>
      </c>
      <c r="AK88" s="223">
        <v>20</v>
      </c>
      <c r="AL88" s="223">
        <v>5</v>
      </c>
      <c r="AM88" s="223">
        <v>6</v>
      </c>
      <c r="AN88" s="223">
        <v>31</v>
      </c>
    </row>
    <row r="89" spans="35:40" ht="18.75" customHeight="1" x14ac:dyDescent="0.25">
      <c r="AI89" s="224" t="s">
        <v>1032</v>
      </c>
      <c r="AJ89" s="223" t="s">
        <v>571</v>
      </c>
      <c r="AK89" s="223">
        <v>22</v>
      </c>
      <c r="AL89" s="223">
        <v>4</v>
      </c>
      <c r="AM89" s="223">
        <v>5</v>
      </c>
      <c r="AN89" s="223">
        <v>31</v>
      </c>
    </row>
    <row r="90" spans="35:40" ht="18.75" customHeight="1" x14ac:dyDescent="0.25">
      <c r="AI90" s="224" t="s">
        <v>1033</v>
      </c>
      <c r="AJ90" s="223" t="s">
        <v>572</v>
      </c>
      <c r="AK90" s="223">
        <v>20</v>
      </c>
      <c r="AL90" s="223">
        <v>4</v>
      </c>
      <c r="AM90" s="223">
        <v>4</v>
      </c>
      <c r="AN90" s="223">
        <v>28</v>
      </c>
    </row>
    <row r="91" spans="35:40" ht="18.75" customHeight="1" x14ac:dyDescent="0.25">
      <c r="AI91" s="224" t="s">
        <v>1034</v>
      </c>
      <c r="AJ91" s="223" t="s">
        <v>573</v>
      </c>
      <c r="AK91" s="223">
        <v>19</v>
      </c>
      <c r="AL91" s="223">
        <v>5</v>
      </c>
      <c r="AM91" s="223">
        <v>7</v>
      </c>
      <c r="AN91" s="223">
        <v>31</v>
      </c>
    </row>
    <row r="92" spans="35:40" ht="18.75" customHeight="1" x14ac:dyDescent="0.25">
      <c r="AI92" s="224" t="s">
        <v>1035</v>
      </c>
      <c r="AJ92" s="223" t="s">
        <v>574</v>
      </c>
      <c r="AK92" s="223">
        <v>21</v>
      </c>
      <c r="AL92" s="223">
        <v>4</v>
      </c>
      <c r="AM92" s="223">
        <v>5</v>
      </c>
      <c r="AN92" s="223">
        <v>30</v>
      </c>
    </row>
    <row r="93" spans="35:40" ht="18.75" customHeight="1" x14ac:dyDescent="0.25">
      <c r="AI93" s="224" t="s">
        <v>1036</v>
      </c>
      <c r="AJ93" s="223" t="s">
        <v>575</v>
      </c>
      <c r="AK93" s="223">
        <v>22</v>
      </c>
      <c r="AL93" s="223">
        <v>4</v>
      </c>
      <c r="AM93" s="223">
        <v>5</v>
      </c>
      <c r="AN93" s="223">
        <v>31</v>
      </c>
    </row>
    <row r="94" spans="35:40" ht="18.75" customHeight="1" x14ac:dyDescent="0.25">
      <c r="AI94" s="224" t="s">
        <v>1037</v>
      </c>
      <c r="AJ94" s="223" t="s">
        <v>576</v>
      </c>
      <c r="AK94" s="223">
        <v>19</v>
      </c>
      <c r="AL94" s="223">
        <v>5</v>
      </c>
      <c r="AM94" s="223">
        <v>6</v>
      </c>
      <c r="AN94" s="223">
        <v>30</v>
      </c>
    </row>
    <row r="95" spans="35:40" ht="18.75" customHeight="1" x14ac:dyDescent="0.25">
      <c r="AI95" s="224" t="s">
        <v>1038</v>
      </c>
      <c r="AJ95" s="223" t="s">
        <v>577</v>
      </c>
      <c r="AK95" s="223">
        <v>23</v>
      </c>
      <c r="AL95" s="223">
        <v>4</v>
      </c>
      <c r="AM95" s="223">
        <v>4</v>
      </c>
      <c r="AN95" s="223">
        <v>31</v>
      </c>
    </row>
    <row r="96" spans="35:40" ht="18.75" customHeight="1" x14ac:dyDescent="0.25">
      <c r="AI96" s="224" t="s">
        <v>1039</v>
      </c>
      <c r="AJ96" s="223" t="s">
        <v>578</v>
      </c>
      <c r="AK96" s="223">
        <v>22</v>
      </c>
      <c r="AL96" s="223">
        <v>5</v>
      </c>
      <c r="AM96" s="223">
        <v>4</v>
      </c>
      <c r="AN96" s="223">
        <v>31</v>
      </c>
    </row>
    <row r="97" spans="35:40" ht="18.75" customHeight="1" x14ac:dyDescent="0.25">
      <c r="AI97" s="224" t="s">
        <v>1040</v>
      </c>
      <c r="AJ97" s="223" t="s">
        <v>579</v>
      </c>
      <c r="AK97" s="223">
        <v>21</v>
      </c>
      <c r="AL97" s="223">
        <v>3</v>
      </c>
      <c r="AM97" s="223">
        <v>6</v>
      </c>
      <c r="AN97" s="223">
        <v>30</v>
      </c>
    </row>
    <row r="98" spans="35:40" ht="18.75" customHeight="1" x14ac:dyDescent="0.25">
      <c r="AI98" s="224" t="s">
        <v>1041</v>
      </c>
      <c r="AJ98" s="223" t="s">
        <v>580</v>
      </c>
      <c r="AK98" s="223">
        <v>23</v>
      </c>
      <c r="AL98" s="223">
        <v>3</v>
      </c>
      <c r="AM98" s="223">
        <v>5</v>
      </c>
      <c r="AN98" s="223">
        <v>31</v>
      </c>
    </row>
    <row r="99" spans="35:40" ht="18.75" customHeight="1" x14ac:dyDescent="0.25">
      <c r="AI99" s="224" t="s">
        <v>1042</v>
      </c>
      <c r="AJ99" s="223" t="s">
        <v>581</v>
      </c>
      <c r="AK99" s="223">
        <v>20</v>
      </c>
      <c r="AL99" s="223">
        <v>4</v>
      </c>
      <c r="AM99" s="223">
        <v>6</v>
      </c>
      <c r="AN99" s="223">
        <v>30</v>
      </c>
    </row>
    <row r="100" spans="35:40" ht="18.75" customHeight="1" x14ac:dyDescent="0.25">
      <c r="AI100" s="224" t="s">
        <v>1043</v>
      </c>
      <c r="AJ100" s="223" t="s">
        <v>582</v>
      </c>
      <c r="AK100" s="223">
        <v>21</v>
      </c>
      <c r="AL100" s="223">
        <v>4</v>
      </c>
      <c r="AM100" s="223">
        <v>6</v>
      </c>
      <c r="AN100" s="223">
        <v>31</v>
      </c>
    </row>
    <row r="101" spans="35:40" ht="18.75" customHeight="1" x14ac:dyDescent="0.25"/>
    <row r="102" spans="35:40" ht="18.75" customHeight="1" x14ac:dyDescent="0.25"/>
    <row r="103" spans="35:40" ht="18.75" customHeight="1" x14ac:dyDescent="0.25"/>
    <row r="104" spans="35:40" ht="18.75" customHeight="1" x14ac:dyDescent="0.25"/>
    <row r="105" spans="35:40" ht="18.75" customHeight="1" x14ac:dyDescent="0.25"/>
    <row r="106" spans="35:40" ht="18.75" customHeight="1" x14ac:dyDescent="0.25"/>
    <row r="107" spans="35:40" ht="18.75" customHeight="1" x14ac:dyDescent="0.25"/>
    <row r="108" spans="35:40" ht="18.75" customHeight="1" x14ac:dyDescent="0.25"/>
    <row r="109" spans="35:40" ht="18.75" customHeight="1" x14ac:dyDescent="0.25"/>
    <row r="110" spans="35:40" ht="18.75" customHeight="1" x14ac:dyDescent="0.25"/>
    <row r="111" spans="35:40" ht="18.75" customHeight="1" x14ac:dyDescent="0.25"/>
    <row r="112" spans="35:40" ht="18.75" customHeight="1" x14ac:dyDescent="0.25"/>
    <row r="113" ht="18.75" customHeight="1" x14ac:dyDescent="0.25"/>
    <row r="114" ht="18.75" customHeight="1" x14ac:dyDescent="0.25"/>
    <row r="115" ht="18.75" customHeight="1" x14ac:dyDescent="0.25"/>
    <row r="116" ht="18.75" customHeight="1" x14ac:dyDescent="0.25"/>
    <row r="117" ht="18.75" customHeight="1" x14ac:dyDescent="0.25"/>
    <row r="118" ht="18.75" customHeight="1" x14ac:dyDescent="0.25"/>
    <row r="119" ht="18.75" customHeight="1" x14ac:dyDescent="0.25"/>
    <row r="120" ht="18.75" customHeight="1" x14ac:dyDescent="0.25"/>
    <row r="121" ht="18.75" customHeight="1" x14ac:dyDescent="0.25"/>
    <row r="122" ht="18.75" customHeight="1" x14ac:dyDescent="0.25"/>
    <row r="123" ht="18.75" customHeight="1" x14ac:dyDescent="0.25"/>
    <row r="124" ht="18.75" customHeight="1" x14ac:dyDescent="0.25"/>
    <row r="125" ht="18.75" customHeight="1" x14ac:dyDescent="0.25"/>
    <row r="126" ht="18.75" customHeight="1" x14ac:dyDescent="0.25"/>
    <row r="127" ht="18.75" customHeight="1" x14ac:dyDescent="0.25"/>
    <row r="128" ht="18.75" customHeight="1" x14ac:dyDescent="0.25"/>
    <row r="129" ht="18.75" customHeight="1" x14ac:dyDescent="0.25"/>
    <row r="130" ht="18.75" customHeight="1" x14ac:dyDescent="0.25"/>
    <row r="131" ht="18.75" customHeight="1" x14ac:dyDescent="0.25"/>
    <row r="132" ht="18.75" customHeight="1" x14ac:dyDescent="0.25"/>
    <row r="133" ht="18.75" customHeight="1" x14ac:dyDescent="0.25"/>
    <row r="134" ht="18.75" customHeight="1" x14ac:dyDescent="0.25"/>
    <row r="135" ht="18.75" customHeight="1" x14ac:dyDescent="0.25"/>
    <row r="136" ht="18.75" customHeight="1" x14ac:dyDescent="0.25"/>
    <row r="137" ht="18.75" customHeight="1" x14ac:dyDescent="0.25"/>
    <row r="138" ht="18.75" customHeight="1" x14ac:dyDescent="0.25"/>
    <row r="139" ht="18.75" customHeight="1" x14ac:dyDescent="0.25"/>
    <row r="140" ht="18.75" customHeight="1" x14ac:dyDescent="0.25"/>
    <row r="141" ht="18.75" customHeight="1" x14ac:dyDescent="0.25"/>
    <row r="142" ht="18.75" customHeight="1" x14ac:dyDescent="0.25"/>
    <row r="143" ht="18.75" customHeight="1" x14ac:dyDescent="0.25"/>
    <row r="144" ht="18.75" customHeight="1" x14ac:dyDescent="0.25"/>
    <row r="145" ht="18.75" customHeight="1" x14ac:dyDescent="0.25"/>
    <row r="146" ht="18.75" customHeight="1" x14ac:dyDescent="0.25"/>
    <row r="147" ht="18.75" customHeight="1" x14ac:dyDescent="0.25"/>
    <row r="148" ht="18.75" customHeight="1" x14ac:dyDescent="0.25"/>
    <row r="149" ht="18.75" customHeight="1" x14ac:dyDescent="0.25"/>
    <row r="150" ht="18.75" customHeight="1" x14ac:dyDescent="0.25"/>
    <row r="151" ht="18.75" customHeight="1" x14ac:dyDescent="0.25"/>
    <row r="152" ht="18.75" customHeight="1" x14ac:dyDescent="0.25"/>
    <row r="153" ht="18.75" customHeight="1" x14ac:dyDescent="0.25"/>
    <row r="154" ht="18.75" customHeight="1" x14ac:dyDescent="0.25"/>
    <row r="155" ht="18.75" customHeight="1" x14ac:dyDescent="0.25"/>
    <row r="156" ht="18.75" customHeight="1" x14ac:dyDescent="0.25"/>
  </sheetData>
  <mergeCells count="258">
    <mergeCell ref="D2:G3"/>
    <mergeCell ref="B1:G1"/>
    <mergeCell ref="B2:C3"/>
    <mergeCell ref="D13:F13"/>
    <mergeCell ref="G13:I13"/>
    <mergeCell ref="D11:F11"/>
    <mergeCell ref="G11:I11"/>
    <mergeCell ref="D6:F6"/>
    <mergeCell ref="D7:F7"/>
    <mergeCell ref="G6:I6"/>
    <mergeCell ref="G7:I7"/>
    <mergeCell ref="D9:F9"/>
    <mergeCell ref="G9:I9"/>
    <mergeCell ref="D12:F12"/>
    <mergeCell ref="G12:I12"/>
    <mergeCell ref="D10:F10"/>
    <mergeCell ref="G10:I10"/>
    <mergeCell ref="D8:F8"/>
    <mergeCell ref="G8:I8"/>
    <mergeCell ref="S36:T36"/>
    <mergeCell ref="D36:F36"/>
    <mergeCell ref="G36:I36"/>
    <mergeCell ref="K36:L36"/>
    <mergeCell ref="M36:N36"/>
    <mergeCell ref="Q36:R36"/>
    <mergeCell ref="D35:F35"/>
    <mergeCell ref="G35:I35"/>
    <mergeCell ref="K35:L35"/>
    <mergeCell ref="O36:P36"/>
    <mergeCell ref="O35:P35"/>
    <mergeCell ref="Q35:R35"/>
    <mergeCell ref="S31:T31"/>
    <mergeCell ref="O32:P32"/>
    <mergeCell ref="D34:F34"/>
    <mergeCell ref="G34:I34"/>
    <mergeCell ref="D33:F33"/>
    <mergeCell ref="G33:I33"/>
    <mergeCell ref="K33:L33"/>
    <mergeCell ref="D32:F32"/>
    <mergeCell ref="G32:I32"/>
    <mergeCell ref="Q32:R32"/>
    <mergeCell ref="D31:F31"/>
    <mergeCell ref="G31:I31"/>
    <mergeCell ref="K31:L31"/>
    <mergeCell ref="M31:N31"/>
    <mergeCell ref="Q31:R31"/>
    <mergeCell ref="O31:P31"/>
    <mergeCell ref="S29:T29"/>
    <mergeCell ref="Q30:R30"/>
    <mergeCell ref="D29:F29"/>
    <mergeCell ref="G29:I29"/>
    <mergeCell ref="K29:L29"/>
    <mergeCell ref="Q29:R29"/>
    <mergeCell ref="O30:P30"/>
    <mergeCell ref="M29:N29"/>
    <mergeCell ref="D27:F27"/>
    <mergeCell ref="G27:I27"/>
    <mergeCell ref="K27:L27"/>
    <mergeCell ref="Q27:R27"/>
    <mergeCell ref="O28:P28"/>
    <mergeCell ref="K28:L28"/>
    <mergeCell ref="M28:N28"/>
    <mergeCell ref="O29:P29"/>
    <mergeCell ref="Q28:R28"/>
    <mergeCell ref="D28:F28"/>
    <mergeCell ref="G28:I28"/>
    <mergeCell ref="S28:T28"/>
    <mergeCell ref="S30:T30"/>
    <mergeCell ref="G30:I30"/>
    <mergeCell ref="U35:X35"/>
    <mergeCell ref="U36:X36"/>
    <mergeCell ref="D19:F19"/>
    <mergeCell ref="G19:I19"/>
    <mergeCell ref="K19:L19"/>
    <mergeCell ref="K30:L30"/>
    <mergeCell ref="M30:N30"/>
    <mergeCell ref="M35:N35"/>
    <mergeCell ref="S32:T32"/>
    <mergeCell ref="S33:T33"/>
    <mergeCell ref="S34:T34"/>
    <mergeCell ref="K32:L32"/>
    <mergeCell ref="M32:N32"/>
    <mergeCell ref="M33:N33"/>
    <mergeCell ref="K34:L34"/>
    <mergeCell ref="M34:N34"/>
    <mergeCell ref="S35:T35"/>
    <mergeCell ref="O33:P33"/>
    <mergeCell ref="Q33:R33"/>
    <mergeCell ref="O34:P34"/>
    <mergeCell ref="Q34:R34"/>
    <mergeCell ref="S25:T25"/>
    <mergeCell ref="O23:P23"/>
    <mergeCell ref="D30:F30"/>
    <mergeCell ref="G20:I20"/>
    <mergeCell ref="D21:F21"/>
    <mergeCell ref="G21:I21"/>
    <mergeCell ref="K21:L21"/>
    <mergeCell ref="D22:F22"/>
    <mergeCell ref="G22:I22"/>
    <mergeCell ref="D23:F23"/>
    <mergeCell ref="G23:I23"/>
    <mergeCell ref="K23:L23"/>
    <mergeCell ref="D20:F20"/>
    <mergeCell ref="K20:L20"/>
    <mergeCell ref="D24:F24"/>
    <mergeCell ref="G24:I24"/>
    <mergeCell ref="D25:F25"/>
    <mergeCell ref="G25:I25"/>
    <mergeCell ref="K25:L25"/>
    <mergeCell ref="D26:F26"/>
    <mergeCell ref="G26:I26"/>
    <mergeCell ref="K26:L26"/>
    <mergeCell ref="M26:N26"/>
    <mergeCell ref="U34:X34"/>
    <mergeCell ref="K15:L15"/>
    <mergeCell ref="M21:N21"/>
    <mergeCell ref="K22:L22"/>
    <mergeCell ref="M22:N22"/>
    <mergeCell ref="S23:T23"/>
    <mergeCell ref="O21:P21"/>
    <mergeCell ref="Q21:R21"/>
    <mergeCell ref="O22:P22"/>
    <mergeCell ref="Q22:R22"/>
    <mergeCell ref="S20:T20"/>
    <mergeCell ref="K17:L17"/>
    <mergeCell ref="M25:N25"/>
    <mergeCell ref="S22:T22"/>
    <mergeCell ref="S24:T24"/>
    <mergeCell ref="M23:N23"/>
    <mergeCell ref="K24:L24"/>
    <mergeCell ref="M24:N24"/>
    <mergeCell ref="S15:T15"/>
    <mergeCell ref="S17:T17"/>
    <mergeCell ref="Q19:R19"/>
    <mergeCell ref="U27:X27"/>
    <mergeCell ref="S27:T27"/>
    <mergeCell ref="O26:P26"/>
    <mergeCell ref="U33:X33"/>
    <mergeCell ref="S26:T26"/>
    <mergeCell ref="Q24:R24"/>
    <mergeCell ref="M18:N18"/>
    <mergeCell ref="U31:X31"/>
    <mergeCell ref="U32:X32"/>
    <mergeCell ref="O27:P27"/>
    <mergeCell ref="Q26:R26"/>
    <mergeCell ref="U29:X29"/>
    <mergeCell ref="U30:X30"/>
    <mergeCell ref="U28:X28"/>
    <mergeCell ref="O25:P25"/>
    <mergeCell ref="Q25:R25"/>
    <mergeCell ref="M27:N27"/>
    <mergeCell ref="U20:X20"/>
    <mergeCell ref="O24:P24"/>
    <mergeCell ref="S18:T18"/>
    <mergeCell ref="S21:T21"/>
    <mergeCell ref="U21:X21"/>
    <mergeCell ref="U22:X22"/>
    <mergeCell ref="U23:X23"/>
    <mergeCell ref="U24:X24"/>
    <mergeCell ref="U25:X25"/>
    <mergeCell ref="U26:X26"/>
    <mergeCell ref="D14:F14"/>
    <mergeCell ref="G14:I14"/>
    <mergeCell ref="D16:F16"/>
    <mergeCell ref="G16:I16"/>
    <mergeCell ref="D17:F17"/>
    <mergeCell ref="G17:I17"/>
    <mergeCell ref="D15:F15"/>
    <mergeCell ref="G15:I15"/>
    <mergeCell ref="D18:F18"/>
    <mergeCell ref="G18:I18"/>
    <mergeCell ref="K10:L10"/>
    <mergeCell ref="K16:L16"/>
    <mergeCell ref="K14:L14"/>
    <mergeCell ref="Q23:R23"/>
    <mergeCell ref="M14:N14"/>
    <mergeCell ref="M16:N16"/>
    <mergeCell ref="O16:P16"/>
    <mergeCell ref="M15:N15"/>
    <mergeCell ref="M17:N17"/>
    <mergeCell ref="M20:N20"/>
    <mergeCell ref="O20:P20"/>
    <mergeCell ref="Q20:R20"/>
    <mergeCell ref="M19:N19"/>
    <mergeCell ref="K18:L18"/>
    <mergeCell ref="O19:P19"/>
    <mergeCell ref="K7:L7"/>
    <mergeCell ref="M6:N6"/>
    <mergeCell ref="M7:N7"/>
    <mergeCell ref="Q6:R6"/>
    <mergeCell ref="S10:T10"/>
    <mergeCell ref="S12:T12"/>
    <mergeCell ref="S14:T14"/>
    <mergeCell ref="O12:P12"/>
    <mergeCell ref="Q12:R12"/>
    <mergeCell ref="O13:P13"/>
    <mergeCell ref="Q13:R13"/>
    <mergeCell ref="K11:L11"/>
    <mergeCell ref="O14:P14"/>
    <mergeCell ref="Q14:R14"/>
    <mergeCell ref="K9:L9"/>
    <mergeCell ref="S9:T9"/>
    <mergeCell ref="S11:T11"/>
    <mergeCell ref="M12:N12"/>
    <mergeCell ref="M13:N13"/>
    <mergeCell ref="M9:N9"/>
    <mergeCell ref="M11:N11"/>
    <mergeCell ref="K12:L12"/>
    <mergeCell ref="O9:P9"/>
    <mergeCell ref="K13:L13"/>
    <mergeCell ref="Q9:R9"/>
    <mergeCell ref="O10:P10"/>
    <mergeCell ref="Q10:R10"/>
    <mergeCell ref="O11:P11"/>
    <mergeCell ref="Q11:R11"/>
    <mergeCell ref="Q16:R16"/>
    <mergeCell ref="O17:P17"/>
    <mergeCell ref="Q17:R17"/>
    <mergeCell ref="S13:T13"/>
    <mergeCell ref="Q15:R15"/>
    <mergeCell ref="S19:T19"/>
    <mergeCell ref="O18:P18"/>
    <mergeCell ref="Q18:R18"/>
    <mergeCell ref="O15:P15"/>
    <mergeCell ref="U11:X11"/>
    <mergeCell ref="U12:X12"/>
    <mergeCell ref="U13:X13"/>
    <mergeCell ref="U14:X14"/>
    <mergeCell ref="U15:X15"/>
    <mergeCell ref="U16:X16"/>
    <mergeCell ref="U17:X17"/>
    <mergeCell ref="U18:X18"/>
    <mergeCell ref="U19:X19"/>
    <mergeCell ref="S16:T16"/>
    <mergeCell ref="J4:O5"/>
    <mergeCell ref="P5:X5"/>
    <mergeCell ref="L1:X1"/>
    <mergeCell ref="U6:X6"/>
    <mergeCell ref="U7:X7"/>
    <mergeCell ref="U8:X8"/>
    <mergeCell ref="U9:X9"/>
    <mergeCell ref="U10:X10"/>
    <mergeCell ref="K8:L8"/>
    <mergeCell ref="M8:N8"/>
    <mergeCell ref="J1:K3"/>
    <mergeCell ref="Q8:R8"/>
    <mergeCell ref="O7:P7"/>
    <mergeCell ref="O6:P6"/>
    <mergeCell ref="O8:P8"/>
    <mergeCell ref="L2:M2"/>
    <mergeCell ref="L3:M3"/>
    <mergeCell ref="P4:X4"/>
    <mergeCell ref="Q7:R7"/>
    <mergeCell ref="S8:T8"/>
    <mergeCell ref="M10:N10"/>
    <mergeCell ref="S6:T6"/>
    <mergeCell ref="S7:T7"/>
    <mergeCell ref="K6:L6"/>
  </mergeCells>
  <conditionalFormatting sqref="D2">
    <cfRule type="notContainsBlanks" dxfId="44" priority="143">
      <formula>LEN(TRIM(D2))&gt;0</formula>
    </cfRule>
  </conditionalFormatting>
  <conditionalFormatting sqref="K8:N8 K10:N10 K12:N12 K14:N14 K16:N16 K18:N18 K20:N20 K22:N22 K24:N24 K26:N26 K28:N28 K30:N30 K32:N32 K34:N34 K36:N36">
    <cfRule type="notContainsBlanks" dxfId="43" priority="31">
      <formula>LEN(TRIM(K8))&gt;0</formula>
    </cfRule>
  </conditionalFormatting>
  <conditionalFormatting sqref="L3:M3">
    <cfRule type="containsText" dxfId="42" priority="135" operator="containsText" text="SIM">
      <formula>NOT(ISERROR(SEARCH("SIM",L3)))</formula>
    </cfRule>
    <cfRule type="containsText" dxfId="41" priority="136" operator="containsText" text="NÃO">
      <formula>NOT(ISERROR(SEARCH("NÃO",L3)))</formula>
    </cfRule>
  </conditionalFormatting>
  <conditionalFormatting sqref="M7:M36 Q7">
    <cfRule type="expression" dxfId="40" priority="103" stopIfTrue="1">
      <formula>#REF!</formula>
    </cfRule>
  </conditionalFormatting>
  <conditionalFormatting sqref="N3:X3">
    <cfRule type="containsText" dxfId="39" priority="139" operator="containsText" text="NÃO">
      <formula>NOT(ISERROR(SEARCH("NÃO",N3)))</formula>
    </cfRule>
    <cfRule type="containsText" dxfId="38" priority="140" operator="containsText" text="SIM">
      <formula>NOT(ISERROR(SEARCH("SIM",N3)))</formula>
    </cfRule>
  </conditionalFormatting>
  <conditionalFormatting sqref="Q8:Q36">
    <cfRule type="expression" dxfId="37" priority="1" stopIfTrue="1">
      <formula>#REF!</formula>
    </cfRule>
  </conditionalFormatting>
  <conditionalFormatting sqref="U8 U10:X10 U12:X12 U14:X14 U16:X16 U18:X18 U20:X20 U22:X22 U24:X24 U26:X26 U28:X28 U30:X30 U32:X32 U34:X34 U36:X36">
    <cfRule type="notContainsBlanks" dxfId="36" priority="144">
      <formula>LEN(TRIM(U8))&gt;0</formula>
    </cfRule>
  </conditionalFormatting>
  <dataValidations count="2">
    <dataValidation type="list" allowBlank="1" showInputMessage="1" showErrorMessage="1" sqref="N3:X3 L3" xr:uid="{00000000-0002-0000-0600-000000000000}">
      <formula1>$Y$1:$Y$2</formula1>
    </dataValidation>
    <dataValidation type="list" allowBlank="1" showInputMessage="1" showErrorMessage="1" sqref="D2:G3" xr:uid="{00000000-0002-0000-0600-000001000000}">
      <formula1>$AI$12:$AI$100</formula1>
    </dataValidation>
  </dataValidations>
  <pageMargins left="0.511811024" right="0.511811024" top="0.78740157499999996" bottom="0.78740157499999996" header="0.31496062000000002" footer="0.31496062000000002"/>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1:T37"/>
  <sheetViews>
    <sheetView zoomScale="90" zoomScaleNormal="90" workbookViewId="0">
      <pane ySplit="6" topLeftCell="A7" activePane="bottomLeft" state="frozen"/>
      <selection pane="bottomLeft" activeCell="G7" sqref="G7:G9"/>
    </sheetView>
  </sheetViews>
  <sheetFormatPr defaultRowHeight="18.75" customHeight="1" x14ac:dyDescent="0.25"/>
  <cols>
    <col min="1" max="1" width="3.140625" style="235" customWidth="1"/>
    <col min="2" max="2" width="10.7109375" style="235" customWidth="1"/>
    <col min="3" max="4" width="50" style="235" customWidth="1"/>
    <col min="5" max="7" width="28.7109375" style="235" customWidth="1"/>
    <col min="8" max="8" width="15.5703125" style="235" customWidth="1"/>
    <col min="9" max="9" width="28.7109375" style="235" customWidth="1"/>
    <col min="10" max="10" width="25.5703125" style="235" customWidth="1"/>
    <col min="11" max="12" width="9.140625" style="235"/>
    <col min="13" max="13" width="14.7109375" style="245" bestFit="1" customWidth="1"/>
    <col min="14" max="20" width="9.140625" style="245"/>
    <col min="21" max="16384" width="9.140625" style="235"/>
  </cols>
  <sheetData>
    <row r="1" spans="2:20" ht="26.25" customHeight="1" x14ac:dyDescent="0.25">
      <c r="B1" s="545" t="s">
        <v>825</v>
      </c>
      <c r="C1" s="545"/>
      <c r="D1" s="545"/>
      <c r="E1" s="226" t="str">
        <f>IF('DESP ADM'!R3="","",IF('DESP ADM'!R3=0,"",'DESP ADM'!R3))</f>
        <v/>
      </c>
      <c r="F1" s="251"/>
      <c r="G1" s="544" t="s">
        <v>860</v>
      </c>
      <c r="H1" s="544"/>
      <c r="I1" s="544"/>
      <c r="M1" s="245" t="s">
        <v>814</v>
      </c>
    </row>
    <row r="2" spans="2:20" ht="26.25" customHeight="1" x14ac:dyDescent="0.25">
      <c r="B2" s="545" t="s">
        <v>826</v>
      </c>
      <c r="C2" s="545"/>
      <c r="D2" s="545"/>
      <c r="E2" s="226" t="str">
        <f>IF('DESP ADM'!T3="","",IF('DESP ADM'!T3=0,"",'DESP ADM'!T3))</f>
        <v/>
      </c>
      <c r="F2" s="252" t="s">
        <v>861</v>
      </c>
      <c r="G2" s="543">
        <f>SUM(I7:I36)</f>
        <v>0</v>
      </c>
      <c r="H2" s="543"/>
      <c r="I2" s="543"/>
      <c r="M2" s="245" t="s">
        <v>385</v>
      </c>
    </row>
    <row r="3" spans="2:20" ht="26.25" customHeight="1" x14ac:dyDescent="0.25">
      <c r="B3" s="545" t="s">
        <v>858</v>
      </c>
      <c r="C3" s="545"/>
      <c r="D3" s="545"/>
      <c r="E3" s="226" t="str">
        <f>IF(N6="","",IF(N6=0,"",N6))</f>
        <v/>
      </c>
      <c r="F3" s="253" t="str">
        <f>IF(SUM(E3:E4)=0,"",SUM(E3:E4))</f>
        <v/>
      </c>
      <c r="G3" s="543"/>
      <c r="H3" s="543"/>
      <c r="I3" s="543"/>
      <c r="M3" s="245" t="s">
        <v>388</v>
      </c>
    </row>
    <row r="4" spans="2:20" ht="26.25" customHeight="1" x14ac:dyDescent="0.25">
      <c r="B4" s="545" t="s">
        <v>859</v>
      </c>
      <c r="C4" s="545"/>
      <c r="D4" s="545"/>
      <c r="E4" s="226" t="str">
        <f>IF(P6="","",IF(P6=0,"",P6))</f>
        <v/>
      </c>
      <c r="F4" s="252" t="s">
        <v>862</v>
      </c>
      <c r="G4" s="543"/>
      <c r="H4" s="543"/>
      <c r="I4" s="543"/>
    </row>
    <row r="5" spans="2:20" ht="4.5" customHeight="1" x14ac:dyDescent="0.25">
      <c r="B5" s="260"/>
      <c r="C5" s="260"/>
      <c r="D5" s="260"/>
      <c r="E5" s="260"/>
      <c r="F5" s="260"/>
      <c r="G5" s="260"/>
      <c r="H5" s="260"/>
      <c r="I5" s="260"/>
    </row>
    <row r="6" spans="2:20" s="238" customFormat="1" ht="37.5" customHeight="1" x14ac:dyDescent="0.25">
      <c r="B6" s="236" t="s">
        <v>815</v>
      </c>
      <c r="C6" s="236" t="s">
        <v>816</v>
      </c>
      <c r="D6" s="236" t="s">
        <v>817</v>
      </c>
      <c r="E6" s="236" t="s">
        <v>821</v>
      </c>
      <c r="F6" s="236" t="s">
        <v>822</v>
      </c>
      <c r="G6" s="237" t="s">
        <v>823</v>
      </c>
      <c r="H6" s="237" t="s">
        <v>824</v>
      </c>
      <c r="I6" s="236" t="s">
        <v>818</v>
      </c>
      <c r="J6" s="235"/>
      <c r="M6" s="245" t="str">
        <f>IF(SUBTOTAL(3,M7:M36)-COUNTBLANK(M7:M36)=0,"",SUBTOTAL(3,M7:M36)-COUNTBLANK(M7:M36))</f>
        <v/>
      </c>
      <c r="N6" s="245" t="str">
        <f>IF(COUNTIF(N7:N36,"1")=0,"",COUNTIF(N7:N36,"1"))</f>
        <v/>
      </c>
      <c r="O6" s="245" t="str">
        <f>IF(SUBTOTAL(3,O7:O36)-COUNTBLANK(O7:O36)=0,"",SUBTOTAL(3,O7:O36)-COUNTBLANK(O7:O36))</f>
        <v/>
      </c>
      <c r="P6" s="245" t="str">
        <f>IF(COUNTIF(P7:P36,"1")=0,"",COUNTIF(P7:P36,"1"))</f>
        <v/>
      </c>
      <c r="Q6" s="246"/>
      <c r="R6" s="246"/>
      <c r="S6" s="246"/>
      <c r="T6" s="246"/>
    </row>
    <row r="7" spans="2:20" ht="18.75" customHeight="1" x14ac:dyDescent="0.25">
      <c r="B7" s="239" t="str">
        <f>IF(RECEBIVEIS!$C7="","",RECEBIVEIS!$C7)</f>
        <v/>
      </c>
      <c r="C7" s="239" t="str">
        <f>IF(RECEBIVEIS!$D7="","",RECEBIVEIS!$D7)</f>
        <v/>
      </c>
      <c r="D7" s="239" t="str">
        <f>IF(RECEBIVEIS!$G7="","",RECEBIVEIS!$G7)</f>
        <v/>
      </c>
      <c r="E7" s="240" t="str">
        <f>IF(RECEBIVEIS!$U7="","",RECEBIVEIS!$U7)</f>
        <v/>
      </c>
      <c r="F7" s="302" t="str">
        <f>IF(ROTAS!$W5="","",ROTAS!$W5)</f>
        <v/>
      </c>
      <c r="G7" s="232"/>
      <c r="H7" s="241" t="str">
        <f>IF(G7="","",IF(G7=$M$1,"",IF(G7="SIM",0.11,0.07)))</f>
        <v/>
      </c>
      <c r="I7" s="227" t="str">
        <f>IF(F7="","",IF(F7="NÃO",0,IF(H7="","",E7*H7)))</f>
        <v/>
      </c>
      <c r="M7" s="245" t="str">
        <f>IF(G7="sim",C7,"")</f>
        <v/>
      </c>
      <c r="N7" s="245" t="str">
        <f>IF(M7="","",COUNTIF(M$7:$M7,M7))</f>
        <v/>
      </c>
      <c r="O7" s="245" t="str">
        <f>IF(G7="sim",D7,"")</f>
        <v/>
      </c>
      <c r="P7" s="245" t="str">
        <f>IF(O7="","",COUNTIF($M$7:O7,O7))</f>
        <v/>
      </c>
    </row>
    <row r="8" spans="2:20" ht="18.75" customHeight="1" x14ac:dyDescent="0.25">
      <c r="B8" s="239" t="str">
        <f>IF(RECEBIVEIS!$C8="","",RECEBIVEIS!$C8)</f>
        <v/>
      </c>
      <c r="C8" s="239" t="str">
        <f>IF(RECEBIVEIS!$D8="","",RECEBIVEIS!$D8)</f>
        <v/>
      </c>
      <c r="D8" s="239" t="str">
        <f>IF(RECEBIVEIS!$G8="","",RECEBIVEIS!$G8)</f>
        <v/>
      </c>
      <c r="E8" s="240" t="str">
        <f>IF(RECEBIVEIS!$U8="","",RECEBIVEIS!$U8)</f>
        <v/>
      </c>
      <c r="F8" s="302" t="str">
        <f>IF(ROTAS!$W6="","",ROTAS!$W6)</f>
        <v/>
      </c>
      <c r="G8" s="232"/>
      <c r="H8" s="241" t="str">
        <f t="shared" ref="H8:H19" si="0">IF(G8="","",IF(G8=$M$1,"",IF(G8="SIM",0.11,0.07)))</f>
        <v/>
      </c>
      <c r="I8" s="227" t="str">
        <f t="shared" ref="I8:I20" si="1">IF(F8="","",IF(F8="NÃO",0,IF(H8="","",E8*H8)))</f>
        <v/>
      </c>
      <c r="M8" s="245" t="str">
        <f t="shared" ref="M8:M19" si="2">IF(G8="sim",C8,"")</f>
        <v/>
      </c>
      <c r="N8" s="245" t="str">
        <f>IF(M8="","",COUNTIF(M$7:$M8,M8))</f>
        <v/>
      </c>
      <c r="O8" s="245" t="str">
        <f t="shared" ref="O8:O19" si="3">IF(G8="sim",D8,"")</f>
        <v/>
      </c>
      <c r="P8" s="245" t="str">
        <f>IF(O8="","",COUNTIF($M$7:O8,O8))</f>
        <v/>
      </c>
    </row>
    <row r="9" spans="2:20" ht="18.75" customHeight="1" x14ac:dyDescent="0.25">
      <c r="B9" s="239" t="str">
        <f>IF(RECEBIVEIS!$C9="","",RECEBIVEIS!$C9)</f>
        <v/>
      </c>
      <c r="C9" s="239" t="str">
        <f>IF(RECEBIVEIS!$D9="","",RECEBIVEIS!$D9)</f>
        <v/>
      </c>
      <c r="D9" s="239" t="str">
        <f>IF(RECEBIVEIS!$G9="","",RECEBIVEIS!$G9)</f>
        <v/>
      </c>
      <c r="E9" s="240" t="str">
        <f>IF(RECEBIVEIS!$U9="","",RECEBIVEIS!$U9)</f>
        <v/>
      </c>
      <c r="F9" s="302" t="str">
        <f>IF(ROTAS!$W7="","",ROTAS!$W7)</f>
        <v/>
      </c>
      <c r="G9" s="232"/>
      <c r="H9" s="241" t="str">
        <f t="shared" si="0"/>
        <v/>
      </c>
      <c r="I9" s="227" t="str">
        <f t="shared" si="1"/>
        <v/>
      </c>
      <c r="M9" s="245" t="str">
        <f t="shared" si="2"/>
        <v/>
      </c>
      <c r="N9" s="245" t="str">
        <f>IF(M9="","",COUNTIF(M$7:$M9,M9))</f>
        <v/>
      </c>
      <c r="O9" s="245" t="str">
        <f t="shared" si="3"/>
        <v/>
      </c>
      <c r="P9" s="245" t="str">
        <f>IF(O9="","",COUNTIF($M$7:O9,O9))</f>
        <v/>
      </c>
    </row>
    <row r="10" spans="2:20" ht="18.75" customHeight="1" x14ac:dyDescent="0.25">
      <c r="B10" s="239" t="str">
        <f>IF(RECEBIVEIS!$C10="","",RECEBIVEIS!$C10)</f>
        <v/>
      </c>
      <c r="C10" s="239" t="str">
        <f>IF(RECEBIVEIS!$D10="","",RECEBIVEIS!$D10)</f>
        <v/>
      </c>
      <c r="D10" s="239" t="str">
        <f>IF(RECEBIVEIS!$G10="","",RECEBIVEIS!$G10)</f>
        <v/>
      </c>
      <c r="E10" s="240" t="str">
        <f>IF(RECEBIVEIS!$U10="","",RECEBIVEIS!$U10)</f>
        <v/>
      </c>
      <c r="F10" s="302" t="str">
        <f>IF(ROTAS!$W8="","",ROTAS!$W8)</f>
        <v/>
      </c>
      <c r="G10" s="232" t="str">
        <f t="shared" ref="G10:G20" si="4">IF(F10="","",IF(F10="SIM","DEFINA",""))</f>
        <v/>
      </c>
      <c r="H10" s="241" t="str">
        <f t="shared" si="0"/>
        <v/>
      </c>
      <c r="I10" s="227" t="str">
        <f t="shared" si="1"/>
        <v/>
      </c>
      <c r="M10" s="245" t="str">
        <f t="shared" si="2"/>
        <v/>
      </c>
      <c r="N10" s="245" t="str">
        <f>IF(M10="","",COUNTIF(M$7:$M10,M10))</f>
        <v/>
      </c>
      <c r="O10" s="245" t="str">
        <f t="shared" si="3"/>
        <v/>
      </c>
      <c r="P10" s="245" t="str">
        <f>IF(O10="","",COUNTIF($M$7:O10,O10))</f>
        <v/>
      </c>
    </row>
    <row r="11" spans="2:20" ht="18.75" customHeight="1" x14ac:dyDescent="0.25">
      <c r="B11" s="239" t="str">
        <f>IF(RECEBIVEIS!$C11="","",RECEBIVEIS!$C11)</f>
        <v/>
      </c>
      <c r="C11" s="239" t="str">
        <f>IF(RECEBIVEIS!$D11="","",RECEBIVEIS!$D11)</f>
        <v/>
      </c>
      <c r="D11" s="239" t="str">
        <f>IF(RECEBIVEIS!$G11="","",RECEBIVEIS!$G11)</f>
        <v/>
      </c>
      <c r="E11" s="240" t="str">
        <f>IF(RECEBIVEIS!$U11="","",RECEBIVEIS!$U11)</f>
        <v/>
      </c>
      <c r="F11" s="302" t="str">
        <f>IF(ROTAS!$W9="","",ROTAS!$W9)</f>
        <v/>
      </c>
      <c r="G11" s="232" t="str">
        <f t="shared" si="4"/>
        <v/>
      </c>
      <c r="H11" s="241" t="str">
        <f t="shared" si="0"/>
        <v/>
      </c>
      <c r="I11" s="227" t="str">
        <f t="shared" si="1"/>
        <v/>
      </c>
      <c r="M11" s="245" t="str">
        <f t="shared" si="2"/>
        <v/>
      </c>
      <c r="N11" s="245" t="str">
        <f>IF(M11="","",COUNTIF(M$7:$M11,M11))</f>
        <v/>
      </c>
      <c r="O11" s="245" t="str">
        <f t="shared" si="3"/>
        <v/>
      </c>
      <c r="P11" s="245" t="str">
        <f>IF(O11="","",COUNTIF($M$7:O11,O11))</f>
        <v/>
      </c>
    </row>
    <row r="12" spans="2:20" ht="18.75" customHeight="1" x14ac:dyDescent="0.25">
      <c r="B12" s="239" t="str">
        <f>IF(RECEBIVEIS!$C12="","",RECEBIVEIS!$C12)</f>
        <v/>
      </c>
      <c r="C12" s="239" t="str">
        <f>IF(RECEBIVEIS!$D12="","",RECEBIVEIS!$D12)</f>
        <v/>
      </c>
      <c r="D12" s="239" t="str">
        <f>IF(RECEBIVEIS!$G12="","",RECEBIVEIS!$G12)</f>
        <v/>
      </c>
      <c r="E12" s="240" t="str">
        <f>IF(RECEBIVEIS!$U12="","",RECEBIVEIS!$U12)</f>
        <v/>
      </c>
      <c r="F12" s="302" t="str">
        <f>IF(ROTAS!$W10="","",ROTAS!$W10)</f>
        <v/>
      </c>
      <c r="G12" s="232" t="str">
        <f t="shared" si="4"/>
        <v/>
      </c>
      <c r="H12" s="241" t="str">
        <f t="shared" si="0"/>
        <v/>
      </c>
      <c r="I12" s="227" t="str">
        <f t="shared" si="1"/>
        <v/>
      </c>
      <c r="M12" s="245" t="str">
        <f t="shared" si="2"/>
        <v/>
      </c>
      <c r="N12" s="245" t="str">
        <f>IF(M12="","",COUNTIF(M$7:$M12,M12))</f>
        <v/>
      </c>
      <c r="O12" s="245" t="str">
        <f t="shared" si="3"/>
        <v/>
      </c>
      <c r="P12" s="245" t="str">
        <f>IF(O12="","",COUNTIF($M$7:O12,O12))</f>
        <v/>
      </c>
    </row>
    <row r="13" spans="2:20" ht="18.75" customHeight="1" x14ac:dyDescent="0.25">
      <c r="B13" s="239" t="str">
        <f>IF(RECEBIVEIS!$C13="","",RECEBIVEIS!$C13)</f>
        <v/>
      </c>
      <c r="C13" s="239" t="str">
        <f>IF(RECEBIVEIS!$D13="","",RECEBIVEIS!$D13)</f>
        <v/>
      </c>
      <c r="D13" s="239" t="str">
        <f>IF(RECEBIVEIS!$G13="","",RECEBIVEIS!$G13)</f>
        <v/>
      </c>
      <c r="E13" s="240" t="str">
        <f>IF(RECEBIVEIS!$U13="","",RECEBIVEIS!$U13)</f>
        <v/>
      </c>
      <c r="F13" s="302" t="str">
        <f>IF(ROTAS!$W11="","",ROTAS!$W11)</f>
        <v/>
      </c>
      <c r="G13" s="232" t="str">
        <f t="shared" si="4"/>
        <v/>
      </c>
      <c r="H13" s="241" t="str">
        <f t="shared" si="0"/>
        <v/>
      </c>
      <c r="I13" s="227" t="str">
        <f t="shared" si="1"/>
        <v/>
      </c>
      <c r="M13" s="245" t="str">
        <f t="shared" si="2"/>
        <v/>
      </c>
      <c r="N13" s="245" t="str">
        <f>IF(M13="","",COUNTIF(M$7:$M13,M13))</f>
        <v/>
      </c>
      <c r="O13" s="245" t="str">
        <f t="shared" si="3"/>
        <v/>
      </c>
      <c r="P13" s="245" t="str">
        <f>IF(O13="","",COUNTIF($M$7:O13,O13))</f>
        <v/>
      </c>
    </row>
    <row r="14" spans="2:20" ht="18.75" customHeight="1" x14ac:dyDescent="0.25">
      <c r="B14" s="239" t="str">
        <f>IF(RECEBIVEIS!$C14="","",RECEBIVEIS!$C14)</f>
        <v/>
      </c>
      <c r="C14" s="239" t="str">
        <f>IF(RECEBIVEIS!$D14="","",RECEBIVEIS!$D14)</f>
        <v/>
      </c>
      <c r="D14" s="239" t="str">
        <f>IF(RECEBIVEIS!$G14="","",RECEBIVEIS!$G14)</f>
        <v/>
      </c>
      <c r="E14" s="240" t="str">
        <f>IF(RECEBIVEIS!$U14="","",RECEBIVEIS!$U14)</f>
        <v/>
      </c>
      <c r="F14" s="302" t="str">
        <f>IF(ROTAS!$W12="","",ROTAS!$W12)</f>
        <v/>
      </c>
      <c r="G14" s="232" t="str">
        <f t="shared" si="4"/>
        <v/>
      </c>
      <c r="H14" s="241" t="str">
        <f t="shared" si="0"/>
        <v/>
      </c>
      <c r="I14" s="227" t="str">
        <f t="shared" si="1"/>
        <v/>
      </c>
      <c r="M14" s="245" t="str">
        <f t="shared" si="2"/>
        <v/>
      </c>
      <c r="N14" s="245" t="str">
        <f>IF(M14="","",COUNTIF(M$7:$M14,M14))</f>
        <v/>
      </c>
      <c r="O14" s="245" t="str">
        <f t="shared" si="3"/>
        <v/>
      </c>
      <c r="P14" s="245" t="str">
        <f>IF(O14="","",COUNTIF($M$7:O14,O14))</f>
        <v/>
      </c>
    </row>
    <row r="15" spans="2:20" ht="18.75" customHeight="1" x14ac:dyDescent="0.25">
      <c r="B15" s="239" t="str">
        <f>IF(RECEBIVEIS!$C15="","",RECEBIVEIS!$C15)</f>
        <v/>
      </c>
      <c r="C15" s="239" t="str">
        <f>IF(RECEBIVEIS!$D15="","",RECEBIVEIS!$D15)</f>
        <v/>
      </c>
      <c r="D15" s="239" t="str">
        <f>IF(RECEBIVEIS!$G15="","",RECEBIVEIS!$G15)</f>
        <v/>
      </c>
      <c r="E15" s="240" t="str">
        <f>IF(RECEBIVEIS!$U15="","",RECEBIVEIS!$U15)</f>
        <v/>
      </c>
      <c r="F15" s="302" t="str">
        <f>IF(ROTAS!$W13="","",ROTAS!$W13)</f>
        <v/>
      </c>
      <c r="G15" s="232" t="str">
        <f t="shared" si="4"/>
        <v/>
      </c>
      <c r="H15" s="241" t="str">
        <f t="shared" si="0"/>
        <v/>
      </c>
      <c r="I15" s="227" t="str">
        <f t="shared" si="1"/>
        <v/>
      </c>
      <c r="M15" s="245" t="str">
        <f t="shared" si="2"/>
        <v/>
      </c>
      <c r="N15" s="245" t="str">
        <f>IF(M15="","",COUNTIF(M$7:$M15,M15))</f>
        <v/>
      </c>
      <c r="O15" s="245" t="str">
        <f t="shared" si="3"/>
        <v/>
      </c>
      <c r="P15" s="245" t="str">
        <f>IF(O15="","",COUNTIF($M$7:O15,O15))</f>
        <v/>
      </c>
    </row>
    <row r="16" spans="2:20" ht="18.75" customHeight="1" x14ac:dyDescent="0.25">
      <c r="B16" s="239" t="str">
        <f>IF(RECEBIVEIS!$C16="","",RECEBIVEIS!$C16)</f>
        <v/>
      </c>
      <c r="C16" s="239" t="str">
        <f>IF(RECEBIVEIS!$D16="","",RECEBIVEIS!$D16)</f>
        <v/>
      </c>
      <c r="D16" s="239" t="str">
        <f>IF(RECEBIVEIS!$G16="","",RECEBIVEIS!$G16)</f>
        <v/>
      </c>
      <c r="E16" s="240" t="str">
        <f>IF(RECEBIVEIS!$U16="","",RECEBIVEIS!$U16)</f>
        <v/>
      </c>
      <c r="F16" s="302" t="str">
        <f>IF(ROTAS!$W14="","",ROTAS!$W14)</f>
        <v/>
      </c>
      <c r="G16" s="232" t="str">
        <f t="shared" si="4"/>
        <v/>
      </c>
      <c r="H16" s="241" t="str">
        <f t="shared" si="0"/>
        <v/>
      </c>
      <c r="I16" s="227" t="str">
        <f t="shared" si="1"/>
        <v/>
      </c>
      <c r="M16" s="245" t="str">
        <f t="shared" si="2"/>
        <v/>
      </c>
      <c r="N16" s="245" t="str">
        <f>IF(M16="","",COUNTIF(M$7:$M16,M16))</f>
        <v/>
      </c>
      <c r="O16" s="245" t="str">
        <f t="shared" si="3"/>
        <v/>
      </c>
      <c r="P16" s="245" t="str">
        <f>IF(O16="","",COUNTIF($M$7:O16,O16))</f>
        <v/>
      </c>
    </row>
    <row r="17" spans="2:16" ht="18.75" customHeight="1" x14ac:dyDescent="0.25">
      <c r="B17" s="239" t="str">
        <f>IF(RECEBIVEIS!$C17="","",RECEBIVEIS!$C17)</f>
        <v/>
      </c>
      <c r="C17" s="239" t="str">
        <f>IF(RECEBIVEIS!$D17="","",RECEBIVEIS!$D17)</f>
        <v/>
      </c>
      <c r="D17" s="239" t="str">
        <f>IF(RECEBIVEIS!$G17="","",RECEBIVEIS!$G17)</f>
        <v/>
      </c>
      <c r="E17" s="240" t="str">
        <f>IF(RECEBIVEIS!$U17="","",RECEBIVEIS!$U17)</f>
        <v/>
      </c>
      <c r="F17" s="302" t="str">
        <f>IF(ROTAS!$W15="","",ROTAS!$W15)</f>
        <v/>
      </c>
      <c r="G17" s="232" t="str">
        <f t="shared" si="4"/>
        <v/>
      </c>
      <c r="H17" s="241" t="str">
        <f t="shared" si="0"/>
        <v/>
      </c>
      <c r="I17" s="227" t="str">
        <f t="shared" si="1"/>
        <v/>
      </c>
      <c r="M17" s="245" t="str">
        <f t="shared" si="2"/>
        <v/>
      </c>
      <c r="N17" s="245" t="str">
        <f>IF(M17="","",COUNTIF(M$7:$M17,M17))</f>
        <v/>
      </c>
      <c r="O17" s="245" t="str">
        <f t="shared" si="3"/>
        <v/>
      </c>
      <c r="P17" s="245" t="str">
        <f>IF(O17="","",COUNTIF($M$7:O17,O17))</f>
        <v/>
      </c>
    </row>
    <row r="18" spans="2:16" ht="18.75" customHeight="1" x14ac:dyDescent="0.25">
      <c r="B18" s="239" t="str">
        <f>IF(RECEBIVEIS!$C18="","",RECEBIVEIS!$C18)</f>
        <v/>
      </c>
      <c r="C18" s="239" t="str">
        <f>IF(RECEBIVEIS!$D18="","",RECEBIVEIS!$D18)</f>
        <v/>
      </c>
      <c r="D18" s="239" t="str">
        <f>IF(RECEBIVEIS!$G18="","",RECEBIVEIS!$G18)</f>
        <v/>
      </c>
      <c r="E18" s="240" t="str">
        <f>IF(RECEBIVEIS!$U18="","",RECEBIVEIS!$U18)</f>
        <v/>
      </c>
      <c r="F18" s="302" t="str">
        <f>IF(ROTAS!$W16="","",ROTAS!$W16)</f>
        <v/>
      </c>
      <c r="G18" s="232" t="str">
        <f t="shared" si="4"/>
        <v/>
      </c>
      <c r="H18" s="241" t="str">
        <f t="shared" si="0"/>
        <v/>
      </c>
      <c r="I18" s="227" t="str">
        <f t="shared" si="1"/>
        <v/>
      </c>
      <c r="M18" s="245" t="str">
        <f t="shared" si="2"/>
        <v/>
      </c>
      <c r="N18" s="245" t="str">
        <f>IF(M18="","",COUNTIF(M$7:$M18,M18))</f>
        <v/>
      </c>
      <c r="O18" s="245" t="str">
        <f t="shared" si="3"/>
        <v/>
      </c>
      <c r="P18" s="245" t="str">
        <f>IF(O18="","",COUNTIF($M$7:O18,O18))</f>
        <v/>
      </c>
    </row>
    <row r="19" spans="2:16" ht="18.75" customHeight="1" x14ac:dyDescent="0.25">
      <c r="B19" s="239" t="str">
        <f>IF(RECEBIVEIS!$C19="","",RECEBIVEIS!$C19)</f>
        <v/>
      </c>
      <c r="C19" s="239" t="str">
        <f>IF(RECEBIVEIS!$D19="","",RECEBIVEIS!$D19)</f>
        <v/>
      </c>
      <c r="D19" s="239" t="str">
        <f>IF(RECEBIVEIS!$G19="","",RECEBIVEIS!$G19)</f>
        <v/>
      </c>
      <c r="E19" s="240" t="str">
        <f>IF(RECEBIVEIS!$U19="","",RECEBIVEIS!$U19)</f>
        <v/>
      </c>
      <c r="F19" s="302" t="str">
        <f>IF(ROTAS!$W17="","",ROTAS!$W17)</f>
        <v/>
      </c>
      <c r="G19" s="232" t="str">
        <f t="shared" si="4"/>
        <v/>
      </c>
      <c r="H19" s="241" t="str">
        <f t="shared" si="0"/>
        <v/>
      </c>
      <c r="I19" s="227" t="str">
        <f t="shared" si="1"/>
        <v/>
      </c>
      <c r="M19" s="245" t="str">
        <f t="shared" si="2"/>
        <v/>
      </c>
      <c r="N19" s="245" t="str">
        <f>IF(M19="","",COUNTIF(M$7:$M19,M19))</f>
        <v/>
      </c>
      <c r="O19" s="245" t="str">
        <f t="shared" si="3"/>
        <v/>
      </c>
      <c r="P19" s="245" t="str">
        <f>IF(O19="","",COUNTIF($M$7:O19,O19))</f>
        <v/>
      </c>
    </row>
    <row r="20" spans="2:16" ht="18.75" customHeight="1" x14ac:dyDescent="0.25">
      <c r="B20" s="239" t="str">
        <f>IF(RECEBIVEIS!$C20="","",RECEBIVEIS!$C20)</f>
        <v/>
      </c>
      <c r="C20" s="239" t="str">
        <f>IF(RECEBIVEIS!$D20="","",RECEBIVEIS!$D20)</f>
        <v/>
      </c>
      <c r="D20" s="239" t="str">
        <f>IF(RECEBIVEIS!$G20="","",RECEBIVEIS!$G20)</f>
        <v/>
      </c>
      <c r="E20" s="240" t="str">
        <f>IF(RECEBIVEIS!$U20="","",RECEBIVEIS!$U20)</f>
        <v/>
      </c>
      <c r="F20" s="302" t="str">
        <f>IF(ROTAS!$W18="","",ROTAS!$W18)</f>
        <v/>
      </c>
      <c r="G20" s="232" t="str">
        <f t="shared" si="4"/>
        <v/>
      </c>
      <c r="H20" s="241" t="str">
        <f t="shared" ref="H20:H32" si="5">IF(G20="","",IF(G20=$M$1,"",IF(G20="SIM",0.11,0.07)))</f>
        <v/>
      </c>
      <c r="I20" s="227" t="str">
        <f t="shared" si="1"/>
        <v/>
      </c>
      <c r="M20" s="245" t="str">
        <f t="shared" ref="M20:M32" si="6">IF(G20="sim",C20,"")</f>
        <v/>
      </c>
      <c r="N20" s="245" t="str">
        <f>IF(M20="","",COUNTIF(M$7:$M20,M20))</f>
        <v/>
      </c>
      <c r="O20" s="245" t="str">
        <f t="shared" ref="O20:O32" si="7">IF(G20="sim",D20,"")</f>
        <v/>
      </c>
      <c r="P20" s="245" t="str">
        <f>IF(O20="","",COUNTIF($M$7:O20,O20))</f>
        <v/>
      </c>
    </row>
    <row r="21" spans="2:16" ht="18.75" customHeight="1" x14ac:dyDescent="0.25">
      <c r="B21" s="239" t="str">
        <f>IF(RECEBIVEIS!$C21="","",RECEBIVEIS!$C21)</f>
        <v/>
      </c>
      <c r="C21" s="239" t="str">
        <f>IF(RECEBIVEIS!$D21="","",RECEBIVEIS!$D21)</f>
        <v/>
      </c>
      <c r="D21" s="239" t="str">
        <f>IF(RECEBIVEIS!$G21="","",RECEBIVEIS!$G21)</f>
        <v/>
      </c>
      <c r="E21" s="240" t="str">
        <f>IF(RECEBIVEIS!$U21="","",RECEBIVEIS!$U21)</f>
        <v/>
      </c>
      <c r="F21" s="302" t="str">
        <f>IF(ROTAS!$W19="","",ROTAS!$W19)</f>
        <v/>
      </c>
      <c r="G21" s="232" t="str">
        <f t="shared" ref="G21:G33" si="8">IF(F21="","",IF(F21="SIM","DEFINA",""))</f>
        <v/>
      </c>
      <c r="H21" s="241" t="str">
        <f t="shared" si="5"/>
        <v/>
      </c>
      <c r="I21" s="227" t="str">
        <f t="shared" ref="I21:I33" si="9">IF(F21="","",IF(F21="NÃO",0,IF(H21="","",E21*H21)))</f>
        <v/>
      </c>
      <c r="M21" s="245" t="str">
        <f t="shared" si="6"/>
        <v/>
      </c>
      <c r="N21" s="245" t="str">
        <f>IF(M21="","",COUNTIF(M$7:$M21,M21))</f>
        <v/>
      </c>
      <c r="O21" s="245" t="str">
        <f t="shared" si="7"/>
        <v/>
      </c>
      <c r="P21" s="245" t="str">
        <f>IF(O21="","",COUNTIF($M$7:O21,O21))</f>
        <v/>
      </c>
    </row>
    <row r="22" spans="2:16" ht="18.75" customHeight="1" x14ac:dyDescent="0.25">
      <c r="B22" s="239" t="str">
        <f>IF(RECEBIVEIS!$C22="","",RECEBIVEIS!$C22)</f>
        <v/>
      </c>
      <c r="C22" s="239" t="str">
        <f>IF(RECEBIVEIS!$D22="","",RECEBIVEIS!$D22)</f>
        <v/>
      </c>
      <c r="D22" s="239" t="str">
        <f>IF(RECEBIVEIS!$G22="","",RECEBIVEIS!$G22)</f>
        <v/>
      </c>
      <c r="E22" s="240" t="str">
        <f>IF(RECEBIVEIS!$U22="","",RECEBIVEIS!$U22)</f>
        <v/>
      </c>
      <c r="F22" s="302" t="str">
        <f>IF(ROTAS!$W20="","",ROTAS!$W20)</f>
        <v/>
      </c>
      <c r="G22" s="232" t="str">
        <f t="shared" si="8"/>
        <v/>
      </c>
      <c r="H22" s="241" t="str">
        <f t="shared" si="5"/>
        <v/>
      </c>
      <c r="I22" s="227" t="str">
        <f t="shared" si="9"/>
        <v/>
      </c>
      <c r="M22" s="245" t="str">
        <f t="shared" si="6"/>
        <v/>
      </c>
      <c r="N22" s="245" t="str">
        <f>IF(M22="","",COUNTIF(M$7:$M22,M22))</f>
        <v/>
      </c>
      <c r="O22" s="245" t="str">
        <f t="shared" si="7"/>
        <v/>
      </c>
      <c r="P22" s="245" t="str">
        <f>IF(O22="","",COUNTIF($M$7:O22,O22))</f>
        <v/>
      </c>
    </row>
    <row r="23" spans="2:16" ht="18.75" customHeight="1" x14ac:dyDescent="0.25">
      <c r="B23" s="239" t="str">
        <f>IF(RECEBIVEIS!$C23="","",RECEBIVEIS!$C23)</f>
        <v/>
      </c>
      <c r="C23" s="239" t="str">
        <f>IF(RECEBIVEIS!$D23="","",RECEBIVEIS!$D23)</f>
        <v/>
      </c>
      <c r="D23" s="239" t="str">
        <f>IF(RECEBIVEIS!$G23="","",RECEBIVEIS!$G23)</f>
        <v/>
      </c>
      <c r="E23" s="240" t="str">
        <f>IF(RECEBIVEIS!$U23="","",RECEBIVEIS!$U23)</f>
        <v/>
      </c>
      <c r="F23" s="302" t="str">
        <f>IF(ROTAS!$W21="","",ROTAS!$W21)</f>
        <v/>
      </c>
      <c r="G23" s="232" t="str">
        <f t="shared" si="8"/>
        <v/>
      </c>
      <c r="H23" s="241" t="str">
        <f t="shared" si="5"/>
        <v/>
      </c>
      <c r="I23" s="227" t="str">
        <f t="shared" si="9"/>
        <v/>
      </c>
      <c r="M23" s="245" t="str">
        <f t="shared" si="6"/>
        <v/>
      </c>
      <c r="N23" s="245" t="str">
        <f>IF(M23="","",COUNTIF(M$7:$M23,M23))</f>
        <v/>
      </c>
      <c r="O23" s="245" t="str">
        <f t="shared" si="7"/>
        <v/>
      </c>
      <c r="P23" s="245" t="str">
        <f>IF(O23="","",COUNTIF($M$7:O23,O23))</f>
        <v/>
      </c>
    </row>
    <row r="24" spans="2:16" ht="18.75" customHeight="1" x14ac:dyDescent="0.25">
      <c r="B24" s="239" t="str">
        <f>IF(RECEBIVEIS!$C24="","",RECEBIVEIS!$C24)</f>
        <v/>
      </c>
      <c r="C24" s="239" t="str">
        <f>IF(RECEBIVEIS!$D24="","",RECEBIVEIS!$D24)</f>
        <v/>
      </c>
      <c r="D24" s="239" t="str">
        <f>IF(RECEBIVEIS!$G24="","",RECEBIVEIS!$G24)</f>
        <v/>
      </c>
      <c r="E24" s="240" t="str">
        <f>IF(RECEBIVEIS!$U24="","",RECEBIVEIS!$U24)</f>
        <v/>
      </c>
      <c r="F24" s="302" t="str">
        <f>IF(ROTAS!$W22="","",ROTAS!$W22)</f>
        <v/>
      </c>
      <c r="G24" s="232" t="str">
        <f t="shared" si="8"/>
        <v/>
      </c>
      <c r="H24" s="241" t="str">
        <f t="shared" si="5"/>
        <v/>
      </c>
      <c r="I24" s="227" t="str">
        <f t="shared" si="9"/>
        <v/>
      </c>
      <c r="M24" s="245" t="str">
        <f t="shared" si="6"/>
        <v/>
      </c>
      <c r="N24" s="245" t="str">
        <f>IF(M24="","",COUNTIF(M$7:$M24,M24))</f>
        <v/>
      </c>
      <c r="O24" s="245" t="str">
        <f t="shared" si="7"/>
        <v/>
      </c>
      <c r="P24" s="245" t="str">
        <f>IF(O24="","",COUNTIF($M$7:O24,O24))</f>
        <v/>
      </c>
    </row>
    <row r="25" spans="2:16" ht="18.75" customHeight="1" x14ac:dyDescent="0.25">
      <c r="B25" s="239" t="str">
        <f>IF(RECEBIVEIS!$C25="","",RECEBIVEIS!$C25)</f>
        <v/>
      </c>
      <c r="C25" s="239" t="str">
        <f>IF(RECEBIVEIS!$D25="","",RECEBIVEIS!$D25)</f>
        <v/>
      </c>
      <c r="D25" s="239" t="str">
        <f>IF(RECEBIVEIS!$G25="","",RECEBIVEIS!$G25)</f>
        <v/>
      </c>
      <c r="E25" s="240" t="str">
        <f>IF(RECEBIVEIS!$U25="","",RECEBIVEIS!$U25)</f>
        <v/>
      </c>
      <c r="F25" s="302" t="str">
        <f>IF(ROTAS!$W23="","",ROTAS!$W23)</f>
        <v/>
      </c>
      <c r="G25" s="232" t="str">
        <f t="shared" si="8"/>
        <v/>
      </c>
      <c r="H25" s="241" t="str">
        <f t="shared" si="5"/>
        <v/>
      </c>
      <c r="I25" s="227" t="str">
        <f t="shared" si="9"/>
        <v/>
      </c>
      <c r="M25" s="245" t="str">
        <f t="shared" si="6"/>
        <v/>
      </c>
      <c r="N25" s="245" t="str">
        <f>IF(M25="","",COUNTIF(M$7:$M25,M25))</f>
        <v/>
      </c>
      <c r="O25" s="245" t="str">
        <f t="shared" si="7"/>
        <v/>
      </c>
      <c r="P25" s="245" t="str">
        <f>IF(O25="","",COUNTIF($M$7:O25,O25))</f>
        <v/>
      </c>
    </row>
    <row r="26" spans="2:16" ht="18.75" customHeight="1" x14ac:dyDescent="0.25">
      <c r="B26" s="239" t="str">
        <f>IF(RECEBIVEIS!$C26="","",RECEBIVEIS!$C26)</f>
        <v/>
      </c>
      <c r="C26" s="239" t="str">
        <f>IF(RECEBIVEIS!$D26="","",RECEBIVEIS!$D26)</f>
        <v/>
      </c>
      <c r="D26" s="239" t="str">
        <f>IF(RECEBIVEIS!$G26="","",RECEBIVEIS!$G26)</f>
        <v/>
      </c>
      <c r="E26" s="240" t="str">
        <f>IF(RECEBIVEIS!$U26="","",RECEBIVEIS!$U26)</f>
        <v/>
      </c>
      <c r="F26" s="302" t="str">
        <f>IF(ROTAS!$W24="","",ROTAS!$W24)</f>
        <v/>
      </c>
      <c r="G26" s="232" t="str">
        <f t="shared" si="8"/>
        <v/>
      </c>
      <c r="H26" s="241" t="str">
        <f t="shared" si="5"/>
        <v/>
      </c>
      <c r="I26" s="227" t="str">
        <f t="shared" si="9"/>
        <v/>
      </c>
      <c r="M26" s="245" t="str">
        <f t="shared" si="6"/>
        <v/>
      </c>
      <c r="N26" s="245" t="str">
        <f>IF(M26="","",COUNTIF(M$7:$M26,M26))</f>
        <v/>
      </c>
      <c r="O26" s="245" t="str">
        <f t="shared" si="7"/>
        <v/>
      </c>
      <c r="P26" s="245" t="str">
        <f>IF(O26="","",COUNTIF($M$7:O26,O26))</f>
        <v/>
      </c>
    </row>
    <row r="27" spans="2:16" ht="18.75" customHeight="1" x14ac:dyDescent="0.25">
      <c r="B27" s="239" t="str">
        <f>IF(RECEBIVEIS!$C27="","",RECEBIVEIS!$C27)</f>
        <v/>
      </c>
      <c r="C27" s="239" t="str">
        <f>IF(RECEBIVEIS!$D27="","",RECEBIVEIS!$D27)</f>
        <v/>
      </c>
      <c r="D27" s="239" t="str">
        <f>IF(RECEBIVEIS!$G27="","",RECEBIVEIS!$G27)</f>
        <v/>
      </c>
      <c r="E27" s="240" t="str">
        <f>IF(RECEBIVEIS!$U27="","",RECEBIVEIS!$U27)</f>
        <v/>
      </c>
      <c r="F27" s="302" t="str">
        <f>IF(ROTAS!$W25="","",ROTAS!$W25)</f>
        <v/>
      </c>
      <c r="G27" s="232" t="str">
        <f t="shared" si="8"/>
        <v/>
      </c>
      <c r="H27" s="241" t="str">
        <f t="shared" si="5"/>
        <v/>
      </c>
      <c r="I27" s="227" t="str">
        <f t="shared" si="9"/>
        <v/>
      </c>
      <c r="M27" s="245" t="str">
        <f t="shared" si="6"/>
        <v/>
      </c>
      <c r="N27" s="245" t="str">
        <f>IF(M27="","",COUNTIF(M$7:$M27,M27))</f>
        <v/>
      </c>
      <c r="O27" s="245" t="str">
        <f t="shared" si="7"/>
        <v/>
      </c>
      <c r="P27" s="245" t="str">
        <f>IF(O27="","",COUNTIF($M$7:O27,O27))</f>
        <v/>
      </c>
    </row>
    <row r="28" spans="2:16" ht="18.75" customHeight="1" x14ac:dyDescent="0.25">
      <c r="B28" s="239" t="str">
        <f>IF(RECEBIVEIS!$C28="","",RECEBIVEIS!$C28)</f>
        <v/>
      </c>
      <c r="C28" s="239" t="str">
        <f>IF(RECEBIVEIS!$D28="","",RECEBIVEIS!$D28)</f>
        <v/>
      </c>
      <c r="D28" s="239" t="str">
        <f>IF(RECEBIVEIS!$G28="","",RECEBIVEIS!$G28)</f>
        <v/>
      </c>
      <c r="E28" s="240" t="str">
        <f>IF(RECEBIVEIS!$U28="","",RECEBIVEIS!$U28)</f>
        <v/>
      </c>
      <c r="F28" s="302" t="str">
        <f>IF(ROTAS!$W26="","",ROTAS!$W26)</f>
        <v/>
      </c>
      <c r="G28" s="232" t="str">
        <f t="shared" si="8"/>
        <v/>
      </c>
      <c r="H28" s="241" t="str">
        <f t="shared" si="5"/>
        <v/>
      </c>
      <c r="I28" s="227" t="str">
        <f t="shared" si="9"/>
        <v/>
      </c>
      <c r="M28" s="245" t="str">
        <f t="shared" si="6"/>
        <v/>
      </c>
      <c r="N28" s="245" t="str">
        <f>IF(M28="","",COUNTIF(M$7:$M28,M28))</f>
        <v/>
      </c>
      <c r="O28" s="245" t="str">
        <f t="shared" si="7"/>
        <v/>
      </c>
      <c r="P28" s="245" t="str">
        <f>IF(O28="","",COUNTIF($M$7:O28,O28))</f>
        <v/>
      </c>
    </row>
    <row r="29" spans="2:16" ht="18.75" customHeight="1" x14ac:dyDescent="0.25">
      <c r="B29" s="239" t="str">
        <f>IF(RECEBIVEIS!$C29="","",RECEBIVEIS!$C29)</f>
        <v/>
      </c>
      <c r="C29" s="239" t="str">
        <f>IF(RECEBIVEIS!$D29="","",RECEBIVEIS!$D29)</f>
        <v/>
      </c>
      <c r="D29" s="239" t="str">
        <f>IF(RECEBIVEIS!$G29="","",RECEBIVEIS!$G29)</f>
        <v/>
      </c>
      <c r="E29" s="240" t="str">
        <f>IF(RECEBIVEIS!$U29="","",RECEBIVEIS!$U29)</f>
        <v/>
      </c>
      <c r="F29" s="302" t="str">
        <f>IF(ROTAS!$W27="","",ROTAS!$W27)</f>
        <v/>
      </c>
      <c r="G29" s="232" t="str">
        <f t="shared" si="8"/>
        <v/>
      </c>
      <c r="H29" s="241" t="str">
        <f t="shared" si="5"/>
        <v/>
      </c>
      <c r="I29" s="227" t="str">
        <f t="shared" si="9"/>
        <v/>
      </c>
      <c r="M29" s="245" t="str">
        <f t="shared" si="6"/>
        <v/>
      </c>
      <c r="N29" s="245" t="str">
        <f>IF(M29="","",COUNTIF(M$7:$M29,M29))</f>
        <v/>
      </c>
      <c r="O29" s="245" t="str">
        <f t="shared" si="7"/>
        <v/>
      </c>
      <c r="P29" s="245" t="str">
        <f>IF(O29="","",COUNTIF($M$7:O29,O29))</f>
        <v/>
      </c>
    </row>
    <row r="30" spans="2:16" ht="18.75" customHeight="1" x14ac:dyDescent="0.25">
      <c r="B30" s="239" t="str">
        <f>IF(RECEBIVEIS!$C30="","",RECEBIVEIS!$C30)</f>
        <v/>
      </c>
      <c r="C30" s="239" t="str">
        <f>IF(RECEBIVEIS!$D30="","",RECEBIVEIS!$D30)</f>
        <v/>
      </c>
      <c r="D30" s="239" t="str">
        <f>IF(RECEBIVEIS!$G30="","",RECEBIVEIS!$G30)</f>
        <v/>
      </c>
      <c r="E30" s="240" t="str">
        <f>IF(RECEBIVEIS!$U30="","",RECEBIVEIS!$U30)</f>
        <v/>
      </c>
      <c r="F30" s="302" t="str">
        <f>IF(ROTAS!$W28="","",ROTAS!$W28)</f>
        <v/>
      </c>
      <c r="G30" s="232" t="str">
        <f t="shared" si="8"/>
        <v/>
      </c>
      <c r="H30" s="241" t="str">
        <f t="shared" si="5"/>
        <v/>
      </c>
      <c r="I30" s="227" t="str">
        <f t="shared" si="9"/>
        <v/>
      </c>
      <c r="M30" s="245" t="str">
        <f t="shared" si="6"/>
        <v/>
      </c>
      <c r="N30" s="245" t="str">
        <f>IF(M30="","",COUNTIF(M$7:$M30,M30))</f>
        <v/>
      </c>
      <c r="O30" s="245" t="str">
        <f t="shared" si="7"/>
        <v/>
      </c>
      <c r="P30" s="245" t="str">
        <f>IF(O30="","",COUNTIF($M$7:O30,O30))</f>
        <v/>
      </c>
    </row>
    <row r="31" spans="2:16" ht="18.75" customHeight="1" x14ac:dyDescent="0.25">
      <c r="B31" s="239" t="str">
        <f>IF(RECEBIVEIS!$C31="","",RECEBIVEIS!$C31)</f>
        <v/>
      </c>
      <c r="C31" s="239" t="str">
        <f>IF(RECEBIVEIS!$D31="","",RECEBIVEIS!$D31)</f>
        <v/>
      </c>
      <c r="D31" s="239" t="str">
        <f>IF(RECEBIVEIS!$G31="","",RECEBIVEIS!$G31)</f>
        <v/>
      </c>
      <c r="E31" s="240" t="str">
        <f>IF(RECEBIVEIS!$U31="","",RECEBIVEIS!$U31)</f>
        <v/>
      </c>
      <c r="F31" s="302" t="str">
        <f>IF(ROTAS!$W29="","",ROTAS!$W29)</f>
        <v/>
      </c>
      <c r="G31" s="232" t="str">
        <f t="shared" si="8"/>
        <v/>
      </c>
      <c r="H31" s="241" t="str">
        <f t="shared" si="5"/>
        <v/>
      </c>
      <c r="I31" s="227" t="str">
        <f t="shared" si="9"/>
        <v/>
      </c>
      <c r="M31" s="245" t="str">
        <f t="shared" si="6"/>
        <v/>
      </c>
      <c r="N31" s="245" t="str">
        <f>IF(M31="","",COUNTIF(M$7:$M31,M31))</f>
        <v/>
      </c>
      <c r="O31" s="245" t="str">
        <f t="shared" si="7"/>
        <v/>
      </c>
      <c r="P31" s="245" t="str">
        <f>IF(O31="","",COUNTIF($M$7:O31,O31))</f>
        <v/>
      </c>
    </row>
    <row r="32" spans="2:16" ht="18.75" customHeight="1" x14ac:dyDescent="0.25">
      <c r="B32" s="239" t="str">
        <f>IF(RECEBIVEIS!$C32="","",RECEBIVEIS!$C32)</f>
        <v/>
      </c>
      <c r="C32" s="239" t="str">
        <f>IF(RECEBIVEIS!$D32="","",RECEBIVEIS!$D32)</f>
        <v/>
      </c>
      <c r="D32" s="239" t="str">
        <f>IF(RECEBIVEIS!$G32="","",RECEBIVEIS!$G32)</f>
        <v/>
      </c>
      <c r="E32" s="240" t="str">
        <f>IF(RECEBIVEIS!$U32="","",RECEBIVEIS!$U32)</f>
        <v/>
      </c>
      <c r="F32" s="302" t="str">
        <f>IF(ROTAS!$W30="","",ROTAS!$W30)</f>
        <v/>
      </c>
      <c r="G32" s="232" t="str">
        <f t="shared" si="8"/>
        <v/>
      </c>
      <c r="H32" s="241" t="str">
        <f t="shared" si="5"/>
        <v/>
      </c>
      <c r="I32" s="227" t="str">
        <f t="shared" si="9"/>
        <v/>
      </c>
      <c r="M32" s="245" t="str">
        <f t="shared" si="6"/>
        <v/>
      </c>
      <c r="N32" s="245" t="str">
        <f>IF(M32="","",COUNTIF(M$7:$M32,M32))</f>
        <v/>
      </c>
      <c r="O32" s="245" t="str">
        <f t="shared" si="7"/>
        <v/>
      </c>
      <c r="P32" s="245" t="str">
        <f>IF(O32="","",COUNTIF($M$7:O32,O32))</f>
        <v/>
      </c>
    </row>
    <row r="33" spans="2:16" ht="18.75" customHeight="1" x14ac:dyDescent="0.25">
      <c r="B33" s="239" t="str">
        <f>IF(RECEBIVEIS!$C33="","",RECEBIVEIS!$C33)</f>
        <v/>
      </c>
      <c r="C33" s="239" t="str">
        <f>IF(RECEBIVEIS!$D33="","",RECEBIVEIS!$D33)</f>
        <v/>
      </c>
      <c r="D33" s="239" t="str">
        <f>IF(RECEBIVEIS!$G33="","",RECEBIVEIS!$G33)</f>
        <v/>
      </c>
      <c r="E33" s="240" t="str">
        <f>IF(RECEBIVEIS!$U33="","",RECEBIVEIS!$U33)</f>
        <v/>
      </c>
      <c r="F33" s="302" t="str">
        <f>IF(ROTAS!$W31="","",ROTAS!$W31)</f>
        <v/>
      </c>
      <c r="G33" s="232" t="str">
        <f t="shared" si="8"/>
        <v/>
      </c>
      <c r="H33" s="241" t="str">
        <f t="shared" ref="H33:H36" si="10">IF(G33="","",IF(G33=$M$1,"",IF(G33="SIM",0.11,0.07)))</f>
        <v/>
      </c>
      <c r="I33" s="227" t="str">
        <f t="shared" si="9"/>
        <v/>
      </c>
      <c r="M33" s="245" t="str">
        <f t="shared" ref="M33:M36" si="11">IF(G33="sim",C33,"")</f>
        <v/>
      </c>
      <c r="N33" s="245" t="str">
        <f>IF(M33="","",COUNTIF(M$7:$M33,M33))</f>
        <v/>
      </c>
      <c r="O33" s="245" t="str">
        <f t="shared" ref="O33:O36" si="12">IF(G33="sim",D33,"")</f>
        <v/>
      </c>
      <c r="P33" s="245" t="str">
        <f>IF(O33="","",COUNTIF($M$7:O33,O33))</f>
        <v/>
      </c>
    </row>
    <row r="34" spans="2:16" ht="18.75" customHeight="1" x14ac:dyDescent="0.25">
      <c r="B34" s="239" t="str">
        <f>IF(RECEBIVEIS!$C34="","",RECEBIVEIS!$C34)</f>
        <v/>
      </c>
      <c r="C34" s="239" t="str">
        <f>IF(RECEBIVEIS!$D34="","",RECEBIVEIS!$D34)</f>
        <v/>
      </c>
      <c r="D34" s="239" t="str">
        <f>IF(RECEBIVEIS!$G34="","",RECEBIVEIS!$G34)</f>
        <v/>
      </c>
      <c r="E34" s="240" t="str">
        <f>IF(RECEBIVEIS!$U34="","",RECEBIVEIS!$U34)</f>
        <v/>
      </c>
      <c r="F34" s="302" t="str">
        <f>IF(ROTAS!$W32="","",ROTAS!$W32)</f>
        <v/>
      </c>
      <c r="G34" s="232" t="str">
        <f t="shared" ref="G34:G36" si="13">IF(F34="","",IF(F34="SIM","DEFINA",""))</f>
        <v/>
      </c>
      <c r="H34" s="241" t="str">
        <f t="shared" si="10"/>
        <v/>
      </c>
      <c r="I34" s="227" t="str">
        <f t="shared" ref="I34:I36" si="14">IF(F34="","",IF(F34="NÃO",0,IF(H34="","",E34*H34)))</f>
        <v/>
      </c>
      <c r="M34" s="245" t="str">
        <f t="shared" si="11"/>
        <v/>
      </c>
      <c r="N34" s="245" t="str">
        <f>IF(M34="","",COUNTIF(M$7:$M34,M34))</f>
        <v/>
      </c>
      <c r="O34" s="245" t="str">
        <f t="shared" si="12"/>
        <v/>
      </c>
      <c r="P34" s="245" t="str">
        <f>IF(O34="","",COUNTIF($M$7:O34,O34))</f>
        <v/>
      </c>
    </row>
    <row r="35" spans="2:16" ht="18.75" customHeight="1" x14ac:dyDescent="0.25">
      <c r="B35" s="239" t="str">
        <f>IF(RECEBIVEIS!$C35="","",RECEBIVEIS!$C35)</f>
        <v/>
      </c>
      <c r="C35" s="239" t="str">
        <f>IF(RECEBIVEIS!$D35="","",RECEBIVEIS!$D35)</f>
        <v/>
      </c>
      <c r="D35" s="239" t="str">
        <f>IF(RECEBIVEIS!$G35="","",RECEBIVEIS!$G35)</f>
        <v/>
      </c>
      <c r="E35" s="240" t="str">
        <f>IF(RECEBIVEIS!$U35="","",RECEBIVEIS!$U35)</f>
        <v/>
      </c>
      <c r="F35" s="302" t="str">
        <f>IF(ROTAS!$W33="","",ROTAS!$W33)</f>
        <v/>
      </c>
      <c r="G35" s="232" t="str">
        <f t="shared" si="13"/>
        <v/>
      </c>
      <c r="H35" s="241" t="str">
        <f t="shared" si="10"/>
        <v/>
      </c>
      <c r="I35" s="227" t="str">
        <f t="shared" si="14"/>
        <v/>
      </c>
      <c r="M35" s="245" t="str">
        <f t="shared" si="11"/>
        <v/>
      </c>
      <c r="N35" s="245" t="str">
        <f>IF(M35="","",COUNTIF(M$7:$M35,M35))</f>
        <v/>
      </c>
      <c r="O35" s="245" t="str">
        <f t="shared" si="12"/>
        <v/>
      </c>
      <c r="P35" s="245" t="str">
        <f>IF(O35="","",COUNTIF($M$7:O35,O35))</f>
        <v/>
      </c>
    </row>
    <row r="36" spans="2:16" ht="18.75" customHeight="1" x14ac:dyDescent="0.25">
      <c r="B36" s="239" t="str">
        <f>IF(RECEBIVEIS!$C36="","",RECEBIVEIS!$C36)</f>
        <v/>
      </c>
      <c r="C36" s="239" t="str">
        <f>IF(RECEBIVEIS!$D36="","",RECEBIVEIS!$D36)</f>
        <v/>
      </c>
      <c r="D36" s="239" t="str">
        <f>IF(RECEBIVEIS!$G36="","",RECEBIVEIS!$G36)</f>
        <v/>
      </c>
      <c r="E36" s="240" t="str">
        <f>IF(RECEBIVEIS!$U36="","",RECEBIVEIS!$U36)</f>
        <v/>
      </c>
      <c r="F36" s="302" t="str">
        <f>IF(ROTAS!$W34="","",ROTAS!$W34)</f>
        <v/>
      </c>
      <c r="G36" s="232" t="str">
        <f t="shared" si="13"/>
        <v/>
      </c>
      <c r="H36" s="241" t="str">
        <f t="shared" si="10"/>
        <v/>
      </c>
      <c r="I36" s="227" t="str">
        <f t="shared" si="14"/>
        <v/>
      </c>
      <c r="M36" s="245" t="str">
        <f t="shared" si="11"/>
        <v/>
      </c>
      <c r="N36" s="245" t="str">
        <f>IF(M36="","",COUNTIF(M$7:$M36,M36))</f>
        <v/>
      </c>
      <c r="O36" s="245" t="str">
        <f t="shared" si="12"/>
        <v/>
      </c>
      <c r="P36" s="245" t="str">
        <f>IF(O36="","",COUNTIF($M$7:O36,O36))</f>
        <v/>
      </c>
    </row>
    <row r="37" spans="2:16" ht="18.75" customHeight="1" x14ac:dyDescent="0.25">
      <c r="B37" s="242" t="s">
        <v>555</v>
      </c>
      <c r="C37" s="242" t="s">
        <v>555</v>
      </c>
      <c r="D37" s="242" t="s">
        <v>555</v>
      </c>
      <c r="E37" s="243" t="s">
        <v>555</v>
      </c>
      <c r="F37" s="244" t="s">
        <v>555</v>
      </c>
      <c r="G37" s="244" t="s">
        <v>555</v>
      </c>
      <c r="H37" s="244" t="s">
        <v>555</v>
      </c>
      <c r="I37" s="233" t="s">
        <v>555</v>
      </c>
    </row>
  </sheetData>
  <sheetProtection algorithmName="SHA-512" hashValue="WrCuEAWg2B1m4J0t1XlSQGDoam4/NWGDkg6k0QFCTjVykMZupBRdYBx2dS6mquyDk9MHT9DWpeSm4LkivpzcTQ==" saltValue="LmrpqB1OPWmnMqNNcBBHfQ==" spinCount="100000" sheet="1" objects="1" scenarios="1" autoFilter="0"/>
  <autoFilter ref="B6:I6" xr:uid="{00000000-0009-0000-0000-000007000000}"/>
  <mergeCells count="6">
    <mergeCell ref="G2:I4"/>
    <mergeCell ref="G1:I1"/>
    <mergeCell ref="B1:D1"/>
    <mergeCell ref="B2:D2"/>
    <mergeCell ref="B3:D3"/>
    <mergeCell ref="B4:D4"/>
  </mergeCells>
  <conditionalFormatting sqref="E1:E4">
    <cfRule type="colorScale" priority="7">
      <colorScale>
        <cfvo type="min"/>
        <cfvo type="percentile" val="50"/>
        <cfvo type="max"/>
        <color theme="3" tint="0.59999389629810485"/>
        <color theme="4" tint="0.79998168889431442"/>
        <color rgb="FF0070C0"/>
      </colorScale>
    </cfRule>
  </conditionalFormatting>
  <conditionalFormatting sqref="F7:F36">
    <cfRule type="containsText" dxfId="35" priority="1" operator="containsText" text="NÃO">
      <formula>NOT(ISERROR(SEARCH("NÃO",F7)))</formula>
    </cfRule>
    <cfRule type="containsText" dxfId="34" priority="2" operator="containsText" text="SIM">
      <formula>NOT(ISERROR(SEARCH("SIM",F7)))</formula>
    </cfRule>
    <cfRule type="containsText" dxfId="33" priority="3" operator="containsText" text="DEFINA">
      <formula>NOT(ISERROR(SEARCH("DEFINA",F7)))</formula>
    </cfRule>
  </conditionalFormatting>
  <conditionalFormatting sqref="G7:H37">
    <cfRule type="containsText" dxfId="32" priority="15" operator="containsText" text="NÃO">
      <formula>NOT(ISERROR(SEARCH("NÃO",G7)))</formula>
    </cfRule>
    <cfRule type="containsText" dxfId="31" priority="16" operator="containsText" text="SIM">
      <formula>NOT(ISERROR(SEARCH("SIM",G7)))</formula>
    </cfRule>
    <cfRule type="containsText" dxfId="30" priority="17" operator="containsText" text="DEFINA">
      <formula>NOT(ISERROR(SEARCH("DEFINA",G7)))</formula>
    </cfRule>
  </conditionalFormatting>
  <conditionalFormatting sqref="H7:H36">
    <cfRule type="colorScale" priority="316">
      <colorScale>
        <cfvo type="min"/>
        <cfvo type="percentile" val="50"/>
        <cfvo type="max"/>
        <color rgb="FFF8696B"/>
        <color rgb="FFFFEB84"/>
        <color rgb="FF63BE7B"/>
      </colorScale>
    </cfRule>
  </conditionalFormatting>
  <dataValidations count="1">
    <dataValidation type="list" allowBlank="1" showInputMessage="1" showErrorMessage="1" sqref="F7:G36" xr:uid="{00000000-0002-0000-0700-000000000000}">
      <formula1>$M$1:$M$3</formula1>
    </dataValidation>
  </dataValidations>
  <pageMargins left="0.511811024" right="0.511811024" top="0.78740157499999996" bottom="0.78740157499999996" header="0.31496062000000002" footer="0.31496062000000002"/>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X73"/>
  <sheetViews>
    <sheetView zoomScale="90" zoomScaleNormal="90" workbookViewId="0">
      <pane ySplit="5" topLeftCell="A6" activePane="bottomLeft" state="frozen"/>
      <selection pane="bottomLeft" activeCell="I25" sqref="I25:I32"/>
    </sheetView>
  </sheetViews>
  <sheetFormatPr defaultColWidth="15" defaultRowHeight="15.75" x14ac:dyDescent="0.25"/>
  <cols>
    <col min="1" max="1" width="1.5703125" style="176" customWidth="1"/>
    <col min="2" max="8" width="6.5703125" style="176" customWidth="1"/>
    <col min="9" max="38" width="5" style="176" customWidth="1"/>
    <col min="39" max="45" width="6.5703125" style="176" customWidth="1"/>
    <col min="46" max="46" width="24.42578125" style="177" customWidth="1"/>
    <col min="47" max="51" width="7.140625" style="178" customWidth="1"/>
    <col min="52" max="66" width="7.140625" style="176" customWidth="1"/>
    <col min="67" max="76" width="7" style="176" customWidth="1"/>
    <col min="77" max="16384" width="15" style="176"/>
  </cols>
  <sheetData>
    <row r="1" spans="1:76" x14ac:dyDescent="0.25">
      <c r="A1" s="175" t="s">
        <v>385</v>
      </c>
    </row>
    <row r="2" spans="1:76" ht="15" customHeight="1" x14ac:dyDescent="0.25">
      <c r="A2" s="175" t="s">
        <v>388</v>
      </c>
      <c r="B2" s="552" t="s">
        <v>717</v>
      </c>
      <c r="C2" s="553"/>
      <c r="D2" s="553"/>
      <c r="E2" s="553"/>
      <c r="F2" s="553"/>
      <c r="G2" s="553"/>
      <c r="H2" s="553"/>
      <c r="I2" s="553"/>
      <c r="J2" s="553"/>
      <c r="K2" s="553"/>
      <c r="L2" s="553"/>
      <c r="M2" s="553"/>
      <c r="N2" s="553"/>
      <c r="O2" s="553"/>
      <c r="P2" s="553"/>
      <c r="Q2" s="553"/>
      <c r="R2" s="553"/>
      <c r="S2" s="553"/>
      <c r="T2" s="553"/>
      <c r="U2" s="553"/>
      <c r="V2" s="553"/>
      <c r="W2" s="553"/>
      <c r="X2" s="553"/>
      <c r="Y2" s="553"/>
      <c r="Z2" s="553"/>
      <c r="AA2" s="553"/>
      <c r="AB2" s="553"/>
      <c r="AC2" s="553"/>
      <c r="AD2" s="553"/>
      <c r="AE2" s="553"/>
      <c r="AF2" s="553"/>
      <c r="AG2" s="553"/>
      <c r="AH2" s="553"/>
      <c r="AI2" s="553"/>
      <c r="AJ2" s="553"/>
      <c r="AK2" s="553"/>
      <c r="AL2" s="553"/>
      <c r="AM2" s="573">
        <f>SUM(AM17,AM46,AM71)</f>
        <v>0</v>
      </c>
      <c r="AN2" s="573"/>
      <c r="AO2" s="573"/>
      <c r="AP2" s="573"/>
      <c r="AQ2" s="573"/>
      <c r="AR2" s="573"/>
      <c r="AS2" s="574"/>
      <c r="AT2" s="179"/>
    </row>
    <row r="3" spans="1:76" ht="15" customHeight="1" x14ac:dyDescent="0.25">
      <c r="B3" s="554"/>
      <c r="C3" s="555"/>
      <c r="D3" s="555"/>
      <c r="E3" s="555"/>
      <c r="F3" s="555"/>
      <c r="G3" s="555"/>
      <c r="H3" s="555"/>
      <c r="I3" s="555"/>
      <c r="J3" s="555"/>
      <c r="K3" s="555"/>
      <c r="L3" s="555"/>
      <c r="M3" s="555"/>
      <c r="N3" s="555"/>
      <c r="O3" s="555"/>
      <c r="P3" s="555"/>
      <c r="Q3" s="555"/>
      <c r="R3" s="555"/>
      <c r="S3" s="555"/>
      <c r="T3" s="555"/>
      <c r="U3" s="555"/>
      <c r="V3" s="555"/>
      <c r="W3" s="555"/>
      <c r="X3" s="555"/>
      <c r="Y3" s="555"/>
      <c r="Z3" s="555"/>
      <c r="AA3" s="555"/>
      <c r="AB3" s="555"/>
      <c r="AC3" s="555"/>
      <c r="AD3" s="555"/>
      <c r="AE3" s="555"/>
      <c r="AF3" s="555"/>
      <c r="AG3" s="555"/>
      <c r="AH3" s="555"/>
      <c r="AI3" s="555"/>
      <c r="AJ3" s="555"/>
      <c r="AK3" s="555"/>
      <c r="AL3" s="555"/>
      <c r="AM3" s="575"/>
      <c r="AN3" s="575"/>
      <c r="AO3" s="575"/>
      <c r="AP3" s="575"/>
      <c r="AQ3" s="575"/>
      <c r="AR3" s="575"/>
      <c r="AS3" s="576"/>
      <c r="AT3" s="179"/>
    </row>
    <row r="4" spans="1:76" ht="16.5" customHeight="1" x14ac:dyDescent="0.25">
      <c r="B4" s="554"/>
      <c r="C4" s="555"/>
      <c r="D4" s="555"/>
      <c r="E4" s="555"/>
      <c r="F4" s="555"/>
      <c r="G4" s="555"/>
      <c r="H4" s="555"/>
      <c r="I4" s="555"/>
      <c r="J4" s="555"/>
      <c r="K4" s="555"/>
      <c r="L4" s="555"/>
      <c r="M4" s="555"/>
      <c r="N4" s="555"/>
      <c r="O4" s="555"/>
      <c r="P4" s="555"/>
      <c r="Q4" s="555"/>
      <c r="R4" s="555"/>
      <c r="S4" s="555"/>
      <c r="T4" s="555"/>
      <c r="U4" s="555"/>
      <c r="V4" s="555"/>
      <c r="W4" s="555"/>
      <c r="X4" s="555"/>
      <c r="Y4" s="555"/>
      <c r="Z4" s="555"/>
      <c r="AA4" s="555"/>
      <c r="AB4" s="555"/>
      <c r="AC4" s="555"/>
      <c r="AD4" s="555"/>
      <c r="AE4" s="555"/>
      <c r="AF4" s="555"/>
      <c r="AG4" s="555"/>
      <c r="AH4" s="555"/>
      <c r="AI4" s="555"/>
      <c r="AJ4" s="555"/>
      <c r="AK4" s="555"/>
      <c r="AL4" s="555"/>
      <c r="AM4" s="575"/>
      <c r="AN4" s="575"/>
      <c r="AO4" s="575"/>
      <c r="AP4" s="575"/>
      <c r="AQ4" s="575"/>
      <c r="AR4" s="575"/>
      <c r="AS4" s="576"/>
      <c r="AT4" s="179"/>
    </row>
    <row r="5" spans="1:76" ht="16.5" customHeight="1" x14ac:dyDescent="0.25">
      <c r="B5" s="556"/>
      <c r="C5" s="557"/>
      <c r="D5" s="557"/>
      <c r="E5" s="557"/>
      <c r="F5" s="557"/>
      <c r="G5" s="557"/>
      <c r="H5" s="557"/>
      <c r="I5" s="557"/>
      <c r="J5" s="557"/>
      <c r="K5" s="557"/>
      <c r="L5" s="557"/>
      <c r="M5" s="557"/>
      <c r="N5" s="557"/>
      <c r="O5" s="557"/>
      <c r="P5" s="557"/>
      <c r="Q5" s="557"/>
      <c r="R5" s="557"/>
      <c r="S5" s="557"/>
      <c r="T5" s="557"/>
      <c r="U5" s="557"/>
      <c r="V5" s="557"/>
      <c r="W5" s="557"/>
      <c r="X5" s="557"/>
      <c r="Y5" s="557"/>
      <c r="Z5" s="557"/>
      <c r="AA5" s="557"/>
      <c r="AB5" s="557"/>
      <c r="AC5" s="557"/>
      <c r="AD5" s="557"/>
      <c r="AE5" s="557"/>
      <c r="AF5" s="557"/>
      <c r="AG5" s="557"/>
      <c r="AH5" s="557"/>
      <c r="AI5" s="557"/>
      <c r="AJ5" s="557"/>
      <c r="AK5" s="557"/>
      <c r="AL5" s="557"/>
      <c r="AM5" s="577"/>
      <c r="AN5" s="577"/>
      <c r="AO5" s="577"/>
      <c r="AP5" s="577"/>
      <c r="AQ5" s="577"/>
      <c r="AR5" s="577"/>
      <c r="AS5" s="578"/>
    </row>
    <row r="7" spans="1:76" ht="16.5" customHeight="1" x14ac:dyDescent="0.25">
      <c r="B7" s="619" t="s">
        <v>719</v>
      </c>
      <c r="C7" s="620"/>
      <c r="D7" s="620"/>
      <c r="E7" s="620"/>
      <c r="F7" s="620"/>
      <c r="G7" s="620"/>
      <c r="H7" s="620"/>
      <c r="I7" s="620"/>
      <c r="J7" s="620"/>
      <c r="K7" s="620"/>
      <c r="L7" s="620"/>
      <c r="M7" s="620"/>
      <c r="N7" s="620"/>
      <c r="O7" s="620"/>
      <c r="P7" s="620"/>
      <c r="Q7" s="620"/>
      <c r="R7" s="620"/>
      <c r="S7" s="620"/>
      <c r="T7" s="620"/>
      <c r="U7" s="620"/>
      <c r="V7" s="620"/>
      <c r="W7" s="620"/>
      <c r="X7" s="620"/>
      <c r="Y7" s="620"/>
      <c r="Z7" s="620"/>
      <c r="AA7" s="620"/>
      <c r="AB7" s="620"/>
      <c r="AC7" s="620"/>
      <c r="AD7" s="620"/>
      <c r="AE7" s="620"/>
      <c r="AF7" s="620"/>
      <c r="AG7" s="620"/>
      <c r="AH7" s="620"/>
      <c r="AI7" s="620"/>
      <c r="AJ7" s="620"/>
      <c r="AK7" s="620"/>
      <c r="AL7" s="620"/>
      <c r="AM7" s="620"/>
      <c r="AN7" s="620"/>
      <c r="AO7" s="620"/>
      <c r="AP7" s="620"/>
      <c r="AQ7" s="620"/>
      <c r="AR7" s="620"/>
      <c r="AS7" s="621"/>
      <c r="AT7" s="179"/>
    </row>
    <row r="8" spans="1:76" x14ac:dyDescent="0.25">
      <c r="B8" s="622"/>
      <c r="C8" s="623"/>
      <c r="D8" s="623"/>
      <c r="E8" s="623"/>
      <c r="F8" s="623"/>
      <c r="G8" s="623"/>
      <c r="H8" s="623"/>
      <c r="I8" s="623"/>
      <c r="J8" s="623"/>
      <c r="K8" s="623"/>
      <c r="L8" s="623"/>
      <c r="M8" s="623"/>
      <c r="N8" s="623"/>
      <c r="O8" s="623"/>
      <c r="P8" s="623"/>
      <c r="Q8" s="623"/>
      <c r="R8" s="623"/>
      <c r="S8" s="623"/>
      <c r="T8" s="623"/>
      <c r="U8" s="623"/>
      <c r="V8" s="623"/>
      <c r="W8" s="623"/>
      <c r="X8" s="623"/>
      <c r="Y8" s="623"/>
      <c r="Z8" s="623"/>
      <c r="AA8" s="623"/>
      <c r="AB8" s="623"/>
      <c r="AC8" s="623"/>
      <c r="AD8" s="623"/>
      <c r="AE8" s="623"/>
      <c r="AF8" s="623"/>
      <c r="AG8" s="623"/>
      <c r="AH8" s="623"/>
      <c r="AI8" s="623"/>
      <c r="AJ8" s="623"/>
      <c r="AK8" s="623"/>
      <c r="AL8" s="623"/>
      <c r="AM8" s="623"/>
      <c r="AN8" s="623"/>
      <c r="AO8" s="623"/>
      <c r="AP8" s="623"/>
      <c r="AQ8" s="623"/>
      <c r="AR8" s="623"/>
      <c r="AS8" s="624"/>
      <c r="AT8" s="179"/>
    </row>
    <row r="9" spans="1:76" ht="33.75" customHeight="1" x14ac:dyDescent="0.25">
      <c r="B9" s="631" t="s">
        <v>335</v>
      </c>
      <c r="C9" s="632"/>
      <c r="D9" s="632"/>
      <c r="E9" s="632"/>
      <c r="F9" s="633"/>
      <c r="G9" s="658" t="s">
        <v>625</v>
      </c>
      <c r="H9" s="659"/>
      <c r="I9" s="169" t="str">
        <f>IF(I10="","","Linha")</f>
        <v/>
      </c>
      <c r="J9" s="170" t="str">
        <f>IF(J10="","","Linha")</f>
        <v/>
      </c>
      <c r="K9" s="169" t="str">
        <f t="shared" ref="K9:AL9" si="0">IF(K10="","","Linha")</f>
        <v/>
      </c>
      <c r="L9" s="170" t="str">
        <f t="shared" si="0"/>
        <v/>
      </c>
      <c r="M9" s="169" t="str">
        <f t="shared" si="0"/>
        <v/>
      </c>
      <c r="N9" s="170" t="str">
        <f t="shared" si="0"/>
        <v/>
      </c>
      <c r="O9" s="169" t="str">
        <f t="shared" si="0"/>
        <v/>
      </c>
      <c r="P9" s="170" t="str">
        <f t="shared" si="0"/>
        <v/>
      </c>
      <c r="Q9" s="169" t="str">
        <f t="shared" si="0"/>
        <v/>
      </c>
      <c r="R9" s="170" t="str">
        <f t="shared" si="0"/>
        <v/>
      </c>
      <c r="S9" s="169" t="str">
        <f t="shared" si="0"/>
        <v/>
      </c>
      <c r="T9" s="170" t="str">
        <f t="shared" si="0"/>
        <v/>
      </c>
      <c r="U9" s="169" t="str">
        <f t="shared" si="0"/>
        <v/>
      </c>
      <c r="V9" s="170" t="str">
        <f t="shared" si="0"/>
        <v/>
      </c>
      <c r="W9" s="169" t="str">
        <f t="shared" si="0"/>
        <v/>
      </c>
      <c r="X9" s="170" t="str">
        <f t="shared" si="0"/>
        <v/>
      </c>
      <c r="Y9" s="169" t="str">
        <f t="shared" si="0"/>
        <v/>
      </c>
      <c r="Z9" s="170" t="str">
        <f t="shared" si="0"/>
        <v/>
      </c>
      <c r="AA9" s="169" t="str">
        <f t="shared" si="0"/>
        <v/>
      </c>
      <c r="AB9" s="170" t="str">
        <f t="shared" si="0"/>
        <v/>
      </c>
      <c r="AC9" s="169" t="str">
        <f t="shared" si="0"/>
        <v/>
      </c>
      <c r="AD9" s="170" t="str">
        <f t="shared" si="0"/>
        <v/>
      </c>
      <c r="AE9" s="169" t="str">
        <f t="shared" si="0"/>
        <v/>
      </c>
      <c r="AF9" s="170" t="str">
        <f t="shared" si="0"/>
        <v/>
      </c>
      <c r="AG9" s="169" t="str">
        <f t="shared" si="0"/>
        <v/>
      </c>
      <c r="AH9" s="170" t="str">
        <f t="shared" si="0"/>
        <v/>
      </c>
      <c r="AI9" s="169" t="str">
        <f t="shared" si="0"/>
        <v/>
      </c>
      <c r="AJ9" s="170" t="str">
        <f t="shared" si="0"/>
        <v/>
      </c>
      <c r="AK9" s="169" t="str">
        <f t="shared" si="0"/>
        <v/>
      </c>
      <c r="AL9" s="170" t="str">
        <f t="shared" si="0"/>
        <v/>
      </c>
      <c r="AM9" s="668" t="s">
        <v>336</v>
      </c>
      <c r="AN9" s="669"/>
      <c r="AO9" s="670"/>
      <c r="AP9" s="662" t="s">
        <v>337</v>
      </c>
      <c r="AQ9" s="663"/>
      <c r="AR9" s="663"/>
      <c r="AS9" s="664"/>
      <c r="AT9" s="179"/>
    </row>
    <row r="10" spans="1:76" ht="30" customHeight="1" x14ac:dyDescent="0.25">
      <c r="B10" s="634"/>
      <c r="C10" s="635"/>
      <c r="D10" s="635"/>
      <c r="E10" s="635"/>
      <c r="F10" s="636"/>
      <c r="G10" s="660"/>
      <c r="H10" s="661"/>
      <c r="I10" s="171" t="str">
        <f>IF(ROTAS!$C$5="","",ROTAS!$C$5)</f>
        <v/>
      </c>
      <c r="J10" s="172" t="str">
        <f>IF(ROTAS!$C$6="","",ROTAS!$C$6)</f>
        <v/>
      </c>
      <c r="K10" s="171" t="str">
        <f>IF(ROTAS!$C$7="","",ROTAS!$C$7)</f>
        <v/>
      </c>
      <c r="L10" s="172" t="str">
        <f>IF(ROTAS!$C$8="","",ROTAS!$C$8)</f>
        <v/>
      </c>
      <c r="M10" s="171" t="str">
        <f>IF(ROTAS!$C$9="","",ROTAS!$C$9)</f>
        <v/>
      </c>
      <c r="N10" s="172" t="str">
        <f>IF(ROTAS!$C$10="","",ROTAS!$C$10)</f>
        <v/>
      </c>
      <c r="O10" s="171" t="str">
        <f>IF(ROTAS!$C$11="","",ROTAS!$C$11)</f>
        <v/>
      </c>
      <c r="P10" s="172" t="str">
        <f>IF(ROTAS!$C$12="","",ROTAS!$C$12)</f>
        <v/>
      </c>
      <c r="Q10" s="171" t="str">
        <f>IF(ROTAS!$C$13="","",ROTAS!$C$13)</f>
        <v/>
      </c>
      <c r="R10" s="172" t="str">
        <f>IF(ROTAS!$C$14="","",ROTAS!$C$14)</f>
        <v/>
      </c>
      <c r="S10" s="171" t="str">
        <f>IF(ROTAS!$C$15="","",ROTAS!$C$15)</f>
        <v/>
      </c>
      <c r="T10" s="172" t="str">
        <f>IF(ROTAS!$C$16="","",ROTAS!$C$16)</f>
        <v/>
      </c>
      <c r="U10" s="171" t="str">
        <f>IF(ROTAS!$C$17="","",ROTAS!$C$17)</f>
        <v/>
      </c>
      <c r="V10" s="172" t="str">
        <f>IF(ROTAS!$C$18="","",ROTAS!$C$18)</f>
        <v/>
      </c>
      <c r="W10" s="171" t="str">
        <f>IF(ROTAS!$C$19="","",ROTAS!$C$19)</f>
        <v/>
      </c>
      <c r="X10" s="172" t="str">
        <f>IF(ROTAS!$C$20="","",ROTAS!$C$20)</f>
        <v/>
      </c>
      <c r="Y10" s="171" t="str">
        <f>IF(ROTAS!$C$21="","",ROTAS!$C$21)</f>
        <v/>
      </c>
      <c r="Z10" s="172" t="str">
        <f>IF(ROTAS!$C$22="","",ROTAS!$C$22)</f>
        <v/>
      </c>
      <c r="AA10" s="171" t="str">
        <f>IF(ROTAS!$C$23="","",ROTAS!$C$23)</f>
        <v/>
      </c>
      <c r="AB10" s="172" t="str">
        <f>IF(ROTAS!$C$24="","",ROTAS!$C$24)</f>
        <v/>
      </c>
      <c r="AC10" s="171" t="str">
        <f>IF(ROTAS!$C$25="","",ROTAS!$C$25)</f>
        <v/>
      </c>
      <c r="AD10" s="172" t="str">
        <f>IF(ROTAS!$C$26="","",ROTAS!$C$26)</f>
        <v/>
      </c>
      <c r="AE10" s="171" t="str">
        <f>IF(ROTAS!$C$27="","",ROTAS!$C$27)</f>
        <v/>
      </c>
      <c r="AF10" s="172" t="str">
        <f>IF(ROTAS!$C$28="","",ROTAS!$C$28)</f>
        <v/>
      </c>
      <c r="AG10" s="171" t="str">
        <f>IF(ROTAS!$C$29="","",ROTAS!$C$29)</f>
        <v/>
      </c>
      <c r="AH10" s="172" t="str">
        <f>IF(ROTAS!$C$30="","",ROTAS!$C$30)</f>
        <v/>
      </c>
      <c r="AI10" s="171" t="str">
        <f>IF(ROTAS!$C$31="","",ROTAS!$C$31)</f>
        <v/>
      </c>
      <c r="AJ10" s="172" t="str">
        <f>IF(ROTAS!$C$32="","",ROTAS!$C$32)</f>
        <v/>
      </c>
      <c r="AK10" s="171" t="str">
        <f>IF(ROTAS!$C$33="","",ROTAS!$C$33)</f>
        <v/>
      </c>
      <c r="AL10" s="172" t="str">
        <f>IF(ROTAS!$C$34="","",ROTAS!$C$34)</f>
        <v/>
      </c>
      <c r="AM10" s="671"/>
      <c r="AN10" s="672"/>
      <c r="AO10" s="673"/>
      <c r="AP10" s="665"/>
      <c r="AQ10" s="666"/>
      <c r="AR10" s="666"/>
      <c r="AS10" s="667"/>
      <c r="AT10" s="179"/>
      <c r="AU10" s="180">
        <v>1</v>
      </c>
      <c r="AV10" s="180">
        <v>2</v>
      </c>
      <c r="AW10" s="180">
        <v>3</v>
      </c>
      <c r="AX10" s="180">
        <v>4</v>
      </c>
      <c r="AY10" s="180">
        <v>5</v>
      </c>
      <c r="AZ10" s="180">
        <v>6</v>
      </c>
      <c r="BA10" s="180">
        <v>7</v>
      </c>
      <c r="BB10" s="180">
        <v>8</v>
      </c>
      <c r="BC10" s="180">
        <v>9</v>
      </c>
      <c r="BD10" s="180">
        <v>10</v>
      </c>
      <c r="BE10" s="180">
        <v>11</v>
      </c>
      <c r="BF10" s="180">
        <v>12</v>
      </c>
      <c r="BG10" s="180">
        <v>13</v>
      </c>
      <c r="BH10" s="180">
        <v>14</v>
      </c>
      <c r="BI10" s="180">
        <v>15</v>
      </c>
      <c r="BJ10" s="180">
        <v>16</v>
      </c>
      <c r="BK10" s="180">
        <v>17</v>
      </c>
      <c r="BL10" s="180">
        <v>18</v>
      </c>
      <c r="BM10" s="180">
        <v>19</v>
      </c>
      <c r="BN10" s="180">
        <v>20</v>
      </c>
      <c r="BO10" s="180">
        <v>21</v>
      </c>
      <c r="BP10" s="180">
        <v>22</v>
      </c>
      <c r="BQ10" s="180">
        <v>23</v>
      </c>
      <c r="BR10" s="180">
        <v>24</v>
      </c>
      <c r="BS10" s="180">
        <v>25</v>
      </c>
      <c r="BT10" s="180">
        <v>26</v>
      </c>
      <c r="BU10" s="180">
        <v>27</v>
      </c>
      <c r="BV10" s="180">
        <v>28</v>
      </c>
      <c r="BW10" s="180">
        <v>29</v>
      </c>
      <c r="BX10" s="180">
        <v>30</v>
      </c>
    </row>
    <row r="11" spans="1:76" ht="18.75" customHeight="1" x14ac:dyDescent="0.25">
      <c r="B11" s="628" t="s">
        <v>338</v>
      </c>
      <c r="C11" s="629"/>
      <c r="D11" s="629"/>
      <c r="E11" s="629"/>
      <c r="F11" s="630"/>
      <c r="G11" s="582">
        <v>250</v>
      </c>
      <c r="H11" s="583"/>
      <c r="I11" s="102" t="s">
        <v>385</v>
      </c>
      <c r="J11" s="103"/>
      <c r="K11" s="102"/>
      <c r="L11" s="103"/>
      <c r="M11" s="102"/>
      <c r="N11" s="103"/>
      <c r="O11" s="102"/>
      <c r="P11" s="103"/>
      <c r="Q11" s="102"/>
      <c r="R11" s="103"/>
      <c r="S11" s="102"/>
      <c r="T11" s="103"/>
      <c r="U11" s="102"/>
      <c r="V11" s="103"/>
      <c r="W11" s="102"/>
      <c r="X11" s="103"/>
      <c r="Y11" s="102"/>
      <c r="Z11" s="103"/>
      <c r="AA11" s="102"/>
      <c r="AB11" s="103"/>
      <c r="AC11" s="102"/>
      <c r="AD11" s="103"/>
      <c r="AE11" s="102"/>
      <c r="AF11" s="103"/>
      <c r="AG11" s="102"/>
      <c r="AH11" s="103"/>
      <c r="AI11" s="102"/>
      <c r="AJ11" s="103"/>
      <c r="AK11" s="102"/>
      <c r="AL11" s="103"/>
      <c r="AM11" s="613">
        <f t="shared" ref="AM11:AM16" si="1">SUM(AU11:BX11)</f>
        <v>0</v>
      </c>
      <c r="AN11" s="614"/>
      <c r="AO11" s="615"/>
      <c r="AP11" s="649" t="s">
        <v>339</v>
      </c>
      <c r="AQ11" s="650"/>
      <c r="AR11" s="650"/>
      <c r="AS11" s="651"/>
      <c r="AT11" s="179"/>
      <c r="AU11" s="181" t="str">
        <f>IF($I$10="","",IF(I11="SIM",'FROTA OPER.'!$BN$7*'SERVIÇO DE BORDO'!$G11,""))</f>
        <v/>
      </c>
      <c r="AV11" s="181" t="str">
        <f>IF($I$10="","",IF(J11="SIM",'FROTA OPER.'!$BN$8*'SERVIÇO DE BORDO'!$G11,""))</f>
        <v/>
      </c>
      <c r="AW11" s="181" t="str">
        <f>IF($I$10="","",IF(K11="SIM",'FROTA OPER.'!$BN$9*'SERVIÇO DE BORDO'!$G11,""))</f>
        <v/>
      </c>
      <c r="AX11" s="181" t="str">
        <f>IF($I$10="","",IF(L11="SIM",'FROTA OPER.'!$BN$10*'SERVIÇO DE BORDO'!$G11,""))</f>
        <v/>
      </c>
      <c r="AY11" s="181" t="str">
        <f>IF($I$10="","",IF(M11="SIM",'FROTA OPER.'!$BN$11*'SERVIÇO DE BORDO'!$G11,""))</f>
        <v/>
      </c>
      <c r="AZ11" s="181" t="str">
        <f>IF($I$10="","",IF(N11="SIM",'FROTA OPER.'!$BN$12*'SERVIÇO DE BORDO'!$G11,""))</f>
        <v/>
      </c>
      <c r="BA11" s="181" t="str">
        <f>IF($I$10="","",IF(O11="SIM",'FROTA OPER.'!$BN$13*'SERVIÇO DE BORDO'!$G11,""))</f>
        <v/>
      </c>
      <c r="BB11" s="181" t="str">
        <f>IF($I$10="","",IF(P11="SIM",'FROTA OPER.'!$BN$14*'SERVIÇO DE BORDO'!$G11,""))</f>
        <v/>
      </c>
      <c r="BC11" s="181" t="str">
        <f>IF($I$10="","",IF(Q11="SIM",'FROTA OPER.'!$BN$15*'SERVIÇO DE BORDO'!$G11,""))</f>
        <v/>
      </c>
      <c r="BD11" s="181" t="str">
        <f>IF($I$10="","",IF(R11="SIM",'FROTA OPER.'!$BN$16*'SERVIÇO DE BORDO'!$G11,""))</f>
        <v/>
      </c>
      <c r="BE11" s="181" t="str">
        <f>IF($I$10="","",IF(S11="SIM",'FROTA OPER.'!$BN$17*'SERVIÇO DE BORDO'!$G11,""))</f>
        <v/>
      </c>
      <c r="BF11" s="181" t="str">
        <f>IF($I$10="","",IF(T11="SIM",'FROTA OPER.'!$BN$18*'SERVIÇO DE BORDO'!$G11,""))</f>
        <v/>
      </c>
      <c r="BG11" s="181" t="str">
        <f>IF($I$10="","",IF(U11="SIM",'FROTA OPER.'!$BN$19*'SERVIÇO DE BORDO'!$G11,""))</f>
        <v/>
      </c>
      <c r="BH11" s="181" t="str">
        <f>IF($I$10="","",IF(V11="SIM",'FROTA OPER.'!$BN$20*'SERVIÇO DE BORDO'!$G11,""))</f>
        <v/>
      </c>
      <c r="BI11" s="181" t="str">
        <f>IF($I$10="","",IF(W11="SIM",'FROTA OPER.'!$BN$21*'SERVIÇO DE BORDO'!$G11,""))</f>
        <v/>
      </c>
      <c r="BJ11" s="181" t="str">
        <f>IF($I$10="","",IF(X11="SIM",'FROTA OPER.'!$BN$22*'SERVIÇO DE BORDO'!$G11,""))</f>
        <v/>
      </c>
      <c r="BK11" s="181" t="str">
        <f>IF($I$10="","",IF(Y11="SIM",'FROTA OPER.'!$BN$23*'SERVIÇO DE BORDO'!$G11,""))</f>
        <v/>
      </c>
      <c r="BL11" s="181" t="str">
        <f>IF($I$10="","",IF(Z11="SIM",'FROTA OPER.'!$BN$24*'SERVIÇO DE BORDO'!$G11,""))</f>
        <v/>
      </c>
      <c r="BM11" s="181" t="str">
        <f>IF($I$10="","",IF(AA11="SIM",'FROTA OPER.'!$BN$25*'SERVIÇO DE BORDO'!$G11,""))</f>
        <v/>
      </c>
      <c r="BN11" s="181" t="str">
        <f>IF($I$10="","",IF(AB11="SIM",'FROTA OPER.'!$BN$26*'SERVIÇO DE BORDO'!$G11,""))</f>
        <v/>
      </c>
      <c r="BO11" s="181" t="str">
        <f>IF($I$10="","",IF(AC11="SIM",'FROTA OPER.'!$BN$27*'SERVIÇO DE BORDO'!$G11,""))</f>
        <v/>
      </c>
      <c r="BP11" s="181" t="str">
        <f>IF($I$10="","",IF(AD11="SIM",'FROTA OPER.'!$BN$28*'SERVIÇO DE BORDO'!$G11,""))</f>
        <v/>
      </c>
      <c r="BQ11" s="181" t="str">
        <f>IF($I$10="","",IF(AE11="SIM",'FROTA OPER.'!$BN$29*'SERVIÇO DE BORDO'!$G11,""))</f>
        <v/>
      </c>
      <c r="BR11" s="181" t="str">
        <f>IF($I$10="","",IF(AF11="SIM",'FROTA OPER.'!$BN$30*'SERVIÇO DE BORDO'!$G11,""))</f>
        <v/>
      </c>
      <c r="BS11" s="181" t="str">
        <f>IF($I$10="","",IF(AG11="SIM",'FROTA OPER.'!$BN$31*'SERVIÇO DE BORDO'!$G11,""))</f>
        <v/>
      </c>
      <c r="BT11" s="181" t="str">
        <f>IF($I$10="","",IF(AH11="SIM",'FROTA OPER.'!$BN$32*'SERVIÇO DE BORDO'!$G11,""))</f>
        <v/>
      </c>
      <c r="BU11" s="181" t="str">
        <f>IF($I$10="","",IF(AI11="SIM",'FROTA OPER.'!$BN$33*'SERVIÇO DE BORDO'!$G11,""))</f>
        <v/>
      </c>
      <c r="BV11" s="181" t="str">
        <f>IF($I$10="","",IF(AJ11="SIM",'FROTA OPER.'!$BN$34*'SERVIÇO DE BORDO'!$G11,""))</f>
        <v/>
      </c>
      <c r="BW11" s="181" t="str">
        <f>IF($I$10="","",IF(AK11="SIM",'FROTA OPER.'!$BN$35*'SERVIÇO DE BORDO'!$G11,""))</f>
        <v/>
      </c>
      <c r="BX11" s="181" t="str">
        <f>IF($I$10="","",IF(AL11="SIM",'FROTA OPER.'!$BN$36*'SERVIÇO DE BORDO'!$G11,""))</f>
        <v/>
      </c>
    </row>
    <row r="12" spans="1:76" ht="18.75" customHeight="1" x14ac:dyDescent="0.25">
      <c r="B12" s="625" t="s">
        <v>340</v>
      </c>
      <c r="C12" s="626"/>
      <c r="D12" s="626"/>
      <c r="E12" s="626"/>
      <c r="F12" s="627"/>
      <c r="G12" s="582">
        <v>280</v>
      </c>
      <c r="H12" s="583"/>
      <c r="I12" s="102"/>
      <c r="J12" s="103"/>
      <c r="K12" s="102"/>
      <c r="L12" s="103"/>
      <c r="M12" s="102"/>
      <c r="N12" s="103"/>
      <c r="O12" s="102"/>
      <c r="P12" s="103"/>
      <c r="Q12" s="102"/>
      <c r="R12" s="103"/>
      <c r="S12" s="102"/>
      <c r="T12" s="103"/>
      <c r="U12" s="102"/>
      <c r="V12" s="103"/>
      <c r="W12" s="102"/>
      <c r="X12" s="103"/>
      <c r="Y12" s="102"/>
      <c r="Z12" s="103"/>
      <c r="AA12" s="102"/>
      <c r="AB12" s="103"/>
      <c r="AC12" s="102"/>
      <c r="AD12" s="103"/>
      <c r="AE12" s="102"/>
      <c r="AF12" s="103"/>
      <c r="AG12" s="102"/>
      <c r="AH12" s="103"/>
      <c r="AI12" s="102"/>
      <c r="AJ12" s="103"/>
      <c r="AK12" s="102"/>
      <c r="AL12" s="103"/>
      <c r="AM12" s="613">
        <f t="shared" si="1"/>
        <v>0</v>
      </c>
      <c r="AN12" s="614"/>
      <c r="AO12" s="615"/>
      <c r="AP12" s="652"/>
      <c r="AQ12" s="653"/>
      <c r="AR12" s="653"/>
      <c r="AS12" s="654"/>
      <c r="AT12" s="179"/>
      <c r="AU12" s="181" t="str">
        <f>IF($I$10="","",IF(I12="SIM",'FROTA OPER.'!$BN$7*'SERVIÇO DE BORDO'!$G12,""))</f>
        <v/>
      </c>
      <c r="AV12" s="181" t="str">
        <f>IF($I$10="","",IF(J12="SIM",'FROTA OPER.'!$BN$8*'SERVIÇO DE BORDO'!$G12,""))</f>
        <v/>
      </c>
      <c r="AW12" s="181" t="str">
        <f>IF($I$10="","",IF(K12="SIM",'FROTA OPER.'!$BN$9*'SERVIÇO DE BORDO'!$G12,""))</f>
        <v/>
      </c>
      <c r="AX12" s="181" t="str">
        <f>IF($I$10="","",IF(L12="SIM",'FROTA OPER.'!$BN$10*'SERVIÇO DE BORDO'!$G12,""))</f>
        <v/>
      </c>
      <c r="AY12" s="181" t="str">
        <f>IF($I$10="","",IF(M12="SIM",'FROTA OPER.'!$BN$11*'SERVIÇO DE BORDO'!$G12,""))</f>
        <v/>
      </c>
      <c r="AZ12" s="181" t="str">
        <f>IF($I$10="","",IF(N12="SIM",'FROTA OPER.'!$BN$12*'SERVIÇO DE BORDO'!$G12,""))</f>
        <v/>
      </c>
      <c r="BA12" s="181" t="str">
        <f>IF($I$10="","",IF(O12="SIM",'FROTA OPER.'!$BN$13*'SERVIÇO DE BORDO'!$G12,""))</f>
        <v/>
      </c>
      <c r="BB12" s="181" t="str">
        <f>IF($I$10="","",IF(P12="SIM",'FROTA OPER.'!$BN$14*'SERVIÇO DE BORDO'!$G12,""))</f>
        <v/>
      </c>
      <c r="BC12" s="181" t="str">
        <f>IF($I$10="","",IF(Q12="SIM",'FROTA OPER.'!$BN$15*'SERVIÇO DE BORDO'!$G12,""))</f>
        <v/>
      </c>
      <c r="BD12" s="181" t="str">
        <f>IF($I$10="","",IF(R12="SIM",'FROTA OPER.'!$BN$16*'SERVIÇO DE BORDO'!$G12,""))</f>
        <v/>
      </c>
      <c r="BE12" s="181" t="str">
        <f>IF($I$10="","",IF(S12="SIM",'FROTA OPER.'!$BN$17*'SERVIÇO DE BORDO'!$G12,""))</f>
        <v/>
      </c>
      <c r="BF12" s="181" t="str">
        <f>IF($I$10="","",IF(T12="SIM",'FROTA OPER.'!$BN$18*'SERVIÇO DE BORDO'!$G12,""))</f>
        <v/>
      </c>
      <c r="BG12" s="181" t="str">
        <f>IF($I$10="","",IF(U12="SIM",'FROTA OPER.'!$BN$19*'SERVIÇO DE BORDO'!$G12,""))</f>
        <v/>
      </c>
      <c r="BH12" s="181" t="str">
        <f>IF($I$10="","",IF(V12="SIM",'FROTA OPER.'!$BN$20*'SERVIÇO DE BORDO'!$G12,""))</f>
        <v/>
      </c>
      <c r="BI12" s="181" t="str">
        <f>IF($I$10="","",IF(W12="SIM",'FROTA OPER.'!$BN$21*'SERVIÇO DE BORDO'!$G12,""))</f>
        <v/>
      </c>
      <c r="BJ12" s="181" t="str">
        <f>IF($I$10="","",IF(X12="SIM",'FROTA OPER.'!$BN$22*'SERVIÇO DE BORDO'!$G12,""))</f>
        <v/>
      </c>
      <c r="BK12" s="181" t="str">
        <f>IF($I$10="","",IF(Y12="SIM",'FROTA OPER.'!$BN$23*'SERVIÇO DE BORDO'!$G12,""))</f>
        <v/>
      </c>
      <c r="BL12" s="181" t="str">
        <f>IF($I$10="","",IF(Z12="SIM",'FROTA OPER.'!$BN$24*'SERVIÇO DE BORDO'!$G12,""))</f>
        <v/>
      </c>
      <c r="BM12" s="181" t="str">
        <f>IF($I$10="","",IF(AA12="SIM",'FROTA OPER.'!$BN$25*'SERVIÇO DE BORDO'!$G12,""))</f>
        <v/>
      </c>
      <c r="BN12" s="181" t="str">
        <f>IF($I$10="","",IF(AB12="SIM",'FROTA OPER.'!$BN$26*'SERVIÇO DE BORDO'!$G12,""))</f>
        <v/>
      </c>
      <c r="BO12" s="181" t="str">
        <f>IF($I$10="","",IF(AC12="SIM",'FROTA OPER.'!$BN$27*'SERVIÇO DE BORDO'!$G12,""))</f>
        <v/>
      </c>
      <c r="BP12" s="181" t="str">
        <f>IF($I$10="","",IF(AD12="SIM",'FROTA OPER.'!$BN$28*'SERVIÇO DE BORDO'!$G12,""))</f>
        <v/>
      </c>
      <c r="BQ12" s="181" t="str">
        <f>IF($I$10="","",IF(AE12="SIM",'FROTA OPER.'!$BN$29*'SERVIÇO DE BORDO'!$G12,""))</f>
        <v/>
      </c>
      <c r="BR12" s="181" t="str">
        <f>IF($I$10="","",IF(AF12="SIM",'FROTA OPER.'!$BN$30*'SERVIÇO DE BORDO'!$G12,""))</f>
        <v/>
      </c>
      <c r="BS12" s="181" t="str">
        <f>IF($I$10="","",IF(AG12="SIM",'FROTA OPER.'!$BN$31*'SERVIÇO DE BORDO'!$G12,""))</f>
        <v/>
      </c>
      <c r="BT12" s="181" t="str">
        <f>IF($I$10="","",IF(AH12="SIM",'FROTA OPER.'!$BN$32*'SERVIÇO DE BORDO'!$G12,""))</f>
        <v/>
      </c>
      <c r="BU12" s="181" t="str">
        <f>IF($I$10="","",IF(AI12="SIM",'FROTA OPER.'!$BN$33*'SERVIÇO DE BORDO'!$G12,""))</f>
        <v/>
      </c>
      <c r="BV12" s="181" t="str">
        <f>IF($I$10="","",IF(AJ12="SIM",'FROTA OPER.'!$BN$34*'SERVIÇO DE BORDO'!$G12,""))</f>
        <v/>
      </c>
      <c r="BW12" s="181" t="str">
        <f>IF($I$10="","",IF(AK12="SIM",'FROTA OPER.'!$BN$35*'SERVIÇO DE BORDO'!$G12,""))</f>
        <v/>
      </c>
      <c r="BX12" s="181" t="str">
        <f>IF($I$10="","",IF(AL12="SIM",'FROTA OPER.'!$BN$36*'SERVIÇO DE BORDO'!$G12,""))</f>
        <v/>
      </c>
    </row>
    <row r="13" spans="1:76" ht="18.75" customHeight="1" x14ac:dyDescent="0.25">
      <c r="B13" s="625" t="s">
        <v>341</v>
      </c>
      <c r="C13" s="626"/>
      <c r="D13" s="626"/>
      <c r="E13" s="626"/>
      <c r="F13" s="627"/>
      <c r="G13" s="582">
        <v>250</v>
      </c>
      <c r="H13" s="583"/>
      <c r="I13" s="102" t="s">
        <v>385</v>
      </c>
      <c r="J13" s="103"/>
      <c r="K13" s="102"/>
      <c r="L13" s="103"/>
      <c r="M13" s="102"/>
      <c r="N13" s="103"/>
      <c r="O13" s="102"/>
      <c r="P13" s="103"/>
      <c r="Q13" s="102"/>
      <c r="R13" s="103"/>
      <c r="S13" s="102"/>
      <c r="T13" s="103"/>
      <c r="U13" s="102"/>
      <c r="V13" s="103"/>
      <c r="W13" s="102"/>
      <c r="X13" s="103"/>
      <c r="Y13" s="102"/>
      <c r="Z13" s="103"/>
      <c r="AA13" s="102"/>
      <c r="AB13" s="103"/>
      <c r="AC13" s="102"/>
      <c r="AD13" s="103"/>
      <c r="AE13" s="102"/>
      <c r="AF13" s="103"/>
      <c r="AG13" s="102"/>
      <c r="AH13" s="103"/>
      <c r="AI13" s="102"/>
      <c r="AJ13" s="103"/>
      <c r="AK13" s="102"/>
      <c r="AL13" s="103"/>
      <c r="AM13" s="613">
        <f t="shared" si="1"/>
        <v>0</v>
      </c>
      <c r="AN13" s="614"/>
      <c r="AO13" s="615"/>
      <c r="AP13" s="652"/>
      <c r="AQ13" s="653"/>
      <c r="AR13" s="653"/>
      <c r="AS13" s="654"/>
      <c r="AT13" s="179"/>
      <c r="AU13" s="181" t="str">
        <f>IF($I$10="","",IF(I13="SIM",'FROTA OPER.'!$BN$7*'SERVIÇO DE BORDO'!$G13,""))</f>
        <v/>
      </c>
      <c r="AV13" s="181" t="str">
        <f>IF($I$10="","",IF(J13="SIM",'FROTA OPER.'!$BN$8*'SERVIÇO DE BORDO'!$G13,""))</f>
        <v/>
      </c>
      <c r="AW13" s="181" t="str">
        <f>IF($I$10="","",IF(K13="SIM",'FROTA OPER.'!$BN$9*'SERVIÇO DE BORDO'!$G13,""))</f>
        <v/>
      </c>
      <c r="AX13" s="181" t="str">
        <f>IF($I$10="","",IF(L13="SIM",'FROTA OPER.'!$BN$10*'SERVIÇO DE BORDO'!$G13,""))</f>
        <v/>
      </c>
      <c r="AY13" s="181" t="str">
        <f>IF($I$10="","",IF(M13="SIM",'FROTA OPER.'!$BN$11*'SERVIÇO DE BORDO'!$G13,""))</f>
        <v/>
      </c>
      <c r="AZ13" s="181" t="str">
        <f>IF($I$10="","",IF(N13="SIM",'FROTA OPER.'!$BN$12*'SERVIÇO DE BORDO'!$G13,""))</f>
        <v/>
      </c>
      <c r="BA13" s="181" t="str">
        <f>IF($I$10="","",IF(O13="SIM",'FROTA OPER.'!$BN$13*'SERVIÇO DE BORDO'!$G13,""))</f>
        <v/>
      </c>
      <c r="BB13" s="181" t="str">
        <f>IF($I$10="","",IF(P13="SIM",'FROTA OPER.'!$BN$14*'SERVIÇO DE BORDO'!$G13,""))</f>
        <v/>
      </c>
      <c r="BC13" s="181" t="str">
        <f>IF($I$10="","",IF(Q13="SIM",'FROTA OPER.'!$BN$15*'SERVIÇO DE BORDO'!$G13,""))</f>
        <v/>
      </c>
      <c r="BD13" s="181" t="str">
        <f>IF($I$10="","",IF(R13="SIM",'FROTA OPER.'!$BN$16*'SERVIÇO DE BORDO'!$G13,""))</f>
        <v/>
      </c>
      <c r="BE13" s="181" t="str">
        <f>IF($I$10="","",IF(S13="SIM",'FROTA OPER.'!$BN$17*'SERVIÇO DE BORDO'!$G13,""))</f>
        <v/>
      </c>
      <c r="BF13" s="181" t="str">
        <f>IF($I$10="","",IF(T13="SIM",'FROTA OPER.'!$BN$18*'SERVIÇO DE BORDO'!$G13,""))</f>
        <v/>
      </c>
      <c r="BG13" s="181" t="str">
        <f>IF($I$10="","",IF(U13="SIM",'FROTA OPER.'!$BN$19*'SERVIÇO DE BORDO'!$G13,""))</f>
        <v/>
      </c>
      <c r="BH13" s="181" t="str">
        <f>IF($I$10="","",IF(V13="SIM",'FROTA OPER.'!$BN$20*'SERVIÇO DE BORDO'!$G13,""))</f>
        <v/>
      </c>
      <c r="BI13" s="181" t="str">
        <f>IF($I$10="","",IF(W13="SIM",'FROTA OPER.'!$BN$21*'SERVIÇO DE BORDO'!$G13,""))</f>
        <v/>
      </c>
      <c r="BJ13" s="181" t="str">
        <f>IF($I$10="","",IF(X13="SIM",'FROTA OPER.'!$BN$22*'SERVIÇO DE BORDO'!$G13,""))</f>
        <v/>
      </c>
      <c r="BK13" s="181" t="str">
        <f>IF($I$10="","",IF(Y13="SIM",'FROTA OPER.'!$BN$23*'SERVIÇO DE BORDO'!$G13,""))</f>
        <v/>
      </c>
      <c r="BL13" s="181" t="str">
        <f>IF($I$10="","",IF(Z13="SIM",'FROTA OPER.'!$BN$24*'SERVIÇO DE BORDO'!$G13,""))</f>
        <v/>
      </c>
      <c r="BM13" s="181" t="str">
        <f>IF($I$10="","",IF(AA13="SIM",'FROTA OPER.'!$BN$25*'SERVIÇO DE BORDO'!$G13,""))</f>
        <v/>
      </c>
      <c r="BN13" s="181" t="str">
        <f>IF($I$10="","",IF(AB13="SIM",'FROTA OPER.'!$BN$26*'SERVIÇO DE BORDO'!$G13,""))</f>
        <v/>
      </c>
      <c r="BO13" s="181" t="str">
        <f>IF($I$10="","",IF(AC13="SIM",'FROTA OPER.'!$BN$27*'SERVIÇO DE BORDO'!$G13,""))</f>
        <v/>
      </c>
      <c r="BP13" s="181" t="str">
        <f>IF($I$10="","",IF(AD13="SIM",'FROTA OPER.'!$BN$28*'SERVIÇO DE BORDO'!$G13,""))</f>
        <v/>
      </c>
      <c r="BQ13" s="181" t="str">
        <f>IF($I$10="","",IF(AE13="SIM",'FROTA OPER.'!$BN$29*'SERVIÇO DE BORDO'!$G13,""))</f>
        <v/>
      </c>
      <c r="BR13" s="181" t="str">
        <f>IF($I$10="","",IF(AF13="SIM",'FROTA OPER.'!$BN$30*'SERVIÇO DE BORDO'!$G13,""))</f>
        <v/>
      </c>
      <c r="BS13" s="181" t="str">
        <f>IF($I$10="","",IF(AG13="SIM",'FROTA OPER.'!$BN$31*'SERVIÇO DE BORDO'!$G13,""))</f>
        <v/>
      </c>
      <c r="BT13" s="181" t="str">
        <f>IF($I$10="","",IF(AH13="SIM",'FROTA OPER.'!$BN$32*'SERVIÇO DE BORDO'!$G13,""))</f>
        <v/>
      </c>
      <c r="BU13" s="181" t="str">
        <f>IF($I$10="","",IF(AI13="SIM",'FROTA OPER.'!$BN$33*'SERVIÇO DE BORDO'!$G13,""))</f>
        <v/>
      </c>
      <c r="BV13" s="181" t="str">
        <f>IF($I$10="","",IF(AJ13="SIM",'FROTA OPER.'!$BN$34*'SERVIÇO DE BORDO'!$G13,""))</f>
        <v/>
      </c>
      <c r="BW13" s="181" t="str">
        <f>IF($I$10="","",IF(AK13="SIM",'FROTA OPER.'!$BN$35*'SERVIÇO DE BORDO'!$G13,""))</f>
        <v/>
      </c>
      <c r="BX13" s="181" t="str">
        <f>IF($I$10="","",IF(AL13="SIM",'FROTA OPER.'!$BN$36*'SERVIÇO DE BORDO'!$G13,""))</f>
        <v/>
      </c>
    </row>
    <row r="14" spans="1:76" ht="18.75" customHeight="1" x14ac:dyDescent="0.25">
      <c r="B14" s="625" t="s">
        <v>342</v>
      </c>
      <c r="C14" s="626"/>
      <c r="D14" s="626"/>
      <c r="E14" s="626"/>
      <c r="F14" s="627"/>
      <c r="G14" s="582">
        <v>130</v>
      </c>
      <c r="H14" s="583"/>
      <c r="I14" s="102"/>
      <c r="J14" s="103"/>
      <c r="K14" s="102"/>
      <c r="L14" s="103"/>
      <c r="M14" s="102"/>
      <c r="N14" s="103"/>
      <c r="O14" s="102"/>
      <c r="P14" s="103"/>
      <c r="Q14" s="102"/>
      <c r="R14" s="103"/>
      <c r="S14" s="102"/>
      <c r="T14" s="103"/>
      <c r="U14" s="102"/>
      <c r="V14" s="103"/>
      <c r="W14" s="102"/>
      <c r="X14" s="103"/>
      <c r="Y14" s="102"/>
      <c r="Z14" s="103"/>
      <c r="AA14" s="102"/>
      <c r="AB14" s="103"/>
      <c r="AC14" s="102"/>
      <c r="AD14" s="103"/>
      <c r="AE14" s="102"/>
      <c r="AF14" s="103"/>
      <c r="AG14" s="102"/>
      <c r="AH14" s="103"/>
      <c r="AI14" s="102"/>
      <c r="AJ14" s="103"/>
      <c r="AK14" s="102"/>
      <c r="AL14" s="103"/>
      <c r="AM14" s="613">
        <f t="shared" si="1"/>
        <v>0</v>
      </c>
      <c r="AN14" s="614"/>
      <c r="AO14" s="615"/>
      <c r="AP14" s="652"/>
      <c r="AQ14" s="653"/>
      <c r="AR14" s="653"/>
      <c r="AS14" s="654"/>
      <c r="AT14" s="179"/>
      <c r="AU14" s="181" t="str">
        <f>IF($I$10="","",IF(I14="SIM",'FROTA OPER.'!$BN$7*'SERVIÇO DE BORDO'!$G14,""))</f>
        <v/>
      </c>
      <c r="AV14" s="181" t="str">
        <f>IF($I$10="","",IF(J14="SIM",'FROTA OPER.'!$BN$8*'SERVIÇO DE BORDO'!$G14,""))</f>
        <v/>
      </c>
      <c r="AW14" s="181" t="str">
        <f>IF($I$10="","",IF(K14="SIM",'FROTA OPER.'!$BN$9*'SERVIÇO DE BORDO'!$G14,""))</f>
        <v/>
      </c>
      <c r="AX14" s="181" t="str">
        <f>IF($I$10="","",IF(L14="SIM",'FROTA OPER.'!$BN$10*'SERVIÇO DE BORDO'!$G14,""))</f>
        <v/>
      </c>
      <c r="AY14" s="181" t="str">
        <f>IF($I$10="","",IF(M14="SIM",'FROTA OPER.'!$BN$11*'SERVIÇO DE BORDO'!$G14,""))</f>
        <v/>
      </c>
      <c r="AZ14" s="181" t="str">
        <f>IF($I$10="","",IF(N14="SIM",'FROTA OPER.'!$BN$12*'SERVIÇO DE BORDO'!$G14,""))</f>
        <v/>
      </c>
      <c r="BA14" s="181" t="str">
        <f>IF($I$10="","",IF(O14="SIM",'FROTA OPER.'!$BN$13*'SERVIÇO DE BORDO'!$G14,""))</f>
        <v/>
      </c>
      <c r="BB14" s="181" t="str">
        <f>IF($I$10="","",IF(P14="SIM",'FROTA OPER.'!$BN$14*'SERVIÇO DE BORDO'!$G14,""))</f>
        <v/>
      </c>
      <c r="BC14" s="181" t="str">
        <f>IF($I$10="","",IF(Q14="SIM",'FROTA OPER.'!$BN$15*'SERVIÇO DE BORDO'!$G14,""))</f>
        <v/>
      </c>
      <c r="BD14" s="181" t="str">
        <f>IF($I$10="","",IF(R14="SIM",'FROTA OPER.'!$BN$16*'SERVIÇO DE BORDO'!$G14,""))</f>
        <v/>
      </c>
      <c r="BE14" s="181" t="str">
        <f>IF($I$10="","",IF(S14="SIM",'FROTA OPER.'!$BN$17*'SERVIÇO DE BORDO'!$G14,""))</f>
        <v/>
      </c>
      <c r="BF14" s="181" t="str">
        <f>IF($I$10="","",IF(T14="SIM",'FROTA OPER.'!$BN$18*'SERVIÇO DE BORDO'!$G14,""))</f>
        <v/>
      </c>
      <c r="BG14" s="181" t="str">
        <f>IF($I$10="","",IF(U14="SIM",'FROTA OPER.'!$BN$19*'SERVIÇO DE BORDO'!$G14,""))</f>
        <v/>
      </c>
      <c r="BH14" s="181" t="str">
        <f>IF($I$10="","",IF(V14="SIM",'FROTA OPER.'!$BN$20*'SERVIÇO DE BORDO'!$G14,""))</f>
        <v/>
      </c>
      <c r="BI14" s="181" t="str">
        <f>IF($I$10="","",IF(W14="SIM",'FROTA OPER.'!$BN$21*'SERVIÇO DE BORDO'!$G14,""))</f>
        <v/>
      </c>
      <c r="BJ14" s="181" t="str">
        <f>IF($I$10="","",IF(X14="SIM",'FROTA OPER.'!$BN$22*'SERVIÇO DE BORDO'!$G14,""))</f>
        <v/>
      </c>
      <c r="BK14" s="181" t="str">
        <f>IF($I$10="","",IF(Y14="SIM",'FROTA OPER.'!$BN$23*'SERVIÇO DE BORDO'!$G14,""))</f>
        <v/>
      </c>
      <c r="BL14" s="181" t="str">
        <f>IF($I$10="","",IF(Z14="SIM",'FROTA OPER.'!$BN$24*'SERVIÇO DE BORDO'!$G14,""))</f>
        <v/>
      </c>
      <c r="BM14" s="181" t="str">
        <f>IF($I$10="","",IF(AA14="SIM",'FROTA OPER.'!$BN$25*'SERVIÇO DE BORDO'!$G14,""))</f>
        <v/>
      </c>
      <c r="BN14" s="181" t="str">
        <f>IF($I$10="","",IF(AB14="SIM",'FROTA OPER.'!$BN$26*'SERVIÇO DE BORDO'!$G14,""))</f>
        <v/>
      </c>
      <c r="BO14" s="181" t="str">
        <f>IF($I$10="","",IF(AC14="SIM",'FROTA OPER.'!$BN$27*'SERVIÇO DE BORDO'!$G14,""))</f>
        <v/>
      </c>
      <c r="BP14" s="181" t="str">
        <f>IF($I$10="","",IF(AD14="SIM",'FROTA OPER.'!$BN$28*'SERVIÇO DE BORDO'!$G14,""))</f>
        <v/>
      </c>
      <c r="BQ14" s="181" t="str">
        <f>IF($I$10="","",IF(AE14="SIM",'FROTA OPER.'!$BN$29*'SERVIÇO DE BORDO'!$G14,""))</f>
        <v/>
      </c>
      <c r="BR14" s="181" t="str">
        <f>IF($I$10="","",IF(AF14="SIM",'FROTA OPER.'!$BN$30*'SERVIÇO DE BORDO'!$G14,""))</f>
        <v/>
      </c>
      <c r="BS14" s="181" t="str">
        <f>IF($I$10="","",IF(AG14="SIM",'FROTA OPER.'!$BN$31*'SERVIÇO DE BORDO'!$G14,""))</f>
        <v/>
      </c>
      <c r="BT14" s="181" t="str">
        <f>IF($I$10="","",IF(AH14="SIM",'FROTA OPER.'!$BN$32*'SERVIÇO DE BORDO'!$G14,""))</f>
        <v/>
      </c>
      <c r="BU14" s="181" t="str">
        <f>IF($I$10="","",IF(AI14="SIM",'FROTA OPER.'!$BN$33*'SERVIÇO DE BORDO'!$G14,""))</f>
        <v/>
      </c>
      <c r="BV14" s="181" t="str">
        <f>IF($I$10="","",IF(AJ14="SIM",'FROTA OPER.'!$BN$34*'SERVIÇO DE BORDO'!$G14,""))</f>
        <v/>
      </c>
      <c r="BW14" s="181" t="str">
        <f>IF($I$10="","",IF(AK14="SIM",'FROTA OPER.'!$BN$35*'SERVIÇO DE BORDO'!$G14,""))</f>
        <v/>
      </c>
      <c r="BX14" s="181" t="str">
        <f>IF($I$10="","",IF(AL14="SIM",'FROTA OPER.'!$BN$36*'SERVIÇO DE BORDO'!$G14,""))</f>
        <v/>
      </c>
    </row>
    <row r="15" spans="1:76" ht="18.75" customHeight="1" x14ac:dyDescent="0.25">
      <c r="B15" s="625" t="s">
        <v>343</v>
      </c>
      <c r="C15" s="626"/>
      <c r="D15" s="626"/>
      <c r="E15" s="626"/>
      <c r="F15" s="627"/>
      <c r="G15" s="582">
        <v>150</v>
      </c>
      <c r="H15" s="583"/>
      <c r="I15" s="102" t="s">
        <v>385</v>
      </c>
      <c r="J15" s="103"/>
      <c r="K15" s="102"/>
      <c r="L15" s="103"/>
      <c r="M15" s="102"/>
      <c r="N15" s="103"/>
      <c r="O15" s="102"/>
      <c r="P15" s="103"/>
      <c r="Q15" s="102"/>
      <c r="R15" s="103"/>
      <c r="S15" s="102"/>
      <c r="T15" s="103"/>
      <c r="U15" s="102"/>
      <c r="V15" s="103"/>
      <c r="W15" s="102"/>
      <c r="X15" s="103"/>
      <c r="Y15" s="102"/>
      <c r="Z15" s="103"/>
      <c r="AA15" s="102"/>
      <c r="AB15" s="103"/>
      <c r="AC15" s="102"/>
      <c r="AD15" s="103"/>
      <c r="AE15" s="102"/>
      <c r="AF15" s="103"/>
      <c r="AG15" s="102"/>
      <c r="AH15" s="103"/>
      <c r="AI15" s="102"/>
      <c r="AJ15" s="103"/>
      <c r="AK15" s="102"/>
      <c r="AL15" s="103"/>
      <c r="AM15" s="613">
        <f t="shared" si="1"/>
        <v>0</v>
      </c>
      <c r="AN15" s="614"/>
      <c r="AO15" s="615"/>
      <c r="AP15" s="652"/>
      <c r="AQ15" s="653"/>
      <c r="AR15" s="653"/>
      <c r="AS15" s="654"/>
      <c r="AT15" s="179"/>
      <c r="AU15" s="181" t="str">
        <f>IF($I$10="","",IF(I15="SIM",'FROTA OPER.'!$BN$7*'SERVIÇO DE BORDO'!$G15,""))</f>
        <v/>
      </c>
      <c r="AV15" s="181" t="str">
        <f>IF($I$10="","",IF(J15="SIM",'FROTA OPER.'!$BN$8*'SERVIÇO DE BORDO'!$G15,""))</f>
        <v/>
      </c>
      <c r="AW15" s="181" t="str">
        <f>IF($I$10="","",IF(K15="SIM",'FROTA OPER.'!$BN$9*'SERVIÇO DE BORDO'!$G15,""))</f>
        <v/>
      </c>
      <c r="AX15" s="181" t="str">
        <f>IF($I$10="","",IF(L15="SIM",'FROTA OPER.'!$BN$10*'SERVIÇO DE BORDO'!$G15,""))</f>
        <v/>
      </c>
      <c r="AY15" s="181" t="str">
        <f>IF($I$10="","",IF(M15="SIM",'FROTA OPER.'!$BN$11*'SERVIÇO DE BORDO'!$G15,""))</f>
        <v/>
      </c>
      <c r="AZ15" s="181" t="str">
        <f>IF($I$10="","",IF(N15="SIM",'FROTA OPER.'!$BN$12*'SERVIÇO DE BORDO'!$G15,""))</f>
        <v/>
      </c>
      <c r="BA15" s="181" t="str">
        <f>IF($I$10="","",IF(O15="SIM",'FROTA OPER.'!$BN$13*'SERVIÇO DE BORDO'!$G15,""))</f>
        <v/>
      </c>
      <c r="BB15" s="181" t="str">
        <f>IF($I$10="","",IF(P15="SIM",'FROTA OPER.'!$BN$14*'SERVIÇO DE BORDO'!$G15,""))</f>
        <v/>
      </c>
      <c r="BC15" s="181" t="str">
        <f>IF($I$10="","",IF(Q15="SIM",'FROTA OPER.'!$BN$15*'SERVIÇO DE BORDO'!$G15,""))</f>
        <v/>
      </c>
      <c r="BD15" s="181" t="str">
        <f>IF($I$10="","",IF(R15="SIM",'FROTA OPER.'!$BN$16*'SERVIÇO DE BORDO'!$G15,""))</f>
        <v/>
      </c>
      <c r="BE15" s="181" t="str">
        <f>IF($I$10="","",IF(S15="SIM",'FROTA OPER.'!$BN$17*'SERVIÇO DE BORDO'!$G15,""))</f>
        <v/>
      </c>
      <c r="BF15" s="181" t="str">
        <f>IF($I$10="","",IF(T15="SIM",'FROTA OPER.'!$BN$18*'SERVIÇO DE BORDO'!$G15,""))</f>
        <v/>
      </c>
      <c r="BG15" s="181" t="str">
        <f>IF($I$10="","",IF(U15="SIM",'FROTA OPER.'!$BN$19*'SERVIÇO DE BORDO'!$G15,""))</f>
        <v/>
      </c>
      <c r="BH15" s="181" t="str">
        <f>IF($I$10="","",IF(V15="SIM",'FROTA OPER.'!$BN$20*'SERVIÇO DE BORDO'!$G15,""))</f>
        <v/>
      </c>
      <c r="BI15" s="181" t="str">
        <f>IF($I$10="","",IF(W15="SIM",'FROTA OPER.'!$BN$21*'SERVIÇO DE BORDO'!$G15,""))</f>
        <v/>
      </c>
      <c r="BJ15" s="181" t="str">
        <f>IF($I$10="","",IF(X15="SIM",'FROTA OPER.'!$BN$22*'SERVIÇO DE BORDO'!$G15,""))</f>
        <v/>
      </c>
      <c r="BK15" s="181" t="str">
        <f>IF($I$10="","",IF(Y15="SIM",'FROTA OPER.'!$BN$23*'SERVIÇO DE BORDO'!$G15,""))</f>
        <v/>
      </c>
      <c r="BL15" s="181" t="str">
        <f>IF($I$10="","",IF(Z15="SIM",'FROTA OPER.'!$BN$24*'SERVIÇO DE BORDO'!$G15,""))</f>
        <v/>
      </c>
      <c r="BM15" s="181" t="str">
        <f>IF($I$10="","",IF(AA15="SIM",'FROTA OPER.'!$BN$25*'SERVIÇO DE BORDO'!$G15,""))</f>
        <v/>
      </c>
      <c r="BN15" s="181" t="str">
        <f>IF($I$10="","",IF(AB15="SIM",'FROTA OPER.'!$BN$26*'SERVIÇO DE BORDO'!$G15,""))</f>
        <v/>
      </c>
      <c r="BO15" s="181" t="str">
        <f>IF($I$10="","",IF(AC15="SIM",'FROTA OPER.'!$BN$27*'SERVIÇO DE BORDO'!$G15,""))</f>
        <v/>
      </c>
      <c r="BP15" s="181" t="str">
        <f>IF($I$10="","",IF(AD15="SIM",'FROTA OPER.'!$BN$28*'SERVIÇO DE BORDO'!$G15,""))</f>
        <v/>
      </c>
      <c r="BQ15" s="181" t="str">
        <f>IF($I$10="","",IF(AE15="SIM",'FROTA OPER.'!$BN$29*'SERVIÇO DE BORDO'!$G15,""))</f>
        <v/>
      </c>
      <c r="BR15" s="181" t="str">
        <f>IF($I$10="","",IF(AF15="SIM",'FROTA OPER.'!$BN$30*'SERVIÇO DE BORDO'!$G15,""))</f>
        <v/>
      </c>
      <c r="BS15" s="181" t="str">
        <f>IF($I$10="","",IF(AG15="SIM",'FROTA OPER.'!$BN$31*'SERVIÇO DE BORDO'!$G15,""))</f>
        <v/>
      </c>
      <c r="BT15" s="181" t="str">
        <f>IF($I$10="","",IF(AH15="SIM",'FROTA OPER.'!$BN$32*'SERVIÇO DE BORDO'!$G15,""))</f>
        <v/>
      </c>
      <c r="BU15" s="181" t="str">
        <f>IF($I$10="","",IF(AI15="SIM",'FROTA OPER.'!$BN$33*'SERVIÇO DE BORDO'!$G15,""))</f>
        <v/>
      </c>
      <c r="BV15" s="181" t="str">
        <f>IF($I$10="","",IF(AJ15="SIM",'FROTA OPER.'!$BN$34*'SERVIÇO DE BORDO'!$G15,""))</f>
        <v/>
      </c>
      <c r="BW15" s="181" t="str">
        <f>IF($I$10="","",IF(AK15="SIM",'FROTA OPER.'!$BN$35*'SERVIÇO DE BORDO'!$G15,""))</f>
        <v/>
      </c>
      <c r="BX15" s="181" t="str">
        <f>IF($I$10="","",IF(AL15="SIM",'FROTA OPER.'!$BN$36*'SERVIÇO DE BORDO'!$G15,""))</f>
        <v/>
      </c>
    </row>
    <row r="16" spans="1:76" ht="18.75" customHeight="1" x14ac:dyDescent="0.25">
      <c r="B16" s="637" t="s">
        <v>344</v>
      </c>
      <c r="C16" s="638"/>
      <c r="D16" s="638"/>
      <c r="E16" s="638"/>
      <c r="F16" s="639"/>
      <c r="G16" s="582">
        <v>250</v>
      </c>
      <c r="H16" s="583"/>
      <c r="I16" s="102" t="s">
        <v>385</v>
      </c>
      <c r="J16" s="103"/>
      <c r="K16" s="102"/>
      <c r="L16" s="103"/>
      <c r="M16" s="102"/>
      <c r="N16" s="103"/>
      <c r="O16" s="102"/>
      <c r="P16" s="103"/>
      <c r="Q16" s="102"/>
      <c r="R16" s="103"/>
      <c r="S16" s="102"/>
      <c r="T16" s="103"/>
      <c r="U16" s="102"/>
      <c r="V16" s="103"/>
      <c r="W16" s="102"/>
      <c r="X16" s="103"/>
      <c r="Y16" s="102"/>
      <c r="Z16" s="103"/>
      <c r="AA16" s="102"/>
      <c r="AB16" s="103"/>
      <c r="AC16" s="102"/>
      <c r="AD16" s="103"/>
      <c r="AE16" s="102"/>
      <c r="AF16" s="103"/>
      <c r="AG16" s="102"/>
      <c r="AH16" s="103"/>
      <c r="AI16" s="102"/>
      <c r="AJ16" s="103"/>
      <c r="AK16" s="102"/>
      <c r="AL16" s="103"/>
      <c r="AM16" s="613">
        <f t="shared" si="1"/>
        <v>0</v>
      </c>
      <c r="AN16" s="614"/>
      <c r="AO16" s="615"/>
      <c r="AP16" s="655"/>
      <c r="AQ16" s="656"/>
      <c r="AR16" s="656"/>
      <c r="AS16" s="657"/>
      <c r="AT16" s="179"/>
      <c r="AU16" s="181" t="str">
        <f>IF($I$10="","",IF(I16="SIM",'FROTA OPER.'!$BN$7*'SERVIÇO DE BORDO'!$G16,""))</f>
        <v/>
      </c>
      <c r="AV16" s="181" t="str">
        <f>IF($I$10="","",IF(J16="SIM",'FROTA OPER.'!$BN$8*'SERVIÇO DE BORDO'!$G16,""))</f>
        <v/>
      </c>
      <c r="AW16" s="181" t="str">
        <f>IF($I$10="","",IF(K16="SIM",'FROTA OPER.'!$BN$9*'SERVIÇO DE BORDO'!$G16,""))</f>
        <v/>
      </c>
      <c r="AX16" s="181" t="str">
        <f>IF($I$10="","",IF(L16="SIM",'FROTA OPER.'!$BN$10*'SERVIÇO DE BORDO'!$G16,""))</f>
        <v/>
      </c>
      <c r="AY16" s="181" t="str">
        <f>IF($I$10="","",IF(M16="SIM",'FROTA OPER.'!$BN$11*'SERVIÇO DE BORDO'!$G16,""))</f>
        <v/>
      </c>
      <c r="AZ16" s="181" t="str">
        <f>IF($I$10="","",IF(N16="SIM",'FROTA OPER.'!$BN$12*'SERVIÇO DE BORDO'!$G16,""))</f>
        <v/>
      </c>
      <c r="BA16" s="181" t="str">
        <f>IF($I$10="","",IF(O16="SIM",'FROTA OPER.'!$BN$13*'SERVIÇO DE BORDO'!$G16,""))</f>
        <v/>
      </c>
      <c r="BB16" s="181" t="str">
        <f>IF($I$10="","",IF(P16="SIM",'FROTA OPER.'!$BN$14*'SERVIÇO DE BORDO'!$G16,""))</f>
        <v/>
      </c>
      <c r="BC16" s="181" t="str">
        <f>IF($I$10="","",IF(Q16="SIM",'FROTA OPER.'!$BN$15*'SERVIÇO DE BORDO'!$G16,""))</f>
        <v/>
      </c>
      <c r="BD16" s="181" t="str">
        <f>IF($I$10="","",IF(R16="SIM",'FROTA OPER.'!$BN$16*'SERVIÇO DE BORDO'!$G16,""))</f>
        <v/>
      </c>
      <c r="BE16" s="181" t="str">
        <f>IF($I$10="","",IF(S16="SIM",'FROTA OPER.'!$BN$17*'SERVIÇO DE BORDO'!$G16,""))</f>
        <v/>
      </c>
      <c r="BF16" s="181" t="str">
        <f>IF($I$10="","",IF(T16="SIM",'FROTA OPER.'!$BN$18*'SERVIÇO DE BORDO'!$G16,""))</f>
        <v/>
      </c>
      <c r="BG16" s="181" t="str">
        <f>IF($I$10="","",IF(U16="SIM",'FROTA OPER.'!$BN$19*'SERVIÇO DE BORDO'!$G16,""))</f>
        <v/>
      </c>
      <c r="BH16" s="181" t="str">
        <f>IF($I$10="","",IF(V16="SIM",'FROTA OPER.'!$BN$20*'SERVIÇO DE BORDO'!$G16,""))</f>
        <v/>
      </c>
      <c r="BI16" s="181" t="str">
        <f>IF($I$10="","",IF(W16="SIM",'FROTA OPER.'!$BN$21*'SERVIÇO DE BORDO'!$G16,""))</f>
        <v/>
      </c>
      <c r="BJ16" s="181" t="str">
        <f>IF($I$10="","",IF(X16="SIM",'FROTA OPER.'!$BN$22*'SERVIÇO DE BORDO'!$G16,""))</f>
        <v/>
      </c>
      <c r="BK16" s="181" t="str">
        <f>IF($I$10="","",IF(Y16="SIM",'FROTA OPER.'!$BN$23*'SERVIÇO DE BORDO'!$G16,""))</f>
        <v/>
      </c>
      <c r="BL16" s="181" t="str">
        <f>IF($I$10="","",IF(Z16="SIM",'FROTA OPER.'!$BN$24*'SERVIÇO DE BORDO'!$G16,""))</f>
        <v/>
      </c>
      <c r="BM16" s="181" t="str">
        <f>IF($I$10="","",IF(AA16="SIM",'FROTA OPER.'!$BN$25*'SERVIÇO DE BORDO'!$G16,""))</f>
        <v/>
      </c>
      <c r="BN16" s="181" t="str">
        <f>IF($I$10="","",IF(AB16="SIM",'FROTA OPER.'!$BN$26*'SERVIÇO DE BORDO'!$G16,""))</f>
        <v/>
      </c>
      <c r="BO16" s="181" t="str">
        <f>IF($I$10="","",IF(AC16="SIM",'FROTA OPER.'!$BN$27*'SERVIÇO DE BORDO'!$G16,""))</f>
        <v/>
      </c>
      <c r="BP16" s="181" t="str">
        <f>IF($I$10="","",IF(AD16="SIM",'FROTA OPER.'!$BN$28*'SERVIÇO DE BORDO'!$G16,""))</f>
        <v/>
      </c>
      <c r="BQ16" s="181" t="str">
        <f>IF($I$10="","",IF(AE16="SIM",'FROTA OPER.'!$BN$29*'SERVIÇO DE BORDO'!$G16,""))</f>
        <v/>
      </c>
      <c r="BR16" s="181" t="str">
        <f>IF($I$10="","",IF(AF16="SIM",'FROTA OPER.'!$BN$30*'SERVIÇO DE BORDO'!$G16,""))</f>
        <v/>
      </c>
      <c r="BS16" s="181" t="str">
        <f>IF($I$10="","",IF(AG16="SIM",'FROTA OPER.'!$BN$31*'SERVIÇO DE BORDO'!$G16,""))</f>
        <v/>
      </c>
      <c r="BT16" s="181" t="str">
        <f>IF($I$10="","",IF(AH16="SIM",'FROTA OPER.'!$BN$32*'SERVIÇO DE BORDO'!$G16,""))</f>
        <v/>
      </c>
      <c r="BU16" s="181" t="str">
        <f>IF($I$10="","",IF(AI16="SIM",'FROTA OPER.'!$BN$33*'SERVIÇO DE BORDO'!$G16,""))</f>
        <v/>
      </c>
      <c r="BV16" s="181" t="str">
        <f>IF($I$10="","",IF(AJ16="SIM",'FROTA OPER.'!$BN$34*'SERVIÇO DE BORDO'!$G16,""))</f>
        <v/>
      </c>
      <c r="BW16" s="181" t="str">
        <f>IF($I$10="","",IF(AK16="SIM",'FROTA OPER.'!$BN$35*'SERVIÇO DE BORDO'!$G16,""))</f>
        <v/>
      </c>
      <c r="BX16" s="181" t="str">
        <f>IF($I$10="","",IF(AL16="SIM",'FROTA OPER.'!$BN$36*'SERVIÇO DE BORDO'!$G16,""))</f>
        <v/>
      </c>
    </row>
    <row r="17" spans="2:76" ht="18.75" customHeight="1" x14ac:dyDescent="0.25">
      <c r="B17" s="179"/>
      <c r="C17" s="179"/>
      <c r="D17" s="179"/>
      <c r="E17" s="179"/>
      <c r="F17" s="179"/>
      <c r="G17" s="179"/>
      <c r="H17" s="179"/>
      <c r="I17" s="179"/>
      <c r="J17" s="179"/>
      <c r="K17" s="179"/>
      <c r="L17" s="179"/>
      <c r="M17" s="179"/>
      <c r="N17" s="179"/>
      <c r="O17" s="179"/>
      <c r="P17" s="179"/>
      <c r="Q17" s="179"/>
      <c r="R17" s="179"/>
      <c r="S17" s="179"/>
      <c r="T17" s="179"/>
      <c r="U17" s="179"/>
      <c r="V17" s="179"/>
      <c r="W17" s="546" t="str">
        <f>CONCATENATE("Valor Total  ",B9)</f>
        <v>Valor Total  Itens de Entretenimento</v>
      </c>
      <c r="X17" s="547"/>
      <c r="Y17" s="547"/>
      <c r="Z17" s="547"/>
      <c r="AA17" s="547"/>
      <c r="AB17" s="547"/>
      <c r="AC17" s="547"/>
      <c r="AD17" s="547"/>
      <c r="AE17" s="547"/>
      <c r="AF17" s="547"/>
      <c r="AG17" s="547"/>
      <c r="AH17" s="547"/>
      <c r="AI17" s="547"/>
      <c r="AJ17" s="547"/>
      <c r="AK17" s="547"/>
      <c r="AL17" s="548"/>
      <c r="AM17" s="609">
        <f>SUM(AM11:AO16)</f>
        <v>0</v>
      </c>
      <c r="AN17" s="609"/>
      <c r="AO17" s="609"/>
      <c r="AP17" s="609"/>
      <c r="AQ17" s="609"/>
      <c r="AR17" s="609"/>
      <c r="AS17" s="610"/>
      <c r="AT17" s="179"/>
      <c r="AU17" s="182"/>
      <c r="AV17" s="182"/>
      <c r="AW17" s="182"/>
      <c r="AX17" s="182"/>
      <c r="AY17" s="182"/>
      <c r="AZ17" s="182"/>
      <c r="BA17" s="182"/>
      <c r="BB17" s="182"/>
      <c r="BC17" s="182"/>
      <c r="BD17" s="182"/>
      <c r="BE17" s="182"/>
      <c r="BF17" s="182"/>
      <c r="BG17" s="182"/>
      <c r="BH17" s="182"/>
      <c r="BI17" s="182"/>
      <c r="BJ17" s="182"/>
      <c r="BK17" s="182"/>
      <c r="BL17" s="182"/>
      <c r="BM17" s="182"/>
      <c r="BN17" s="182"/>
    </row>
    <row r="18" spans="2:76" ht="18.75" customHeight="1" x14ac:dyDescent="0.25">
      <c r="B18" s="179"/>
      <c r="C18" s="179"/>
      <c r="D18" s="179"/>
      <c r="E18" s="179"/>
      <c r="F18" s="179"/>
      <c r="G18" s="179"/>
      <c r="H18" s="179"/>
      <c r="I18" s="179"/>
      <c r="J18" s="179"/>
      <c r="K18" s="179"/>
      <c r="L18" s="179"/>
      <c r="M18" s="179"/>
      <c r="N18" s="179"/>
      <c r="O18" s="179"/>
      <c r="P18" s="179"/>
      <c r="Q18" s="179"/>
      <c r="R18" s="179"/>
      <c r="S18" s="179"/>
      <c r="T18" s="179"/>
      <c r="U18" s="179"/>
      <c r="V18" s="179"/>
      <c r="W18" s="549"/>
      <c r="X18" s="550"/>
      <c r="Y18" s="550"/>
      <c r="Z18" s="550"/>
      <c r="AA18" s="550"/>
      <c r="AB18" s="550"/>
      <c r="AC18" s="550"/>
      <c r="AD18" s="550"/>
      <c r="AE18" s="550"/>
      <c r="AF18" s="550"/>
      <c r="AG18" s="550"/>
      <c r="AH18" s="550"/>
      <c r="AI18" s="550"/>
      <c r="AJ18" s="550"/>
      <c r="AK18" s="550"/>
      <c r="AL18" s="551"/>
      <c r="AM18" s="611"/>
      <c r="AN18" s="611"/>
      <c r="AO18" s="611"/>
      <c r="AP18" s="611"/>
      <c r="AQ18" s="611"/>
      <c r="AR18" s="611"/>
      <c r="AS18" s="612"/>
      <c r="AT18" s="179"/>
      <c r="AU18" s="182"/>
      <c r="AV18" s="182"/>
      <c r="AW18" s="182"/>
      <c r="AX18" s="182"/>
      <c r="AY18" s="182"/>
      <c r="AZ18" s="182"/>
      <c r="BA18" s="182"/>
      <c r="BB18" s="182"/>
      <c r="BC18" s="182"/>
      <c r="BD18" s="182"/>
      <c r="BE18" s="182"/>
      <c r="BF18" s="182"/>
      <c r="BG18" s="182"/>
      <c r="BH18" s="182"/>
      <c r="BI18" s="182"/>
      <c r="BJ18" s="182"/>
      <c r="BK18" s="182"/>
      <c r="BL18" s="182"/>
      <c r="BM18" s="182"/>
      <c r="BN18" s="182"/>
    </row>
    <row r="19" spans="2:76" ht="9" customHeight="1" x14ac:dyDescent="0.25">
      <c r="B19" s="179"/>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c r="AP19" s="179"/>
      <c r="AQ19" s="179"/>
      <c r="AR19" s="179"/>
      <c r="AS19" s="179"/>
      <c r="AT19" s="179"/>
      <c r="AU19" s="182"/>
      <c r="AV19" s="182"/>
      <c r="AW19" s="182"/>
      <c r="AX19" s="182"/>
      <c r="AY19" s="182"/>
      <c r="AZ19" s="182"/>
      <c r="BA19" s="182"/>
      <c r="BB19" s="182"/>
      <c r="BC19" s="182"/>
      <c r="BD19" s="182"/>
      <c r="BE19" s="182"/>
      <c r="BF19" s="182"/>
      <c r="BG19" s="182"/>
      <c r="BH19" s="182"/>
      <c r="BI19" s="182"/>
      <c r="BJ19" s="182"/>
      <c r="BK19" s="182"/>
      <c r="BL19" s="182"/>
      <c r="BM19" s="182"/>
      <c r="BN19" s="182"/>
    </row>
    <row r="20" spans="2:76" ht="16.5" customHeight="1" x14ac:dyDescent="0.25">
      <c r="B20" s="640" t="s">
        <v>720</v>
      </c>
      <c r="C20" s="641"/>
      <c r="D20" s="641"/>
      <c r="E20" s="641"/>
      <c r="F20" s="641"/>
      <c r="G20" s="641"/>
      <c r="H20" s="641"/>
      <c r="I20" s="641"/>
      <c r="J20" s="641"/>
      <c r="K20" s="641"/>
      <c r="L20" s="641"/>
      <c r="M20" s="641"/>
      <c r="N20" s="641"/>
      <c r="O20" s="641"/>
      <c r="P20" s="641"/>
      <c r="Q20" s="641"/>
      <c r="R20" s="641"/>
      <c r="S20" s="641"/>
      <c r="T20" s="641"/>
      <c r="U20" s="641"/>
      <c r="V20" s="641"/>
      <c r="W20" s="641"/>
      <c r="X20" s="641"/>
      <c r="Y20" s="641"/>
      <c r="Z20" s="641"/>
      <c r="AA20" s="641"/>
      <c r="AB20" s="641"/>
      <c r="AC20" s="641"/>
      <c r="AD20" s="641"/>
      <c r="AE20" s="641"/>
      <c r="AF20" s="641"/>
      <c r="AG20" s="641"/>
      <c r="AH20" s="641"/>
      <c r="AI20" s="641"/>
      <c r="AJ20" s="641"/>
      <c r="AK20" s="641"/>
      <c r="AL20" s="641"/>
      <c r="AM20" s="641"/>
      <c r="AN20" s="641"/>
      <c r="AO20" s="641"/>
      <c r="AP20" s="641"/>
      <c r="AQ20" s="641"/>
      <c r="AR20" s="641"/>
      <c r="AS20" s="642"/>
      <c r="AT20" s="179"/>
    </row>
    <row r="21" spans="2:76" ht="17.25" customHeight="1" x14ac:dyDescent="0.25">
      <c r="B21" s="643"/>
      <c r="C21" s="644"/>
      <c r="D21" s="644"/>
      <c r="E21" s="644"/>
      <c r="F21" s="644"/>
      <c r="G21" s="644"/>
      <c r="H21" s="644"/>
      <c r="I21" s="644"/>
      <c r="J21" s="644"/>
      <c r="K21" s="644"/>
      <c r="L21" s="644"/>
      <c r="M21" s="644"/>
      <c r="N21" s="644"/>
      <c r="O21" s="644"/>
      <c r="P21" s="644"/>
      <c r="Q21" s="644"/>
      <c r="R21" s="644"/>
      <c r="S21" s="644"/>
      <c r="T21" s="644"/>
      <c r="U21" s="644"/>
      <c r="V21" s="644"/>
      <c r="W21" s="644"/>
      <c r="X21" s="644"/>
      <c r="Y21" s="644"/>
      <c r="Z21" s="644"/>
      <c r="AA21" s="644"/>
      <c r="AB21" s="644"/>
      <c r="AC21" s="644"/>
      <c r="AD21" s="644"/>
      <c r="AE21" s="644"/>
      <c r="AF21" s="644"/>
      <c r="AG21" s="644"/>
      <c r="AH21" s="644"/>
      <c r="AI21" s="644"/>
      <c r="AJ21" s="644"/>
      <c r="AK21" s="644"/>
      <c r="AL21" s="644"/>
      <c r="AM21" s="644"/>
      <c r="AN21" s="644"/>
      <c r="AO21" s="644"/>
      <c r="AP21" s="644"/>
      <c r="AQ21" s="644"/>
      <c r="AR21" s="644"/>
      <c r="AS21" s="645"/>
      <c r="AT21" s="179"/>
    </row>
    <row r="22" spans="2:76" ht="17.25" customHeight="1" x14ac:dyDescent="0.25">
      <c r="B22" s="646"/>
      <c r="C22" s="647"/>
      <c r="D22" s="647"/>
      <c r="E22" s="647"/>
      <c r="F22" s="647"/>
      <c r="G22" s="647"/>
      <c r="H22" s="647"/>
      <c r="I22" s="647"/>
      <c r="J22" s="647"/>
      <c r="K22" s="647"/>
      <c r="L22" s="647"/>
      <c r="M22" s="647"/>
      <c r="N22" s="647"/>
      <c r="O22" s="647"/>
      <c r="P22" s="647"/>
      <c r="Q22" s="647"/>
      <c r="R22" s="647"/>
      <c r="S22" s="647"/>
      <c r="T22" s="647"/>
      <c r="U22" s="647"/>
      <c r="V22" s="647"/>
      <c r="W22" s="647"/>
      <c r="X22" s="647"/>
      <c r="Y22" s="647"/>
      <c r="Z22" s="647"/>
      <c r="AA22" s="647"/>
      <c r="AB22" s="647"/>
      <c r="AC22" s="647"/>
      <c r="AD22" s="647"/>
      <c r="AE22" s="647"/>
      <c r="AF22" s="647"/>
      <c r="AG22" s="647"/>
      <c r="AH22" s="647"/>
      <c r="AI22" s="647"/>
      <c r="AJ22" s="647"/>
      <c r="AK22" s="647"/>
      <c r="AL22" s="647"/>
      <c r="AM22" s="647"/>
      <c r="AN22" s="647"/>
      <c r="AO22" s="647"/>
      <c r="AP22" s="647"/>
      <c r="AQ22" s="647"/>
      <c r="AR22" s="647"/>
      <c r="AS22" s="648"/>
      <c r="AT22" s="179"/>
    </row>
    <row r="23" spans="2:76" ht="33.75" customHeight="1" x14ac:dyDescent="0.25">
      <c r="B23" s="677" t="s">
        <v>345</v>
      </c>
      <c r="C23" s="678"/>
      <c r="D23" s="678"/>
      <c r="E23" s="678"/>
      <c r="F23" s="679"/>
      <c r="G23" s="658" t="s">
        <v>346</v>
      </c>
      <c r="H23" s="659"/>
      <c r="I23" s="169" t="str">
        <f t="shared" ref="I23:AA23" si="2">IF(I24="","","Linha")</f>
        <v/>
      </c>
      <c r="J23" s="170" t="str">
        <f t="shared" si="2"/>
        <v/>
      </c>
      <c r="K23" s="169" t="str">
        <f t="shared" si="2"/>
        <v/>
      </c>
      <c r="L23" s="170" t="str">
        <f t="shared" si="2"/>
        <v/>
      </c>
      <c r="M23" s="169" t="str">
        <f t="shared" si="2"/>
        <v/>
      </c>
      <c r="N23" s="170" t="str">
        <f t="shared" si="2"/>
        <v/>
      </c>
      <c r="O23" s="169" t="str">
        <f t="shared" si="2"/>
        <v/>
      </c>
      <c r="P23" s="170" t="str">
        <f t="shared" si="2"/>
        <v/>
      </c>
      <c r="Q23" s="169" t="str">
        <f t="shared" si="2"/>
        <v/>
      </c>
      <c r="R23" s="170" t="str">
        <f t="shared" si="2"/>
        <v/>
      </c>
      <c r="S23" s="169" t="str">
        <f t="shared" si="2"/>
        <v/>
      </c>
      <c r="T23" s="170" t="str">
        <f t="shared" si="2"/>
        <v/>
      </c>
      <c r="U23" s="169" t="str">
        <f t="shared" si="2"/>
        <v/>
      </c>
      <c r="V23" s="170" t="str">
        <f t="shared" si="2"/>
        <v/>
      </c>
      <c r="W23" s="169" t="str">
        <f t="shared" si="2"/>
        <v/>
      </c>
      <c r="X23" s="170" t="str">
        <f t="shared" si="2"/>
        <v/>
      </c>
      <c r="Y23" s="169" t="str">
        <f t="shared" si="2"/>
        <v/>
      </c>
      <c r="Z23" s="170" t="str">
        <f t="shared" si="2"/>
        <v/>
      </c>
      <c r="AA23" s="169" t="str">
        <f t="shared" si="2"/>
        <v/>
      </c>
      <c r="AB23" s="170" t="str">
        <f t="shared" ref="AB23:AL23" si="3">IF(AB24="","","Linha")</f>
        <v/>
      </c>
      <c r="AC23" s="169" t="str">
        <f t="shared" si="3"/>
        <v/>
      </c>
      <c r="AD23" s="170" t="str">
        <f t="shared" si="3"/>
        <v/>
      </c>
      <c r="AE23" s="169" t="str">
        <f t="shared" si="3"/>
        <v/>
      </c>
      <c r="AF23" s="170" t="str">
        <f t="shared" si="3"/>
        <v/>
      </c>
      <c r="AG23" s="169" t="str">
        <f t="shared" si="3"/>
        <v/>
      </c>
      <c r="AH23" s="170" t="str">
        <f t="shared" si="3"/>
        <v/>
      </c>
      <c r="AI23" s="169" t="str">
        <f t="shared" si="3"/>
        <v/>
      </c>
      <c r="AJ23" s="170" t="str">
        <f t="shared" si="3"/>
        <v/>
      </c>
      <c r="AK23" s="169" t="str">
        <f t="shared" si="3"/>
        <v/>
      </c>
      <c r="AL23" s="170" t="str">
        <f t="shared" si="3"/>
        <v/>
      </c>
      <c r="AM23" s="668" t="s">
        <v>336</v>
      </c>
      <c r="AN23" s="669"/>
      <c r="AO23" s="670"/>
      <c r="AP23" s="662" t="s">
        <v>337</v>
      </c>
      <c r="AQ23" s="663"/>
      <c r="AR23" s="663"/>
      <c r="AS23" s="664"/>
      <c r="AT23" s="179"/>
    </row>
    <row r="24" spans="2:76" ht="30" customHeight="1" x14ac:dyDescent="0.25">
      <c r="B24" s="680"/>
      <c r="C24" s="681"/>
      <c r="D24" s="681"/>
      <c r="E24" s="681"/>
      <c r="F24" s="682"/>
      <c r="G24" s="660"/>
      <c r="H24" s="661"/>
      <c r="I24" s="171" t="str">
        <f>IF(ROTAS!$C$5="","",ROTAS!$C$5)</f>
        <v/>
      </c>
      <c r="J24" s="172" t="str">
        <f>IF(ROTAS!$C$6="","",ROTAS!$C$6)</f>
        <v/>
      </c>
      <c r="K24" s="171" t="str">
        <f>IF(ROTAS!$C$7="","",ROTAS!$C$7)</f>
        <v/>
      </c>
      <c r="L24" s="172" t="str">
        <f>IF(ROTAS!$C$8="","",ROTAS!$C$8)</f>
        <v/>
      </c>
      <c r="M24" s="171" t="str">
        <f>IF(ROTAS!$C$9="","",ROTAS!$C$9)</f>
        <v/>
      </c>
      <c r="N24" s="172" t="str">
        <f>IF(ROTAS!$C$10="","",ROTAS!$C$10)</f>
        <v/>
      </c>
      <c r="O24" s="171" t="str">
        <f>IF(ROTAS!$C$11="","",ROTAS!$C$11)</f>
        <v/>
      </c>
      <c r="P24" s="172" t="str">
        <f>IF(ROTAS!$C$12="","",ROTAS!$C$12)</f>
        <v/>
      </c>
      <c r="Q24" s="171" t="str">
        <f>IF(ROTAS!$C$13="","",ROTAS!$C$13)</f>
        <v/>
      </c>
      <c r="R24" s="172" t="str">
        <f>IF(ROTAS!$C$14="","",ROTAS!$C$14)</f>
        <v/>
      </c>
      <c r="S24" s="171" t="str">
        <f>IF(ROTAS!$C$15="","",ROTAS!$C$15)</f>
        <v/>
      </c>
      <c r="T24" s="172" t="str">
        <f>IF(ROTAS!$C$16="","",ROTAS!$C$16)</f>
        <v/>
      </c>
      <c r="U24" s="171" t="str">
        <f>IF(ROTAS!$C$17="","",ROTAS!$C$17)</f>
        <v/>
      </c>
      <c r="V24" s="172" t="str">
        <f>IF(ROTAS!$C$18="","",ROTAS!$C$18)</f>
        <v/>
      </c>
      <c r="W24" s="171" t="str">
        <f>IF(ROTAS!$C$19="","",ROTAS!$C$19)</f>
        <v/>
      </c>
      <c r="X24" s="172" t="str">
        <f>IF(ROTAS!$C$20="","",ROTAS!$C$20)</f>
        <v/>
      </c>
      <c r="Y24" s="171" t="str">
        <f>IF(ROTAS!$C$21="","",ROTAS!$C$21)</f>
        <v/>
      </c>
      <c r="Z24" s="172" t="str">
        <f>IF(ROTAS!$C$22="","",ROTAS!$C$22)</f>
        <v/>
      </c>
      <c r="AA24" s="171" t="str">
        <f>IF(ROTAS!$C$23="","",ROTAS!$C$23)</f>
        <v/>
      </c>
      <c r="AB24" s="172" t="str">
        <f>IF(ROTAS!$C$24="","",ROTAS!$C$24)</f>
        <v/>
      </c>
      <c r="AC24" s="171" t="str">
        <f>IF(ROTAS!$C$25="","",ROTAS!$C$25)</f>
        <v/>
      </c>
      <c r="AD24" s="172" t="str">
        <f>IF(ROTAS!$C$26="","",ROTAS!$C$26)</f>
        <v/>
      </c>
      <c r="AE24" s="171" t="str">
        <f>IF(ROTAS!$C$27="","",ROTAS!$C$27)</f>
        <v/>
      </c>
      <c r="AF24" s="172" t="str">
        <f>IF(ROTAS!$C$28="","",ROTAS!$C$28)</f>
        <v/>
      </c>
      <c r="AG24" s="171" t="str">
        <f>IF(ROTAS!$C$29="","",ROTAS!$C$29)</f>
        <v/>
      </c>
      <c r="AH24" s="172" t="str">
        <f>IF(ROTAS!$C$30="","",ROTAS!$C$30)</f>
        <v/>
      </c>
      <c r="AI24" s="171" t="str">
        <f>IF(ROTAS!$C$31="","",ROTAS!$C$31)</f>
        <v/>
      </c>
      <c r="AJ24" s="172" t="str">
        <f>IF(ROTAS!$C$32="","",ROTAS!$C$32)</f>
        <v/>
      </c>
      <c r="AK24" s="171" t="str">
        <f>IF(ROTAS!$C$33="","",ROTAS!$C$33)</f>
        <v/>
      </c>
      <c r="AL24" s="172" t="str">
        <f>IF(ROTAS!$C$34="","",ROTAS!$C$34)</f>
        <v/>
      </c>
      <c r="AM24" s="671"/>
      <c r="AN24" s="672"/>
      <c r="AO24" s="673"/>
      <c r="AP24" s="665"/>
      <c r="AQ24" s="666"/>
      <c r="AR24" s="666"/>
      <c r="AS24" s="667"/>
      <c r="AT24" s="179"/>
    </row>
    <row r="25" spans="2:76" ht="18.75" customHeight="1" x14ac:dyDescent="0.25">
      <c r="B25" s="616" t="s">
        <v>628</v>
      </c>
      <c r="C25" s="617"/>
      <c r="D25" s="617"/>
      <c r="E25" s="617"/>
      <c r="F25" s="618"/>
      <c r="G25" s="582">
        <v>19</v>
      </c>
      <c r="H25" s="583"/>
      <c r="I25" s="163"/>
      <c r="J25" s="164"/>
      <c r="K25" s="163"/>
      <c r="L25" s="164"/>
      <c r="M25" s="163"/>
      <c r="N25" s="164"/>
      <c r="O25" s="163"/>
      <c r="P25" s="164"/>
      <c r="Q25" s="163"/>
      <c r="R25" s="164"/>
      <c r="S25" s="163"/>
      <c r="T25" s="164"/>
      <c r="U25" s="163"/>
      <c r="V25" s="164"/>
      <c r="W25" s="163"/>
      <c r="X25" s="164"/>
      <c r="Y25" s="163"/>
      <c r="Z25" s="164"/>
      <c r="AA25" s="163"/>
      <c r="AB25" s="164"/>
      <c r="AC25" s="163"/>
      <c r="AD25" s="166"/>
      <c r="AE25" s="163"/>
      <c r="AF25" s="166"/>
      <c r="AG25" s="163"/>
      <c r="AH25" s="166"/>
      <c r="AI25" s="163"/>
      <c r="AJ25" s="166"/>
      <c r="AK25" s="163"/>
      <c r="AL25" s="166"/>
      <c r="AM25" s="606">
        <f>SUM(AU25:BX25)</f>
        <v>0</v>
      </c>
      <c r="AN25" s="607"/>
      <c r="AO25" s="608"/>
      <c r="AP25" s="561" t="s">
        <v>347</v>
      </c>
      <c r="AQ25" s="562"/>
      <c r="AR25" s="562"/>
      <c r="AS25" s="563"/>
      <c r="AT25" s="179"/>
      <c r="AU25" s="183" t="str">
        <f>IF(I$24="","",IF(I25="SIM",SUM('FROTA OPER.'!$BN$7*'SERVIÇO DE BORDO'!$G25)*VLOOKUP(RECEBIVEIS!$D$2,RECEBIVEIS!$AI$12:$AN$105,6,0)*2,""))</f>
        <v/>
      </c>
      <c r="AV25" s="183" t="str">
        <f>IF(J$24="","",IF(J25="SIM",SUM('FROTA OPER.'!$BN$8*'SERVIÇO DE BORDO'!$G25)*VLOOKUP(RECEBIVEIS!$D$2,RECEBIVEIS!$AI$12:$AN$105,6,0)*2,""))</f>
        <v/>
      </c>
      <c r="AW25" s="183" t="str">
        <f>IF(K$24="","",IF(K25="SIM",SUM('FROTA OPER.'!$BN$9*'SERVIÇO DE BORDO'!$G25)*VLOOKUP(RECEBIVEIS!$D$2,RECEBIVEIS!$AI$12:$AN$105,6,0)*2,""))</f>
        <v/>
      </c>
      <c r="AX25" s="183" t="str">
        <f>IF(L$24="","",IF(L25="SIM",SUM('FROTA OPER.'!$BN$10*'SERVIÇO DE BORDO'!$G25)*VLOOKUP(RECEBIVEIS!$D$2,RECEBIVEIS!$AI$12:$AN$105,6,0)*2,""))</f>
        <v/>
      </c>
      <c r="AY25" s="183" t="str">
        <f>IF(M$24="","",IF(M25="SIM",SUM('FROTA OPER.'!$BN$11*'SERVIÇO DE BORDO'!$G25)*VLOOKUP(RECEBIVEIS!$D$2,RECEBIVEIS!$AI$12:$AN$105,6,0)*2,""))</f>
        <v/>
      </c>
      <c r="AZ25" s="183" t="str">
        <f>IF(N$24="","",IF(N25="SIM",SUM('FROTA OPER.'!$BN$12*'SERVIÇO DE BORDO'!$G25)*VLOOKUP(RECEBIVEIS!$D$2,RECEBIVEIS!$AI$12:$AN$105,6,0)*2,""))</f>
        <v/>
      </c>
      <c r="BA25" s="183" t="str">
        <f>IF(O$24="","",IF(O25="SIM",SUM('FROTA OPER.'!$BN$13*'SERVIÇO DE BORDO'!$G25)*VLOOKUP(RECEBIVEIS!$D$2,RECEBIVEIS!$AI$12:$AN$105,6,0)*2,""))</f>
        <v/>
      </c>
      <c r="BB25" s="183" t="str">
        <f>IF(P$24="","",IF(P25="SIM",SUM('FROTA OPER.'!$BN$14*'SERVIÇO DE BORDO'!$G25)*VLOOKUP(RECEBIVEIS!$D$2,RECEBIVEIS!$AI$12:$AN$105,6,0)*2,""))</f>
        <v/>
      </c>
      <c r="BC25" s="183" t="str">
        <f>IF(Q$24="","",IF(Q25="SIM",SUM('FROTA OPER.'!$BN$15*'SERVIÇO DE BORDO'!$G25)*VLOOKUP(RECEBIVEIS!$D$2,RECEBIVEIS!$AI$12:$AN$105,6,0)*2,""))</f>
        <v/>
      </c>
      <c r="BD25" s="183" t="str">
        <f>IF(R$24="","",IF(R25="SIM",SUM('FROTA OPER.'!$BN$16*'SERVIÇO DE BORDO'!$G25)*VLOOKUP(RECEBIVEIS!$D$2,RECEBIVEIS!$AI$12:$AN$105,6,0)*2,""))</f>
        <v/>
      </c>
      <c r="BE25" s="183" t="str">
        <f>IF(S$24="","",IF(S25="SIM",SUM('FROTA OPER.'!$BN$17*'SERVIÇO DE BORDO'!$G25)*VLOOKUP(RECEBIVEIS!$D$2,RECEBIVEIS!$AI$12:$AN$105,6,0)*2,""))</f>
        <v/>
      </c>
      <c r="BF25" s="183" t="str">
        <f>IF(T$24="","",IF(T25="SIM",SUM('FROTA OPER.'!$BN$18*'SERVIÇO DE BORDO'!$G25)*VLOOKUP(RECEBIVEIS!$D$2,RECEBIVEIS!$AI$12:$AN$105,6,0)*2,""))</f>
        <v/>
      </c>
      <c r="BG25" s="183" t="str">
        <f>IF(U$24="","",IF(U25="SIM",SUM('FROTA OPER.'!$BN$19*'SERVIÇO DE BORDO'!$G25)*VLOOKUP(RECEBIVEIS!$D$2,RECEBIVEIS!$AI$12:$AN$105,6,0)*2,""))</f>
        <v/>
      </c>
      <c r="BH25" s="183" t="str">
        <f>IF(V$24="","",IF(V25="SIM",SUM('FROTA OPER.'!$BN$20*'SERVIÇO DE BORDO'!$G25)*VLOOKUP(RECEBIVEIS!$D$2,RECEBIVEIS!$AI$12:$AN$105,6,0)*2,""))</f>
        <v/>
      </c>
      <c r="BI25" s="183" t="str">
        <f>IF(W$24="","",IF(W25="SIM",SUM('FROTA OPER.'!$BN$21*'SERVIÇO DE BORDO'!$G25)*VLOOKUP(RECEBIVEIS!$D$2,RECEBIVEIS!$AI$12:$AN$105,6,0)*2,""))</f>
        <v/>
      </c>
      <c r="BJ25" s="183" t="str">
        <f>IF(X$24="","",IF(X25="SIM",SUM('FROTA OPER.'!$BN$22*'SERVIÇO DE BORDO'!$G25)*VLOOKUP(RECEBIVEIS!$D$2,RECEBIVEIS!$AI$12:$AN$105,6,0)*2,""))</f>
        <v/>
      </c>
      <c r="BK25" s="183" t="str">
        <f>IF(Y$24="","",IF(Y25="SIM",SUM('FROTA OPER.'!$BN$23*'SERVIÇO DE BORDO'!$G25)*VLOOKUP(RECEBIVEIS!$D$2,RECEBIVEIS!$AI$12:$AN$105,6,0)*2,""))</f>
        <v/>
      </c>
      <c r="BL25" s="183" t="str">
        <f>IF(Z$24="","",IF(Z25="SIM",SUM('FROTA OPER.'!$BN$24*'SERVIÇO DE BORDO'!$G25)*VLOOKUP(RECEBIVEIS!$D$2,RECEBIVEIS!$AI$12:$AN$105,6,0)*2,""))</f>
        <v/>
      </c>
      <c r="BM25" s="183" t="str">
        <f>IF(AA$24="","",IF(AA25="SIM",SUM('FROTA OPER.'!$BN$25*'SERVIÇO DE BORDO'!$G25)*VLOOKUP(RECEBIVEIS!$D$2,RECEBIVEIS!$AI$12:$AN$105,6,0)*2,""))</f>
        <v/>
      </c>
      <c r="BN25" s="183" t="str">
        <f>IF(AB$24="","",IF(AB25="SIM",SUM('FROTA OPER.'!$BN$26*'SERVIÇO DE BORDO'!$G25)*VLOOKUP(RECEBIVEIS!$D$2,RECEBIVEIS!$AI$12:$AN$105,6,0)*2,""))</f>
        <v/>
      </c>
      <c r="BO25" s="183" t="str">
        <f>IF(AC$24="","",IF(AC25="SIM",SUM('FROTA OPER.'!$BN$27*'SERVIÇO DE BORDO'!$G25)*VLOOKUP(RECEBIVEIS!$D$2,RECEBIVEIS!$AI$12:$AN$105,6,0)*2,""))</f>
        <v/>
      </c>
      <c r="BP25" s="183" t="str">
        <f>IF(AD$24="","",IF(AD25="SIM",SUM('FROTA OPER.'!$BN$28*'SERVIÇO DE BORDO'!$G25)*VLOOKUP(RECEBIVEIS!$D$2,RECEBIVEIS!$AI$12:$AN$105,6,0)*2,""))</f>
        <v/>
      </c>
      <c r="BQ25" s="183" t="str">
        <f>IF(AE$24="","",IF(AE25="SIM",SUM('FROTA OPER.'!$BN$29*'SERVIÇO DE BORDO'!$G25)*VLOOKUP(RECEBIVEIS!$D$2,RECEBIVEIS!$AI$12:$AN$105,6,0)*2,""))</f>
        <v/>
      </c>
      <c r="BR25" s="183" t="str">
        <f>IF(AF$24="","",IF(AF25="SIM",SUM('FROTA OPER.'!$BN$30*'SERVIÇO DE BORDO'!$G25)*VLOOKUP(RECEBIVEIS!$D$2,RECEBIVEIS!$AI$12:$AN$105,6,0)*2,""))</f>
        <v/>
      </c>
      <c r="BS25" s="183" t="str">
        <f>IF(AG$24="","",IF(AG25="SIM",SUM('FROTA OPER.'!$BN$31*'SERVIÇO DE BORDO'!$G25)*VLOOKUP(RECEBIVEIS!$D$2,RECEBIVEIS!$AI$12:$AN$105,6,0)*2,""))</f>
        <v/>
      </c>
      <c r="BT25" s="183" t="str">
        <f>IF(AH$24="","",IF(AH25="SIM",SUM('FROTA OPER.'!$BN$32*'SERVIÇO DE BORDO'!$G25)*VLOOKUP(RECEBIVEIS!$D$2,RECEBIVEIS!$AI$12:$AN$105,6,0)*2,""))</f>
        <v/>
      </c>
      <c r="BU25" s="183" t="str">
        <f>IF(AI$24="","",IF(AI25="SIM",SUM('FROTA OPER.'!$BN$33*'SERVIÇO DE BORDO'!$G25)*VLOOKUP(RECEBIVEIS!$D$2,RECEBIVEIS!$AI$12:$AN$105,6,0)*2,""))</f>
        <v/>
      </c>
      <c r="BV25" s="183" t="str">
        <f>IF(AJ$24="","",IF(AJ25="SIM",SUM('FROTA OPER.'!$BN$34*'SERVIÇO DE BORDO'!$G25)*VLOOKUP(RECEBIVEIS!$D$2,RECEBIVEIS!$AI$12:$AN$105,6,0)*2,""))</f>
        <v/>
      </c>
      <c r="BW25" s="183" t="str">
        <f>IF(AK$24="","",IF(AK25="SIM",SUM('FROTA OPER.'!$BN$35*'SERVIÇO DE BORDO'!$G25)*VLOOKUP(RECEBIVEIS!$D$2,RECEBIVEIS!$AI$12:$AN$105,6,0)*2,""))</f>
        <v/>
      </c>
      <c r="BX25" s="183" t="str">
        <f>IF(AL$24="","",IF(AL25="SIM",SUM('FROTA OPER.'!$BN$36*'SERVIÇO DE BORDO'!$G25)*VLOOKUP(RECEBIVEIS!$D$2,RECEBIVEIS!$AI$12:$AN$105,6,0)*2,""))</f>
        <v/>
      </c>
    </row>
    <row r="26" spans="2:76" ht="18.75" customHeight="1" x14ac:dyDescent="0.25">
      <c r="B26" s="600" t="s">
        <v>626</v>
      </c>
      <c r="C26" s="601"/>
      <c r="D26" s="601"/>
      <c r="E26" s="601"/>
      <c r="F26" s="602"/>
      <c r="G26" s="582">
        <v>8</v>
      </c>
      <c r="H26" s="583"/>
      <c r="I26" s="163"/>
      <c r="J26" s="164"/>
      <c r="K26" s="163"/>
      <c r="L26" s="164"/>
      <c r="M26" s="163"/>
      <c r="N26" s="164"/>
      <c r="O26" s="163"/>
      <c r="P26" s="164"/>
      <c r="Q26" s="163"/>
      <c r="R26" s="164"/>
      <c r="S26" s="163"/>
      <c r="T26" s="164"/>
      <c r="U26" s="163"/>
      <c r="V26" s="164"/>
      <c r="W26" s="163"/>
      <c r="X26" s="164"/>
      <c r="Y26" s="163"/>
      <c r="Z26" s="164"/>
      <c r="AA26" s="163"/>
      <c r="AB26" s="164"/>
      <c r="AC26" s="163"/>
      <c r="AD26" s="166"/>
      <c r="AE26" s="163"/>
      <c r="AF26" s="166"/>
      <c r="AG26" s="163"/>
      <c r="AH26" s="166"/>
      <c r="AI26" s="163"/>
      <c r="AJ26" s="166"/>
      <c r="AK26" s="163"/>
      <c r="AL26" s="166"/>
      <c r="AM26" s="606">
        <f t="shared" ref="AM26:AM45" si="4">SUM(AU26:BX26)</f>
        <v>0</v>
      </c>
      <c r="AN26" s="607"/>
      <c r="AO26" s="608"/>
      <c r="AP26" s="564"/>
      <c r="AQ26" s="565"/>
      <c r="AR26" s="565"/>
      <c r="AS26" s="566"/>
      <c r="AT26" s="179"/>
      <c r="AU26" s="183" t="str">
        <f>IF(I$24="","",IF(I26="SIM",SUM('FROTA OPER.'!$BN$7*'SERVIÇO DE BORDO'!$G26)*VLOOKUP(RECEBIVEIS!$D$2,RECEBIVEIS!$AI$12:$AN$105,6,0)*2,""))</f>
        <v/>
      </c>
      <c r="AV26" s="183" t="str">
        <f>IF(J$24="","",IF(J26="SIM",SUM('FROTA OPER.'!$BN$8*'SERVIÇO DE BORDO'!$G26)*VLOOKUP(RECEBIVEIS!$D$2,RECEBIVEIS!$AI$12:$AN$105,6,0)*2,""))</f>
        <v/>
      </c>
      <c r="AW26" s="183" t="str">
        <f>IF(K$24="","",IF(K26="SIM",SUM('FROTA OPER.'!$BN$9*'SERVIÇO DE BORDO'!$G26)*VLOOKUP(RECEBIVEIS!$D$2,RECEBIVEIS!$AI$12:$AN$105,6,0)*2,""))</f>
        <v/>
      </c>
      <c r="AX26" s="183" t="str">
        <f>IF(L$24="","",IF(L26="SIM",SUM('FROTA OPER.'!$BN$10*'SERVIÇO DE BORDO'!$G26)*VLOOKUP(RECEBIVEIS!$D$2,RECEBIVEIS!$AI$12:$AN$105,6,0)*2,""))</f>
        <v/>
      </c>
      <c r="AY26" s="183" t="str">
        <f>IF(M$24="","",IF(M26="SIM",SUM('FROTA OPER.'!$BN$11*'SERVIÇO DE BORDO'!$G26)*VLOOKUP(RECEBIVEIS!$D$2,RECEBIVEIS!$AI$12:$AN$105,6,0)*2,""))</f>
        <v/>
      </c>
      <c r="AZ26" s="183" t="str">
        <f>IF(N$24="","",IF(N26="SIM",SUM('FROTA OPER.'!$BN$12*'SERVIÇO DE BORDO'!$G26)*VLOOKUP(RECEBIVEIS!$D$2,RECEBIVEIS!$AI$12:$AN$105,6,0)*2,""))</f>
        <v/>
      </c>
      <c r="BA26" s="183" t="str">
        <f>IF(O$24="","",IF(O26="SIM",SUM('FROTA OPER.'!$BN$13*'SERVIÇO DE BORDO'!$G26)*VLOOKUP(RECEBIVEIS!$D$2,RECEBIVEIS!$AI$12:$AN$105,6,0)*2,""))</f>
        <v/>
      </c>
      <c r="BB26" s="183" t="str">
        <f>IF(P$24="","",IF(P26="SIM",SUM('FROTA OPER.'!$BN$14*'SERVIÇO DE BORDO'!$G26)*VLOOKUP(RECEBIVEIS!$D$2,RECEBIVEIS!$AI$12:$AN$105,6,0)*2,""))</f>
        <v/>
      </c>
      <c r="BC26" s="183" t="str">
        <f>IF(Q$24="","",IF(Q26="SIM",SUM('FROTA OPER.'!$BN$15*'SERVIÇO DE BORDO'!$G26)*VLOOKUP(RECEBIVEIS!$D$2,RECEBIVEIS!$AI$12:$AN$105,6,0)*2,""))</f>
        <v/>
      </c>
      <c r="BD26" s="183" t="str">
        <f>IF(R$24="","",IF(R26="SIM",SUM('FROTA OPER.'!$BN$16*'SERVIÇO DE BORDO'!$G26)*VLOOKUP(RECEBIVEIS!$D$2,RECEBIVEIS!$AI$12:$AN$105,6,0)*2,""))</f>
        <v/>
      </c>
      <c r="BE26" s="183" t="str">
        <f>IF(S$24="","",IF(S26="SIM",SUM('FROTA OPER.'!$BN$17*'SERVIÇO DE BORDO'!$G26)*VLOOKUP(RECEBIVEIS!$D$2,RECEBIVEIS!$AI$12:$AN$105,6,0)*2,""))</f>
        <v/>
      </c>
      <c r="BF26" s="183" t="str">
        <f>IF(T$24="","",IF(T26="SIM",SUM('FROTA OPER.'!$BN$18*'SERVIÇO DE BORDO'!$G26)*VLOOKUP(RECEBIVEIS!$D$2,RECEBIVEIS!$AI$12:$AN$105,6,0)*2,""))</f>
        <v/>
      </c>
      <c r="BG26" s="183" t="str">
        <f>IF(U$24="","",IF(U26="SIM",SUM('FROTA OPER.'!$BN$19*'SERVIÇO DE BORDO'!$G26)*VLOOKUP(RECEBIVEIS!$D$2,RECEBIVEIS!$AI$12:$AN$105,6,0)*2,""))</f>
        <v/>
      </c>
      <c r="BH26" s="183" t="str">
        <f>IF(V$24="","",IF(V26="SIM",SUM('FROTA OPER.'!$BN$20*'SERVIÇO DE BORDO'!$G26)*VLOOKUP(RECEBIVEIS!$D$2,RECEBIVEIS!$AI$12:$AN$105,6,0)*2,""))</f>
        <v/>
      </c>
      <c r="BI26" s="183" t="str">
        <f>IF(W$24="","",IF(W26="SIM",SUM('FROTA OPER.'!$BN$21*'SERVIÇO DE BORDO'!$G26)*VLOOKUP(RECEBIVEIS!$D$2,RECEBIVEIS!$AI$12:$AN$105,6,0)*2,""))</f>
        <v/>
      </c>
      <c r="BJ26" s="183" t="str">
        <f>IF(X$24="","",IF(X26="SIM",SUM('FROTA OPER.'!$BN$22*'SERVIÇO DE BORDO'!$G26)*VLOOKUP(RECEBIVEIS!$D$2,RECEBIVEIS!$AI$12:$AN$105,6,0)*2,""))</f>
        <v/>
      </c>
      <c r="BK26" s="183" t="str">
        <f>IF(Y$24="","",IF(Y26="SIM",SUM('FROTA OPER.'!$BN$23*'SERVIÇO DE BORDO'!$G26)*VLOOKUP(RECEBIVEIS!$D$2,RECEBIVEIS!$AI$12:$AN$105,6,0)*2,""))</f>
        <v/>
      </c>
      <c r="BL26" s="183" t="str">
        <f>IF(Z$24="","",IF(Z26="SIM",SUM('FROTA OPER.'!$BN$24*'SERVIÇO DE BORDO'!$G26)*VLOOKUP(RECEBIVEIS!$D$2,RECEBIVEIS!$AI$12:$AN$105,6,0)*2,""))</f>
        <v/>
      </c>
      <c r="BM26" s="183" t="str">
        <f>IF(AA$24="","",IF(AA26="SIM",SUM('FROTA OPER.'!$BN$25*'SERVIÇO DE BORDO'!$G26)*VLOOKUP(RECEBIVEIS!$D$2,RECEBIVEIS!$AI$12:$AN$105,6,0)*2,""))</f>
        <v/>
      </c>
      <c r="BN26" s="183" t="str">
        <f>IF(AB$24="","",IF(AB26="SIM",SUM('FROTA OPER.'!$BN$26*'SERVIÇO DE BORDO'!$G26)*VLOOKUP(RECEBIVEIS!$D$2,RECEBIVEIS!$AI$12:$AN$105,6,0)*2,""))</f>
        <v/>
      </c>
      <c r="BO26" s="183" t="str">
        <f>IF(AC$24="","",IF(AC26="SIM",SUM('FROTA OPER.'!$BN$27*'SERVIÇO DE BORDO'!$G26)*VLOOKUP(RECEBIVEIS!$D$2,RECEBIVEIS!$AI$12:$AN$105,6,0)*2,""))</f>
        <v/>
      </c>
      <c r="BP26" s="183" t="str">
        <f>IF(AD$24="","",IF(AD26="SIM",SUM('FROTA OPER.'!$BN$28*'SERVIÇO DE BORDO'!$G26)*VLOOKUP(RECEBIVEIS!$D$2,RECEBIVEIS!$AI$12:$AN$105,6,0)*2,""))</f>
        <v/>
      </c>
      <c r="BQ26" s="183" t="str">
        <f>IF(AE$24="","",IF(AE26="SIM",SUM('FROTA OPER.'!$BN$29*'SERVIÇO DE BORDO'!$G26)*VLOOKUP(RECEBIVEIS!$D$2,RECEBIVEIS!$AI$12:$AN$105,6,0)*2,""))</f>
        <v/>
      </c>
      <c r="BR26" s="183" t="str">
        <f>IF(AF$24="","",IF(AF26="SIM",SUM('FROTA OPER.'!$BN$30*'SERVIÇO DE BORDO'!$G26)*VLOOKUP(RECEBIVEIS!$D$2,RECEBIVEIS!$AI$12:$AN$105,6,0)*2,""))</f>
        <v/>
      </c>
      <c r="BS26" s="183" t="str">
        <f>IF(AG$24="","",IF(AG26="SIM",SUM('FROTA OPER.'!$BN$31*'SERVIÇO DE BORDO'!$G26)*VLOOKUP(RECEBIVEIS!$D$2,RECEBIVEIS!$AI$12:$AN$105,6,0)*2,""))</f>
        <v/>
      </c>
      <c r="BT26" s="183" t="str">
        <f>IF(AH$24="","",IF(AH26="SIM",SUM('FROTA OPER.'!$BN$32*'SERVIÇO DE BORDO'!$G26)*VLOOKUP(RECEBIVEIS!$D$2,RECEBIVEIS!$AI$12:$AN$105,6,0)*2,""))</f>
        <v/>
      </c>
      <c r="BU26" s="183" t="str">
        <f>IF(AI$24="","",IF(AI26="SIM",SUM('FROTA OPER.'!$BN$33*'SERVIÇO DE BORDO'!$G26)*VLOOKUP(RECEBIVEIS!$D$2,RECEBIVEIS!$AI$12:$AN$105,6,0)*2,""))</f>
        <v/>
      </c>
      <c r="BV26" s="183" t="str">
        <f>IF(AJ$24="","",IF(AJ26="SIM",SUM('FROTA OPER.'!$BN$34*'SERVIÇO DE BORDO'!$G26)*VLOOKUP(RECEBIVEIS!$D$2,RECEBIVEIS!$AI$12:$AN$105,6,0)*2,""))</f>
        <v/>
      </c>
      <c r="BW26" s="183" t="str">
        <f>IF(AK$24="","",IF(AK26="SIM",SUM('FROTA OPER.'!$BN$35*'SERVIÇO DE BORDO'!$G26)*VLOOKUP(RECEBIVEIS!$D$2,RECEBIVEIS!$AI$12:$AN$105,6,0)*2,""))</f>
        <v/>
      </c>
      <c r="BX26" s="183" t="str">
        <f>IF(AL$24="","",IF(AL26="SIM",SUM('FROTA OPER.'!$BN$36*'SERVIÇO DE BORDO'!$G26)*VLOOKUP(RECEBIVEIS!$D$2,RECEBIVEIS!$AI$12:$AN$105,6,0)*2,""))</f>
        <v/>
      </c>
    </row>
    <row r="27" spans="2:76" ht="18.75" customHeight="1" x14ac:dyDescent="0.25">
      <c r="B27" s="600" t="s">
        <v>627</v>
      </c>
      <c r="C27" s="601"/>
      <c r="D27" s="601"/>
      <c r="E27" s="601"/>
      <c r="F27" s="602"/>
      <c r="G27" s="582">
        <v>10</v>
      </c>
      <c r="H27" s="583"/>
      <c r="I27" s="163"/>
      <c r="J27" s="164"/>
      <c r="K27" s="163"/>
      <c r="L27" s="164"/>
      <c r="M27" s="163"/>
      <c r="N27" s="164"/>
      <c r="O27" s="163"/>
      <c r="P27" s="164"/>
      <c r="Q27" s="163"/>
      <c r="R27" s="164"/>
      <c r="S27" s="163"/>
      <c r="T27" s="164"/>
      <c r="U27" s="163"/>
      <c r="V27" s="164"/>
      <c r="W27" s="163"/>
      <c r="X27" s="164"/>
      <c r="Y27" s="163"/>
      <c r="Z27" s="164"/>
      <c r="AA27" s="163"/>
      <c r="AB27" s="164"/>
      <c r="AC27" s="163"/>
      <c r="AD27" s="166"/>
      <c r="AE27" s="163"/>
      <c r="AF27" s="166"/>
      <c r="AG27" s="163"/>
      <c r="AH27" s="166"/>
      <c r="AI27" s="163"/>
      <c r="AJ27" s="166"/>
      <c r="AK27" s="163"/>
      <c r="AL27" s="166"/>
      <c r="AM27" s="606">
        <f t="shared" si="4"/>
        <v>0</v>
      </c>
      <c r="AN27" s="607"/>
      <c r="AO27" s="608"/>
      <c r="AP27" s="564"/>
      <c r="AQ27" s="565"/>
      <c r="AR27" s="565"/>
      <c r="AS27" s="566"/>
      <c r="AT27" s="179"/>
      <c r="AU27" s="183" t="str">
        <f>IF(I$24="","",IF(I27="SIM",SUM('FROTA OPER.'!$BN$7*'SERVIÇO DE BORDO'!$G27)*VLOOKUP(RECEBIVEIS!$D$2,RECEBIVEIS!$AI$12:$AN$105,6,0)*2,""))</f>
        <v/>
      </c>
      <c r="AV27" s="183" t="str">
        <f>IF(J$24="","",IF(J27="SIM",SUM('FROTA OPER.'!$BN$8*'SERVIÇO DE BORDO'!$G27)*VLOOKUP(RECEBIVEIS!$D$2,RECEBIVEIS!$AI$12:$AN$105,6,0)*2,""))</f>
        <v/>
      </c>
      <c r="AW27" s="183" t="str">
        <f>IF(K$24="","",IF(K27="SIM",SUM('FROTA OPER.'!$BN$9*'SERVIÇO DE BORDO'!$G27)*VLOOKUP(RECEBIVEIS!$D$2,RECEBIVEIS!$AI$12:$AN$105,6,0)*2,""))</f>
        <v/>
      </c>
      <c r="AX27" s="183" t="str">
        <f>IF(L$24="","",IF(L27="SIM",SUM('FROTA OPER.'!$BN$10*'SERVIÇO DE BORDO'!$G27)*VLOOKUP(RECEBIVEIS!$D$2,RECEBIVEIS!$AI$12:$AN$105,6,0)*2,""))</f>
        <v/>
      </c>
      <c r="AY27" s="183" t="str">
        <f>IF(M$24="","",IF(M27="SIM",SUM('FROTA OPER.'!$BN$11*'SERVIÇO DE BORDO'!$G27)*VLOOKUP(RECEBIVEIS!$D$2,RECEBIVEIS!$AI$12:$AN$105,6,0)*2,""))</f>
        <v/>
      </c>
      <c r="AZ27" s="183" t="str">
        <f>IF(N$24="","",IF(N27="SIM",SUM('FROTA OPER.'!$BN$12*'SERVIÇO DE BORDO'!$G27)*VLOOKUP(RECEBIVEIS!$D$2,RECEBIVEIS!$AI$12:$AN$105,6,0)*2,""))</f>
        <v/>
      </c>
      <c r="BA27" s="183" t="str">
        <f>IF(O$24="","",IF(O27="SIM",SUM('FROTA OPER.'!$BN$13*'SERVIÇO DE BORDO'!$G27)*VLOOKUP(RECEBIVEIS!$D$2,RECEBIVEIS!$AI$12:$AN$105,6,0)*2,""))</f>
        <v/>
      </c>
      <c r="BB27" s="183" t="str">
        <f>IF(P$24="","",IF(P27="SIM",SUM('FROTA OPER.'!$BN$14*'SERVIÇO DE BORDO'!$G27)*VLOOKUP(RECEBIVEIS!$D$2,RECEBIVEIS!$AI$12:$AN$105,6,0)*2,""))</f>
        <v/>
      </c>
      <c r="BC27" s="183" t="str">
        <f>IF(Q$24="","",IF(Q27="SIM",SUM('FROTA OPER.'!$BN$15*'SERVIÇO DE BORDO'!$G27)*VLOOKUP(RECEBIVEIS!$D$2,RECEBIVEIS!$AI$12:$AN$105,6,0)*2,""))</f>
        <v/>
      </c>
      <c r="BD27" s="183" t="str">
        <f>IF(R$24="","",IF(R27="SIM",SUM('FROTA OPER.'!$BN$16*'SERVIÇO DE BORDO'!$G27)*VLOOKUP(RECEBIVEIS!$D$2,RECEBIVEIS!$AI$12:$AN$105,6,0)*2,""))</f>
        <v/>
      </c>
      <c r="BE27" s="183" t="str">
        <f>IF(S$24="","",IF(S27="SIM",SUM('FROTA OPER.'!$BN$17*'SERVIÇO DE BORDO'!$G27)*VLOOKUP(RECEBIVEIS!$D$2,RECEBIVEIS!$AI$12:$AN$105,6,0)*2,""))</f>
        <v/>
      </c>
      <c r="BF27" s="183" t="str">
        <f>IF(T$24="","",IF(T27="SIM",SUM('FROTA OPER.'!$BN$18*'SERVIÇO DE BORDO'!$G27)*VLOOKUP(RECEBIVEIS!$D$2,RECEBIVEIS!$AI$12:$AN$105,6,0)*2,""))</f>
        <v/>
      </c>
      <c r="BG27" s="183" t="str">
        <f>IF(U$24="","",IF(U27="SIM",SUM('FROTA OPER.'!$BN$19*'SERVIÇO DE BORDO'!$G27)*VLOOKUP(RECEBIVEIS!$D$2,RECEBIVEIS!$AI$12:$AN$105,6,0)*2,""))</f>
        <v/>
      </c>
      <c r="BH27" s="183" t="str">
        <f>IF(V$24="","",IF(V27="SIM",SUM('FROTA OPER.'!$BN$20*'SERVIÇO DE BORDO'!$G27)*VLOOKUP(RECEBIVEIS!$D$2,RECEBIVEIS!$AI$12:$AN$105,6,0)*2,""))</f>
        <v/>
      </c>
      <c r="BI27" s="183" t="str">
        <f>IF(W$24="","",IF(W27="SIM",SUM('FROTA OPER.'!$BN$21*'SERVIÇO DE BORDO'!$G27)*VLOOKUP(RECEBIVEIS!$D$2,RECEBIVEIS!$AI$12:$AN$105,6,0)*2,""))</f>
        <v/>
      </c>
      <c r="BJ27" s="183" t="str">
        <f>IF(X$24="","",IF(X27="SIM",SUM('FROTA OPER.'!$BN$22*'SERVIÇO DE BORDO'!$G27)*VLOOKUP(RECEBIVEIS!$D$2,RECEBIVEIS!$AI$12:$AN$105,6,0)*2,""))</f>
        <v/>
      </c>
      <c r="BK27" s="183" t="str">
        <f>IF(Y$24="","",IF(Y27="SIM",SUM('FROTA OPER.'!$BN$23*'SERVIÇO DE BORDO'!$G27)*VLOOKUP(RECEBIVEIS!$D$2,RECEBIVEIS!$AI$12:$AN$105,6,0)*2,""))</f>
        <v/>
      </c>
      <c r="BL27" s="183" t="str">
        <f>IF(Z$24="","",IF(Z27="SIM",SUM('FROTA OPER.'!$BN$24*'SERVIÇO DE BORDO'!$G27)*VLOOKUP(RECEBIVEIS!$D$2,RECEBIVEIS!$AI$12:$AN$105,6,0)*2,""))</f>
        <v/>
      </c>
      <c r="BM27" s="183" t="str">
        <f>IF(AA$24="","",IF(AA27="SIM",SUM('FROTA OPER.'!$BN$25*'SERVIÇO DE BORDO'!$G27)*VLOOKUP(RECEBIVEIS!$D$2,RECEBIVEIS!$AI$12:$AN$105,6,0)*2,""))</f>
        <v/>
      </c>
      <c r="BN27" s="183" t="str">
        <f>IF(AB$24="","",IF(AB27="SIM",SUM('FROTA OPER.'!$BN$26*'SERVIÇO DE BORDO'!$G27)*VLOOKUP(RECEBIVEIS!$D$2,RECEBIVEIS!$AI$12:$AN$105,6,0)*2,""))</f>
        <v/>
      </c>
      <c r="BO27" s="183" t="str">
        <f>IF(AC$24="","",IF(AC27="SIM",SUM('FROTA OPER.'!$BN$27*'SERVIÇO DE BORDO'!$G27)*VLOOKUP(RECEBIVEIS!$D$2,RECEBIVEIS!$AI$12:$AN$105,6,0)*2,""))</f>
        <v/>
      </c>
      <c r="BP27" s="183" t="str">
        <f>IF(AD$24="","",IF(AD27="SIM",SUM('FROTA OPER.'!$BN$28*'SERVIÇO DE BORDO'!$G27)*VLOOKUP(RECEBIVEIS!$D$2,RECEBIVEIS!$AI$12:$AN$105,6,0)*2,""))</f>
        <v/>
      </c>
      <c r="BQ27" s="183" t="str">
        <f>IF(AE$24="","",IF(AE27="SIM",SUM('FROTA OPER.'!$BN$29*'SERVIÇO DE BORDO'!$G27)*VLOOKUP(RECEBIVEIS!$D$2,RECEBIVEIS!$AI$12:$AN$105,6,0)*2,""))</f>
        <v/>
      </c>
      <c r="BR27" s="183" t="str">
        <f>IF(AF$24="","",IF(AF27="SIM",SUM('FROTA OPER.'!$BN$30*'SERVIÇO DE BORDO'!$G27)*VLOOKUP(RECEBIVEIS!$D$2,RECEBIVEIS!$AI$12:$AN$105,6,0)*2,""))</f>
        <v/>
      </c>
      <c r="BS27" s="183" t="str">
        <f>IF(AG$24="","",IF(AG27="SIM",SUM('FROTA OPER.'!$BN$31*'SERVIÇO DE BORDO'!$G27)*VLOOKUP(RECEBIVEIS!$D$2,RECEBIVEIS!$AI$12:$AN$105,6,0)*2,""))</f>
        <v/>
      </c>
      <c r="BT27" s="183" t="str">
        <f>IF(AH$24="","",IF(AH27="SIM",SUM('FROTA OPER.'!$BN$32*'SERVIÇO DE BORDO'!$G27)*VLOOKUP(RECEBIVEIS!$D$2,RECEBIVEIS!$AI$12:$AN$105,6,0)*2,""))</f>
        <v/>
      </c>
      <c r="BU27" s="183" t="str">
        <f>IF(AI$24="","",IF(AI27="SIM",SUM('FROTA OPER.'!$BN$33*'SERVIÇO DE BORDO'!$G27)*VLOOKUP(RECEBIVEIS!$D$2,RECEBIVEIS!$AI$12:$AN$105,6,0)*2,""))</f>
        <v/>
      </c>
      <c r="BV27" s="183" t="str">
        <f>IF(AJ$24="","",IF(AJ27="SIM",SUM('FROTA OPER.'!$BN$34*'SERVIÇO DE BORDO'!$G27)*VLOOKUP(RECEBIVEIS!$D$2,RECEBIVEIS!$AI$12:$AN$105,6,0)*2,""))</f>
        <v/>
      </c>
      <c r="BW27" s="183" t="str">
        <f>IF(AK$24="","",IF(AK27="SIM",SUM('FROTA OPER.'!$BN$35*'SERVIÇO DE BORDO'!$G27)*VLOOKUP(RECEBIVEIS!$D$2,RECEBIVEIS!$AI$12:$AN$105,6,0)*2,""))</f>
        <v/>
      </c>
      <c r="BX27" s="183" t="str">
        <f>IF(AL$24="","",IF(AL27="SIM",SUM('FROTA OPER.'!$BN$36*'SERVIÇO DE BORDO'!$G27)*VLOOKUP(RECEBIVEIS!$D$2,RECEBIVEIS!$AI$12:$AN$105,6,0)*2,""))</f>
        <v/>
      </c>
    </row>
    <row r="28" spans="2:76" ht="18.75" customHeight="1" x14ac:dyDescent="0.25">
      <c r="B28" s="600" t="s">
        <v>629</v>
      </c>
      <c r="C28" s="601"/>
      <c r="D28" s="601"/>
      <c r="E28" s="601"/>
      <c r="F28" s="602"/>
      <c r="G28" s="582">
        <v>8.6</v>
      </c>
      <c r="H28" s="583"/>
      <c r="I28" s="163"/>
      <c r="J28" s="164"/>
      <c r="K28" s="163"/>
      <c r="L28" s="164"/>
      <c r="M28" s="163"/>
      <c r="N28" s="164"/>
      <c r="O28" s="163"/>
      <c r="P28" s="164"/>
      <c r="Q28" s="163"/>
      <c r="R28" s="164"/>
      <c r="S28" s="163"/>
      <c r="T28" s="164"/>
      <c r="U28" s="163"/>
      <c r="V28" s="164"/>
      <c r="W28" s="163"/>
      <c r="X28" s="164"/>
      <c r="Y28" s="163"/>
      <c r="Z28" s="164"/>
      <c r="AA28" s="163"/>
      <c r="AB28" s="164"/>
      <c r="AC28" s="163"/>
      <c r="AD28" s="166"/>
      <c r="AE28" s="163"/>
      <c r="AF28" s="166"/>
      <c r="AG28" s="163"/>
      <c r="AH28" s="166"/>
      <c r="AI28" s="163"/>
      <c r="AJ28" s="166"/>
      <c r="AK28" s="163"/>
      <c r="AL28" s="166"/>
      <c r="AM28" s="606">
        <f t="shared" si="4"/>
        <v>0</v>
      </c>
      <c r="AN28" s="607"/>
      <c r="AO28" s="608"/>
      <c r="AP28" s="564"/>
      <c r="AQ28" s="565"/>
      <c r="AR28" s="565"/>
      <c r="AS28" s="566"/>
      <c r="AT28" s="179"/>
      <c r="AU28" s="183" t="str">
        <f>IF(I$24="","",IF(I28="SIM",SUM('FROTA OPER.'!$BN$7*'SERVIÇO DE BORDO'!$G28)*VLOOKUP(RECEBIVEIS!$D$2,RECEBIVEIS!$AI$12:$AN$105,6,0)*2,""))</f>
        <v/>
      </c>
      <c r="AV28" s="183" t="str">
        <f>IF(J$24="","",IF(J28="SIM",SUM('FROTA OPER.'!$BN$8*'SERVIÇO DE BORDO'!$G28)*VLOOKUP(RECEBIVEIS!$D$2,RECEBIVEIS!$AI$12:$AN$105,6,0)*2,""))</f>
        <v/>
      </c>
      <c r="AW28" s="183" t="str">
        <f>IF(K$24="","",IF(K28="SIM",SUM('FROTA OPER.'!$BN$9*'SERVIÇO DE BORDO'!$G28)*VLOOKUP(RECEBIVEIS!$D$2,RECEBIVEIS!$AI$12:$AN$105,6,0)*2,""))</f>
        <v/>
      </c>
      <c r="AX28" s="183" t="str">
        <f>IF(L$24="","",IF(L28="SIM",SUM('FROTA OPER.'!$BN$10*'SERVIÇO DE BORDO'!$G28)*VLOOKUP(RECEBIVEIS!$D$2,RECEBIVEIS!$AI$12:$AN$105,6,0)*2,""))</f>
        <v/>
      </c>
      <c r="AY28" s="183" t="str">
        <f>IF(M$24="","",IF(M28="SIM",SUM('FROTA OPER.'!$BN$11*'SERVIÇO DE BORDO'!$G28)*VLOOKUP(RECEBIVEIS!$D$2,RECEBIVEIS!$AI$12:$AN$105,6,0)*2,""))</f>
        <v/>
      </c>
      <c r="AZ28" s="183" t="str">
        <f>IF(N$24="","",IF(N28="SIM",SUM('FROTA OPER.'!$BN$12*'SERVIÇO DE BORDO'!$G28)*VLOOKUP(RECEBIVEIS!$D$2,RECEBIVEIS!$AI$12:$AN$105,6,0)*2,""))</f>
        <v/>
      </c>
      <c r="BA28" s="183" t="str">
        <f>IF(O$24="","",IF(O28="SIM",SUM('FROTA OPER.'!$BN$13*'SERVIÇO DE BORDO'!$G28)*VLOOKUP(RECEBIVEIS!$D$2,RECEBIVEIS!$AI$12:$AN$105,6,0)*2,""))</f>
        <v/>
      </c>
      <c r="BB28" s="183" t="str">
        <f>IF(P$24="","",IF(P28="SIM",SUM('FROTA OPER.'!$BN$14*'SERVIÇO DE BORDO'!$G28)*VLOOKUP(RECEBIVEIS!$D$2,RECEBIVEIS!$AI$12:$AN$105,6,0)*2,""))</f>
        <v/>
      </c>
      <c r="BC28" s="183" t="str">
        <f>IF(Q$24="","",IF(Q28="SIM",SUM('FROTA OPER.'!$BN$15*'SERVIÇO DE BORDO'!$G28)*VLOOKUP(RECEBIVEIS!$D$2,RECEBIVEIS!$AI$12:$AN$105,6,0)*2,""))</f>
        <v/>
      </c>
      <c r="BD28" s="183" t="str">
        <f>IF(R$24="","",IF(R28="SIM",SUM('FROTA OPER.'!$BN$16*'SERVIÇO DE BORDO'!$G28)*VLOOKUP(RECEBIVEIS!$D$2,RECEBIVEIS!$AI$12:$AN$105,6,0)*2,""))</f>
        <v/>
      </c>
      <c r="BE28" s="183" t="str">
        <f>IF(S$24="","",IF(S28="SIM",SUM('FROTA OPER.'!$BN$17*'SERVIÇO DE BORDO'!$G28)*VLOOKUP(RECEBIVEIS!$D$2,RECEBIVEIS!$AI$12:$AN$105,6,0)*2,""))</f>
        <v/>
      </c>
      <c r="BF28" s="183" t="str">
        <f>IF(T$24="","",IF(T28="SIM",SUM('FROTA OPER.'!$BN$18*'SERVIÇO DE BORDO'!$G28)*VLOOKUP(RECEBIVEIS!$D$2,RECEBIVEIS!$AI$12:$AN$105,6,0)*2,""))</f>
        <v/>
      </c>
      <c r="BG28" s="183" t="str">
        <f>IF(U$24="","",IF(U28="SIM",SUM('FROTA OPER.'!$BN$19*'SERVIÇO DE BORDO'!$G28)*VLOOKUP(RECEBIVEIS!$D$2,RECEBIVEIS!$AI$12:$AN$105,6,0)*2,""))</f>
        <v/>
      </c>
      <c r="BH28" s="183" t="str">
        <f>IF(V$24="","",IF(V28="SIM",SUM('FROTA OPER.'!$BN$20*'SERVIÇO DE BORDO'!$G28)*VLOOKUP(RECEBIVEIS!$D$2,RECEBIVEIS!$AI$12:$AN$105,6,0)*2,""))</f>
        <v/>
      </c>
      <c r="BI28" s="183" t="str">
        <f>IF(W$24="","",IF(W28="SIM",SUM('FROTA OPER.'!$BN$21*'SERVIÇO DE BORDO'!$G28)*VLOOKUP(RECEBIVEIS!$D$2,RECEBIVEIS!$AI$12:$AN$105,6,0)*2,""))</f>
        <v/>
      </c>
      <c r="BJ28" s="183" t="str">
        <f>IF(X$24="","",IF(X28="SIM",SUM('FROTA OPER.'!$BN$22*'SERVIÇO DE BORDO'!$G28)*VLOOKUP(RECEBIVEIS!$D$2,RECEBIVEIS!$AI$12:$AN$105,6,0)*2,""))</f>
        <v/>
      </c>
      <c r="BK28" s="183" t="str">
        <f>IF(Y$24="","",IF(Y28="SIM",SUM('FROTA OPER.'!$BN$23*'SERVIÇO DE BORDO'!$G28)*VLOOKUP(RECEBIVEIS!$D$2,RECEBIVEIS!$AI$12:$AN$105,6,0)*2,""))</f>
        <v/>
      </c>
      <c r="BL28" s="183" t="str">
        <f>IF(Z$24="","",IF(Z28="SIM",SUM('FROTA OPER.'!$BN$24*'SERVIÇO DE BORDO'!$G28)*VLOOKUP(RECEBIVEIS!$D$2,RECEBIVEIS!$AI$12:$AN$105,6,0)*2,""))</f>
        <v/>
      </c>
      <c r="BM28" s="183" t="str">
        <f>IF(AA$24="","",IF(AA28="SIM",SUM('FROTA OPER.'!$BN$25*'SERVIÇO DE BORDO'!$G28)*VLOOKUP(RECEBIVEIS!$D$2,RECEBIVEIS!$AI$12:$AN$105,6,0)*2,""))</f>
        <v/>
      </c>
      <c r="BN28" s="183" t="str">
        <f>IF(AB$24="","",IF(AB28="SIM",SUM('FROTA OPER.'!$BN$26*'SERVIÇO DE BORDO'!$G28)*VLOOKUP(RECEBIVEIS!$D$2,RECEBIVEIS!$AI$12:$AN$105,6,0)*2,""))</f>
        <v/>
      </c>
      <c r="BO28" s="183" t="str">
        <f>IF(AC$24="","",IF(AC28="SIM",SUM('FROTA OPER.'!$BN$27*'SERVIÇO DE BORDO'!$G28)*VLOOKUP(RECEBIVEIS!$D$2,RECEBIVEIS!$AI$12:$AN$105,6,0)*2,""))</f>
        <v/>
      </c>
      <c r="BP28" s="183" t="str">
        <f>IF(AD$24="","",IF(AD28="SIM",SUM('FROTA OPER.'!$BN$28*'SERVIÇO DE BORDO'!$G28)*VLOOKUP(RECEBIVEIS!$D$2,RECEBIVEIS!$AI$12:$AN$105,6,0)*2,""))</f>
        <v/>
      </c>
      <c r="BQ28" s="183" t="str">
        <f>IF(AE$24="","",IF(AE28="SIM",SUM('FROTA OPER.'!$BN$29*'SERVIÇO DE BORDO'!$G28)*VLOOKUP(RECEBIVEIS!$D$2,RECEBIVEIS!$AI$12:$AN$105,6,0)*2,""))</f>
        <v/>
      </c>
      <c r="BR28" s="183" t="str">
        <f>IF(AF$24="","",IF(AF28="SIM",SUM('FROTA OPER.'!$BN$30*'SERVIÇO DE BORDO'!$G28)*VLOOKUP(RECEBIVEIS!$D$2,RECEBIVEIS!$AI$12:$AN$105,6,0)*2,""))</f>
        <v/>
      </c>
      <c r="BS28" s="183" t="str">
        <f>IF(AG$24="","",IF(AG28="SIM",SUM('FROTA OPER.'!$BN$31*'SERVIÇO DE BORDO'!$G28)*VLOOKUP(RECEBIVEIS!$D$2,RECEBIVEIS!$AI$12:$AN$105,6,0)*2,""))</f>
        <v/>
      </c>
      <c r="BT28" s="183" t="str">
        <f>IF(AH$24="","",IF(AH28="SIM",SUM('FROTA OPER.'!$BN$32*'SERVIÇO DE BORDO'!$G28)*VLOOKUP(RECEBIVEIS!$D$2,RECEBIVEIS!$AI$12:$AN$105,6,0)*2,""))</f>
        <v/>
      </c>
      <c r="BU28" s="183" t="str">
        <f>IF(AI$24="","",IF(AI28="SIM",SUM('FROTA OPER.'!$BN$33*'SERVIÇO DE BORDO'!$G28)*VLOOKUP(RECEBIVEIS!$D$2,RECEBIVEIS!$AI$12:$AN$105,6,0)*2,""))</f>
        <v/>
      </c>
      <c r="BV28" s="183" t="str">
        <f>IF(AJ$24="","",IF(AJ28="SIM",SUM('FROTA OPER.'!$BN$34*'SERVIÇO DE BORDO'!$G28)*VLOOKUP(RECEBIVEIS!$D$2,RECEBIVEIS!$AI$12:$AN$105,6,0)*2,""))</f>
        <v/>
      </c>
      <c r="BW28" s="183" t="str">
        <f>IF(AK$24="","",IF(AK28="SIM",SUM('FROTA OPER.'!$BN$35*'SERVIÇO DE BORDO'!$G28)*VLOOKUP(RECEBIVEIS!$D$2,RECEBIVEIS!$AI$12:$AN$105,6,0)*2,""))</f>
        <v/>
      </c>
      <c r="BX28" s="183" t="str">
        <f>IF(AL$24="","",IF(AL28="SIM",SUM('FROTA OPER.'!$BN$36*'SERVIÇO DE BORDO'!$G28)*VLOOKUP(RECEBIVEIS!$D$2,RECEBIVEIS!$AI$12:$AN$105,6,0)*2,""))</f>
        <v/>
      </c>
    </row>
    <row r="29" spans="2:76" ht="18.75" customHeight="1" x14ac:dyDescent="0.25">
      <c r="B29" s="600" t="s">
        <v>630</v>
      </c>
      <c r="C29" s="601"/>
      <c r="D29" s="601"/>
      <c r="E29" s="601"/>
      <c r="F29" s="602"/>
      <c r="G29" s="582">
        <v>10.45</v>
      </c>
      <c r="H29" s="583"/>
      <c r="I29" s="163"/>
      <c r="J29" s="164"/>
      <c r="K29" s="163"/>
      <c r="L29" s="164"/>
      <c r="M29" s="163"/>
      <c r="N29" s="164"/>
      <c r="O29" s="163"/>
      <c r="P29" s="164"/>
      <c r="Q29" s="163"/>
      <c r="R29" s="164"/>
      <c r="S29" s="163"/>
      <c r="T29" s="164"/>
      <c r="U29" s="163"/>
      <c r="V29" s="164"/>
      <c r="W29" s="163"/>
      <c r="X29" s="164"/>
      <c r="Y29" s="163"/>
      <c r="Z29" s="164"/>
      <c r="AA29" s="163"/>
      <c r="AB29" s="164"/>
      <c r="AC29" s="163"/>
      <c r="AD29" s="166"/>
      <c r="AE29" s="163"/>
      <c r="AF29" s="166"/>
      <c r="AG29" s="163"/>
      <c r="AH29" s="166"/>
      <c r="AI29" s="163"/>
      <c r="AJ29" s="166"/>
      <c r="AK29" s="163"/>
      <c r="AL29" s="166"/>
      <c r="AM29" s="606">
        <f t="shared" si="4"/>
        <v>0</v>
      </c>
      <c r="AN29" s="607"/>
      <c r="AO29" s="608"/>
      <c r="AP29" s="564"/>
      <c r="AQ29" s="565"/>
      <c r="AR29" s="565"/>
      <c r="AS29" s="566"/>
      <c r="AT29" s="179"/>
      <c r="AU29" s="183" t="str">
        <f>IF(I$24="","",IF(I29="SIM",SUM('FROTA OPER.'!$BN$7*'SERVIÇO DE BORDO'!$G29)*VLOOKUP(RECEBIVEIS!$D$2,RECEBIVEIS!$AI$12:$AN$105,6,0)*2,""))</f>
        <v/>
      </c>
      <c r="AV29" s="183" t="str">
        <f>IF(J$24="","",IF(J29="SIM",SUM('FROTA OPER.'!$BN$8*'SERVIÇO DE BORDO'!$G29)*VLOOKUP(RECEBIVEIS!$D$2,RECEBIVEIS!$AI$12:$AN$105,6,0)*2,""))</f>
        <v/>
      </c>
      <c r="AW29" s="183" t="str">
        <f>IF(K$24="","",IF(K29="SIM",SUM('FROTA OPER.'!$BN$9*'SERVIÇO DE BORDO'!$G29)*VLOOKUP(RECEBIVEIS!$D$2,RECEBIVEIS!$AI$12:$AN$105,6,0)*2,""))</f>
        <v/>
      </c>
      <c r="AX29" s="183" t="str">
        <f>IF(L$24="","",IF(L29="SIM",SUM('FROTA OPER.'!$BN$10*'SERVIÇO DE BORDO'!$G29)*VLOOKUP(RECEBIVEIS!$D$2,RECEBIVEIS!$AI$12:$AN$105,6,0)*2,""))</f>
        <v/>
      </c>
      <c r="AY29" s="183" t="str">
        <f>IF(M$24="","",IF(M29="SIM",SUM('FROTA OPER.'!$BN$11*'SERVIÇO DE BORDO'!$G29)*VLOOKUP(RECEBIVEIS!$D$2,RECEBIVEIS!$AI$12:$AN$105,6,0)*2,""))</f>
        <v/>
      </c>
      <c r="AZ29" s="183" t="str">
        <f>IF(N$24="","",IF(N29="SIM",SUM('FROTA OPER.'!$BN$12*'SERVIÇO DE BORDO'!$G29)*VLOOKUP(RECEBIVEIS!$D$2,RECEBIVEIS!$AI$12:$AN$105,6,0)*2,""))</f>
        <v/>
      </c>
      <c r="BA29" s="183" t="str">
        <f>IF(O$24="","",IF(O29="SIM",SUM('FROTA OPER.'!$BN$13*'SERVIÇO DE BORDO'!$G29)*VLOOKUP(RECEBIVEIS!$D$2,RECEBIVEIS!$AI$12:$AN$105,6,0)*2,""))</f>
        <v/>
      </c>
      <c r="BB29" s="183" t="str">
        <f>IF(P$24="","",IF(P29="SIM",SUM('FROTA OPER.'!$BN$14*'SERVIÇO DE BORDO'!$G29)*VLOOKUP(RECEBIVEIS!$D$2,RECEBIVEIS!$AI$12:$AN$105,6,0)*2,""))</f>
        <v/>
      </c>
      <c r="BC29" s="183" t="str">
        <f>IF(Q$24="","",IF(Q29="SIM",SUM('FROTA OPER.'!$BN$15*'SERVIÇO DE BORDO'!$G29)*VLOOKUP(RECEBIVEIS!$D$2,RECEBIVEIS!$AI$12:$AN$105,6,0)*2,""))</f>
        <v/>
      </c>
      <c r="BD29" s="183" t="str">
        <f>IF(R$24="","",IF(R29="SIM",SUM('FROTA OPER.'!$BN$16*'SERVIÇO DE BORDO'!$G29)*VLOOKUP(RECEBIVEIS!$D$2,RECEBIVEIS!$AI$12:$AN$105,6,0)*2,""))</f>
        <v/>
      </c>
      <c r="BE29" s="183" t="str">
        <f>IF(S$24="","",IF(S29="SIM",SUM('FROTA OPER.'!$BN$17*'SERVIÇO DE BORDO'!$G29)*VLOOKUP(RECEBIVEIS!$D$2,RECEBIVEIS!$AI$12:$AN$105,6,0)*2,""))</f>
        <v/>
      </c>
      <c r="BF29" s="183" t="str">
        <f>IF(T$24="","",IF(T29="SIM",SUM('FROTA OPER.'!$BN$18*'SERVIÇO DE BORDO'!$G29)*VLOOKUP(RECEBIVEIS!$D$2,RECEBIVEIS!$AI$12:$AN$105,6,0)*2,""))</f>
        <v/>
      </c>
      <c r="BG29" s="183" t="str">
        <f>IF(U$24="","",IF(U29="SIM",SUM('FROTA OPER.'!$BN$19*'SERVIÇO DE BORDO'!$G29)*VLOOKUP(RECEBIVEIS!$D$2,RECEBIVEIS!$AI$12:$AN$105,6,0)*2,""))</f>
        <v/>
      </c>
      <c r="BH29" s="183" t="str">
        <f>IF(V$24="","",IF(V29="SIM",SUM('FROTA OPER.'!$BN$20*'SERVIÇO DE BORDO'!$G29)*VLOOKUP(RECEBIVEIS!$D$2,RECEBIVEIS!$AI$12:$AN$105,6,0)*2,""))</f>
        <v/>
      </c>
      <c r="BI29" s="183" t="str">
        <f>IF(W$24="","",IF(W29="SIM",SUM('FROTA OPER.'!$BN$21*'SERVIÇO DE BORDO'!$G29)*VLOOKUP(RECEBIVEIS!$D$2,RECEBIVEIS!$AI$12:$AN$105,6,0)*2,""))</f>
        <v/>
      </c>
      <c r="BJ29" s="183" t="str">
        <f>IF(X$24="","",IF(X29="SIM",SUM('FROTA OPER.'!$BN$22*'SERVIÇO DE BORDO'!$G29)*VLOOKUP(RECEBIVEIS!$D$2,RECEBIVEIS!$AI$12:$AN$105,6,0)*2,""))</f>
        <v/>
      </c>
      <c r="BK29" s="183" t="str">
        <f>IF(Y$24="","",IF(Y29="SIM",SUM('FROTA OPER.'!$BN$23*'SERVIÇO DE BORDO'!$G29)*VLOOKUP(RECEBIVEIS!$D$2,RECEBIVEIS!$AI$12:$AN$105,6,0)*2,""))</f>
        <v/>
      </c>
      <c r="BL29" s="183" t="str">
        <f>IF(Z$24="","",IF(Z29="SIM",SUM('FROTA OPER.'!$BN$24*'SERVIÇO DE BORDO'!$G29)*VLOOKUP(RECEBIVEIS!$D$2,RECEBIVEIS!$AI$12:$AN$105,6,0)*2,""))</f>
        <v/>
      </c>
      <c r="BM29" s="183" t="str">
        <f>IF(AA$24="","",IF(AA29="SIM",SUM('FROTA OPER.'!$BN$25*'SERVIÇO DE BORDO'!$G29)*VLOOKUP(RECEBIVEIS!$D$2,RECEBIVEIS!$AI$12:$AN$105,6,0)*2,""))</f>
        <v/>
      </c>
      <c r="BN29" s="183" t="str">
        <f>IF(AB$24="","",IF(AB29="SIM",SUM('FROTA OPER.'!$BN$26*'SERVIÇO DE BORDO'!$G29)*VLOOKUP(RECEBIVEIS!$D$2,RECEBIVEIS!$AI$12:$AN$105,6,0)*2,""))</f>
        <v/>
      </c>
      <c r="BO29" s="183" t="str">
        <f>IF(AC$24="","",IF(AC29="SIM",SUM('FROTA OPER.'!$BN$27*'SERVIÇO DE BORDO'!$G29)*VLOOKUP(RECEBIVEIS!$D$2,RECEBIVEIS!$AI$12:$AN$105,6,0)*2,""))</f>
        <v/>
      </c>
      <c r="BP29" s="183" t="str">
        <f>IF(AD$24="","",IF(AD29="SIM",SUM('FROTA OPER.'!$BN$28*'SERVIÇO DE BORDO'!$G29)*VLOOKUP(RECEBIVEIS!$D$2,RECEBIVEIS!$AI$12:$AN$105,6,0)*2,""))</f>
        <v/>
      </c>
      <c r="BQ29" s="183" t="str">
        <f>IF(AE$24="","",IF(AE29="SIM",SUM('FROTA OPER.'!$BN$29*'SERVIÇO DE BORDO'!$G29)*VLOOKUP(RECEBIVEIS!$D$2,RECEBIVEIS!$AI$12:$AN$105,6,0)*2,""))</f>
        <v/>
      </c>
      <c r="BR29" s="183" t="str">
        <f>IF(AF$24="","",IF(AF29="SIM",SUM('FROTA OPER.'!$BN$30*'SERVIÇO DE BORDO'!$G29)*VLOOKUP(RECEBIVEIS!$D$2,RECEBIVEIS!$AI$12:$AN$105,6,0)*2,""))</f>
        <v/>
      </c>
      <c r="BS29" s="183" t="str">
        <f>IF(AG$24="","",IF(AG29="SIM",SUM('FROTA OPER.'!$BN$31*'SERVIÇO DE BORDO'!$G29)*VLOOKUP(RECEBIVEIS!$D$2,RECEBIVEIS!$AI$12:$AN$105,6,0)*2,""))</f>
        <v/>
      </c>
      <c r="BT29" s="183" t="str">
        <f>IF(AH$24="","",IF(AH29="SIM",SUM('FROTA OPER.'!$BN$32*'SERVIÇO DE BORDO'!$G29)*VLOOKUP(RECEBIVEIS!$D$2,RECEBIVEIS!$AI$12:$AN$105,6,0)*2,""))</f>
        <v/>
      </c>
      <c r="BU29" s="183" t="str">
        <f>IF(AI$24="","",IF(AI29="SIM",SUM('FROTA OPER.'!$BN$33*'SERVIÇO DE BORDO'!$G29)*VLOOKUP(RECEBIVEIS!$D$2,RECEBIVEIS!$AI$12:$AN$105,6,0)*2,""))</f>
        <v/>
      </c>
      <c r="BV29" s="183" t="str">
        <f>IF(AJ$24="","",IF(AJ29="SIM",SUM('FROTA OPER.'!$BN$34*'SERVIÇO DE BORDO'!$G29)*VLOOKUP(RECEBIVEIS!$D$2,RECEBIVEIS!$AI$12:$AN$105,6,0)*2,""))</f>
        <v/>
      </c>
      <c r="BW29" s="183" t="str">
        <f>IF(AK$24="","",IF(AK29="SIM",SUM('FROTA OPER.'!$BN$35*'SERVIÇO DE BORDO'!$G29)*VLOOKUP(RECEBIVEIS!$D$2,RECEBIVEIS!$AI$12:$AN$105,6,0)*2,""))</f>
        <v/>
      </c>
      <c r="BX29" s="183" t="str">
        <f>IF(AL$24="","",IF(AL29="SIM",SUM('FROTA OPER.'!$BN$36*'SERVIÇO DE BORDO'!$G29)*VLOOKUP(RECEBIVEIS!$D$2,RECEBIVEIS!$AI$12:$AN$105,6,0)*2,""))</f>
        <v/>
      </c>
    </row>
    <row r="30" spans="2:76" ht="18.75" customHeight="1" x14ac:dyDescent="0.25">
      <c r="B30" s="600" t="s">
        <v>631</v>
      </c>
      <c r="C30" s="601"/>
      <c r="D30" s="601"/>
      <c r="E30" s="601"/>
      <c r="F30" s="602"/>
      <c r="G30" s="582">
        <v>18</v>
      </c>
      <c r="H30" s="583"/>
      <c r="I30" s="163"/>
      <c r="J30" s="164"/>
      <c r="K30" s="163"/>
      <c r="L30" s="164"/>
      <c r="M30" s="163"/>
      <c r="N30" s="164"/>
      <c r="O30" s="163"/>
      <c r="P30" s="164"/>
      <c r="Q30" s="163"/>
      <c r="R30" s="164"/>
      <c r="S30" s="163"/>
      <c r="T30" s="164"/>
      <c r="U30" s="163"/>
      <c r="V30" s="164"/>
      <c r="W30" s="163"/>
      <c r="X30" s="164"/>
      <c r="Y30" s="163"/>
      <c r="Z30" s="164"/>
      <c r="AA30" s="163"/>
      <c r="AB30" s="164"/>
      <c r="AC30" s="163"/>
      <c r="AD30" s="166"/>
      <c r="AE30" s="163"/>
      <c r="AF30" s="166"/>
      <c r="AG30" s="163"/>
      <c r="AH30" s="166"/>
      <c r="AI30" s="163"/>
      <c r="AJ30" s="166"/>
      <c r="AK30" s="163"/>
      <c r="AL30" s="166"/>
      <c r="AM30" s="606">
        <f t="shared" si="4"/>
        <v>0</v>
      </c>
      <c r="AN30" s="607"/>
      <c r="AO30" s="608"/>
      <c r="AP30" s="564"/>
      <c r="AQ30" s="565"/>
      <c r="AR30" s="565"/>
      <c r="AS30" s="566"/>
      <c r="AT30" s="179"/>
      <c r="AU30" s="183" t="str">
        <f>IF(I$24="","",IF(I30="SIM",SUM('FROTA OPER.'!$BN$7*'SERVIÇO DE BORDO'!$G30)*VLOOKUP(RECEBIVEIS!$D$2,RECEBIVEIS!$AI$12:$AN$105,6,0)*2,""))</f>
        <v/>
      </c>
      <c r="AV30" s="183" t="str">
        <f>IF(J$24="","",IF(J30="SIM",SUM('FROTA OPER.'!$BN$8*'SERVIÇO DE BORDO'!$G30)*VLOOKUP(RECEBIVEIS!$D$2,RECEBIVEIS!$AI$12:$AN$105,6,0)*2,""))</f>
        <v/>
      </c>
      <c r="AW30" s="183" t="str">
        <f>IF(K$24="","",IF(K30="SIM",SUM('FROTA OPER.'!$BN$9*'SERVIÇO DE BORDO'!$G30)*VLOOKUP(RECEBIVEIS!$D$2,RECEBIVEIS!$AI$12:$AN$105,6,0)*2,""))</f>
        <v/>
      </c>
      <c r="AX30" s="183" t="str">
        <f>IF(L$24="","",IF(L30="SIM",SUM('FROTA OPER.'!$BN$10*'SERVIÇO DE BORDO'!$G30)*VLOOKUP(RECEBIVEIS!$D$2,RECEBIVEIS!$AI$12:$AN$105,6,0)*2,""))</f>
        <v/>
      </c>
      <c r="AY30" s="183" t="str">
        <f>IF(M$24="","",IF(M30="SIM",SUM('FROTA OPER.'!$BN$11*'SERVIÇO DE BORDO'!$G30)*VLOOKUP(RECEBIVEIS!$D$2,RECEBIVEIS!$AI$12:$AN$105,6,0)*2,""))</f>
        <v/>
      </c>
      <c r="AZ30" s="183" t="str">
        <f>IF(N$24="","",IF(N30="SIM",SUM('FROTA OPER.'!$BN$12*'SERVIÇO DE BORDO'!$G30)*VLOOKUP(RECEBIVEIS!$D$2,RECEBIVEIS!$AI$12:$AN$105,6,0)*2,""))</f>
        <v/>
      </c>
      <c r="BA30" s="183" t="str">
        <f>IF(O$24="","",IF(O30="SIM",SUM('FROTA OPER.'!$BN$13*'SERVIÇO DE BORDO'!$G30)*VLOOKUP(RECEBIVEIS!$D$2,RECEBIVEIS!$AI$12:$AN$105,6,0)*2,""))</f>
        <v/>
      </c>
      <c r="BB30" s="183" t="str">
        <f>IF(P$24="","",IF(P30="SIM",SUM('FROTA OPER.'!$BN$14*'SERVIÇO DE BORDO'!$G30)*VLOOKUP(RECEBIVEIS!$D$2,RECEBIVEIS!$AI$12:$AN$105,6,0)*2,""))</f>
        <v/>
      </c>
      <c r="BC30" s="183" t="str">
        <f>IF(Q$24="","",IF(Q30="SIM",SUM('FROTA OPER.'!$BN$15*'SERVIÇO DE BORDO'!$G30)*VLOOKUP(RECEBIVEIS!$D$2,RECEBIVEIS!$AI$12:$AN$105,6,0)*2,""))</f>
        <v/>
      </c>
      <c r="BD30" s="183" t="str">
        <f>IF(R$24="","",IF(R30="SIM",SUM('FROTA OPER.'!$BN$16*'SERVIÇO DE BORDO'!$G30)*VLOOKUP(RECEBIVEIS!$D$2,RECEBIVEIS!$AI$12:$AN$105,6,0)*2,""))</f>
        <v/>
      </c>
      <c r="BE30" s="183" t="str">
        <f>IF(S$24="","",IF(S30="SIM",SUM('FROTA OPER.'!$BN$17*'SERVIÇO DE BORDO'!$G30)*VLOOKUP(RECEBIVEIS!$D$2,RECEBIVEIS!$AI$12:$AN$105,6,0)*2,""))</f>
        <v/>
      </c>
      <c r="BF30" s="183" t="str">
        <f>IF(T$24="","",IF(T30="SIM",SUM('FROTA OPER.'!$BN$18*'SERVIÇO DE BORDO'!$G30)*VLOOKUP(RECEBIVEIS!$D$2,RECEBIVEIS!$AI$12:$AN$105,6,0)*2,""))</f>
        <v/>
      </c>
      <c r="BG30" s="183" t="str">
        <f>IF(U$24="","",IF(U30="SIM",SUM('FROTA OPER.'!$BN$19*'SERVIÇO DE BORDO'!$G30)*VLOOKUP(RECEBIVEIS!$D$2,RECEBIVEIS!$AI$12:$AN$105,6,0)*2,""))</f>
        <v/>
      </c>
      <c r="BH30" s="183" t="str">
        <f>IF(V$24="","",IF(V30="SIM",SUM('FROTA OPER.'!$BN$20*'SERVIÇO DE BORDO'!$G30)*VLOOKUP(RECEBIVEIS!$D$2,RECEBIVEIS!$AI$12:$AN$105,6,0)*2,""))</f>
        <v/>
      </c>
      <c r="BI30" s="183" t="str">
        <f>IF(W$24="","",IF(W30="SIM",SUM('FROTA OPER.'!$BN$21*'SERVIÇO DE BORDO'!$G30)*VLOOKUP(RECEBIVEIS!$D$2,RECEBIVEIS!$AI$12:$AN$105,6,0)*2,""))</f>
        <v/>
      </c>
      <c r="BJ30" s="183" t="str">
        <f>IF(X$24="","",IF(X30="SIM",SUM('FROTA OPER.'!$BN$22*'SERVIÇO DE BORDO'!$G30)*VLOOKUP(RECEBIVEIS!$D$2,RECEBIVEIS!$AI$12:$AN$105,6,0)*2,""))</f>
        <v/>
      </c>
      <c r="BK30" s="183" t="str">
        <f>IF(Y$24="","",IF(Y30="SIM",SUM('FROTA OPER.'!$BN$23*'SERVIÇO DE BORDO'!$G30)*VLOOKUP(RECEBIVEIS!$D$2,RECEBIVEIS!$AI$12:$AN$105,6,0)*2,""))</f>
        <v/>
      </c>
      <c r="BL30" s="183" t="str">
        <f>IF(Z$24="","",IF(Z30="SIM",SUM('FROTA OPER.'!$BN$24*'SERVIÇO DE BORDO'!$G30)*VLOOKUP(RECEBIVEIS!$D$2,RECEBIVEIS!$AI$12:$AN$105,6,0)*2,""))</f>
        <v/>
      </c>
      <c r="BM30" s="183" t="str">
        <f>IF(AA$24="","",IF(AA30="SIM",SUM('FROTA OPER.'!$BN$25*'SERVIÇO DE BORDO'!$G30)*VLOOKUP(RECEBIVEIS!$D$2,RECEBIVEIS!$AI$12:$AN$105,6,0)*2,""))</f>
        <v/>
      </c>
      <c r="BN30" s="183" t="str">
        <f>IF(AB$24="","",IF(AB30="SIM",SUM('FROTA OPER.'!$BN$26*'SERVIÇO DE BORDO'!$G30)*VLOOKUP(RECEBIVEIS!$D$2,RECEBIVEIS!$AI$12:$AN$105,6,0)*2,""))</f>
        <v/>
      </c>
      <c r="BO30" s="183" t="str">
        <f>IF(AC$24="","",IF(AC30="SIM",SUM('FROTA OPER.'!$BN$27*'SERVIÇO DE BORDO'!$G30)*VLOOKUP(RECEBIVEIS!$D$2,RECEBIVEIS!$AI$12:$AN$105,6,0)*2,""))</f>
        <v/>
      </c>
      <c r="BP30" s="183" t="str">
        <f>IF(AD$24="","",IF(AD30="SIM",SUM('FROTA OPER.'!$BN$28*'SERVIÇO DE BORDO'!$G30)*VLOOKUP(RECEBIVEIS!$D$2,RECEBIVEIS!$AI$12:$AN$105,6,0)*2,""))</f>
        <v/>
      </c>
      <c r="BQ30" s="183" t="str">
        <f>IF(AE$24="","",IF(AE30="SIM",SUM('FROTA OPER.'!$BN$29*'SERVIÇO DE BORDO'!$G30)*VLOOKUP(RECEBIVEIS!$D$2,RECEBIVEIS!$AI$12:$AN$105,6,0)*2,""))</f>
        <v/>
      </c>
      <c r="BR30" s="183" t="str">
        <f>IF(AF$24="","",IF(AF30="SIM",SUM('FROTA OPER.'!$BN$30*'SERVIÇO DE BORDO'!$G30)*VLOOKUP(RECEBIVEIS!$D$2,RECEBIVEIS!$AI$12:$AN$105,6,0)*2,""))</f>
        <v/>
      </c>
      <c r="BS30" s="183" t="str">
        <f>IF(AG$24="","",IF(AG30="SIM",SUM('FROTA OPER.'!$BN$31*'SERVIÇO DE BORDO'!$G30)*VLOOKUP(RECEBIVEIS!$D$2,RECEBIVEIS!$AI$12:$AN$105,6,0)*2,""))</f>
        <v/>
      </c>
      <c r="BT30" s="183" t="str">
        <f>IF(AH$24="","",IF(AH30="SIM",SUM('FROTA OPER.'!$BN$32*'SERVIÇO DE BORDO'!$G30)*VLOOKUP(RECEBIVEIS!$D$2,RECEBIVEIS!$AI$12:$AN$105,6,0)*2,""))</f>
        <v/>
      </c>
      <c r="BU30" s="183" t="str">
        <f>IF(AI$24="","",IF(AI30="SIM",SUM('FROTA OPER.'!$BN$33*'SERVIÇO DE BORDO'!$G30)*VLOOKUP(RECEBIVEIS!$D$2,RECEBIVEIS!$AI$12:$AN$105,6,0)*2,""))</f>
        <v/>
      </c>
      <c r="BV30" s="183" t="str">
        <f>IF(AJ$24="","",IF(AJ30="SIM",SUM('FROTA OPER.'!$BN$34*'SERVIÇO DE BORDO'!$G30)*VLOOKUP(RECEBIVEIS!$D$2,RECEBIVEIS!$AI$12:$AN$105,6,0)*2,""))</f>
        <v/>
      </c>
      <c r="BW30" s="183" t="str">
        <f>IF(AK$24="","",IF(AK30="SIM",SUM('FROTA OPER.'!$BN$35*'SERVIÇO DE BORDO'!$G30)*VLOOKUP(RECEBIVEIS!$D$2,RECEBIVEIS!$AI$12:$AN$105,6,0)*2,""))</f>
        <v/>
      </c>
      <c r="BX30" s="183" t="str">
        <f>IF(AL$24="","",IF(AL30="SIM",SUM('FROTA OPER.'!$BN$36*'SERVIÇO DE BORDO'!$G30)*VLOOKUP(RECEBIVEIS!$D$2,RECEBIVEIS!$AI$12:$AN$105,6,0)*2,""))</f>
        <v/>
      </c>
    </row>
    <row r="31" spans="2:76" ht="18.75" customHeight="1" x14ac:dyDescent="0.25">
      <c r="B31" s="600" t="s">
        <v>348</v>
      </c>
      <c r="C31" s="601"/>
      <c r="D31" s="601"/>
      <c r="E31" s="601"/>
      <c r="F31" s="602"/>
      <c r="G31" s="582">
        <v>9.5</v>
      </c>
      <c r="H31" s="583"/>
      <c r="I31" s="163"/>
      <c r="J31" s="164"/>
      <c r="K31" s="163"/>
      <c r="L31" s="164"/>
      <c r="M31" s="163"/>
      <c r="N31" s="164"/>
      <c r="O31" s="163"/>
      <c r="P31" s="164"/>
      <c r="Q31" s="163"/>
      <c r="R31" s="164"/>
      <c r="S31" s="163"/>
      <c r="T31" s="164"/>
      <c r="U31" s="163"/>
      <c r="V31" s="164"/>
      <c r="W31" s="163"/>
      <c r="X31" s="164"/>
      <c r="Y31" s="163"/>
      <c r="Z31" s="164"/>
      <c r="AA31" s="163"/>
      <c r="AB31" s="164"/>
      <c r="AC31" s="163"/>
      <c r="AD31" s="166"/>
      <c r="AE31" s="163"/>
      <c r="AF31" s="166"/>
      <c r="AG31" s="163"/>
      <c r="AH31" s="166"/>
      <c r="AI31" s="163"/>
      <c r="AJ31" s="166"/>
      <c r="AK31" s="163"/>
      <c r="AL31" s="166"/>
      <c r="AM31" s="606">
        <f t="shared" si="4"/>
        <v>0</v>
      </c>
      <c r="AN31" s="607"/>
      <c r="AO31" s="608"/>
      <c r="AP31" s="564"/>
      <c r="AQ31" s="565"/>
      <c r="AR31" s="565"/>
      <c r="AS31" s="566"/>
      <c r="AT31" s="179"/>
      <c r="AU31" s="183" t="str">
        <f>IF(I$24="","",IF(I31="SIM",SUM('FROTA OPER.'!$BN$7*'SERVIÇO DE BORDO'!$G31)*VLOOKUP(RECEBIVEIS!$D$2,RECEBIVEIS!$AI$12:$AN$105,6,0)*2,""))</f>
        <v/>
      </c>
      <c r="AV31" s="183" t="str">
        <f>IF(J$24="","",IF(J31="SIM",SUM('FROTA OPER.'!$BN$8*'SERVIÇO DE BORDO'!$G31)*VLOOKUP(RECEBIVEIS!$D$2,RECEBIVEIS!$AI$12:$AN$105,6,0)*2,""))</f>
        <v/>
      </c>
      <c r="AW31" s="183" t="str">
        <f>IF(K$24="","",IF(K31="SIM",SUM('FROTA OPER.'!$BN$9*'SERVIÇO DE BORDO'!$G31)*VLOOKUP(RECEBIVEIS!$D$2,RECEBIVEIS!$AI$12:$AN$105,6,0)*2,""))</f>
        <v/>
      </c>
      <c r="AX31" s="183" t="str">
        <f>IF(L$24="","",IF(L31="SIM",SUM('FROTA OPER.'!$BN$10*'SERVIÇO DE BORDO'!$G31)*VLOOKUP(RECEBIVEIS!$D$2,RECEBIVEIS!$AI$12:$AN$105,6,0)*2,""))</f>
        <v/>
      </c>
      <c r="AY31" s="183" t="str">
        <f>IF(M$24="","",IF(M31="SIM",SUM('FROTA OPER.'!$BN$11*'SERVIÇO DE BORDO'!$G31)*VLOOKUP(RECEBIVEIS!$D$2,RECEBIVEIS!$AI$12:$AN$105,6,0)*2,""))</f>
        <v/>
      </c>
      <c r="AZ31" s="183" t="str">
        <f>IF(N$24="","",IF(N31="SIM",SUM('FROTA OPER.'!$BN$12*'SERVIÇO DE BORDO'!$G31)*VLOOKUP(RECEBIVEIS!$D$2,RECEBIVEIS!$AI$12:$AN$105,6,0)*2,""))</f>
        <v/>
      </c>
      <c r="BA31" s="183" t="str">
        <f>IF(O$24="","",IF(O31="SIM",SUM('FROTA OPER.'!$BN$13*'SERVIÇO DE BORDO'!$G31)*VLOOKUP(RECEBIVEIS!$D$2,RECEBIVEIS!$AI$12:$AN$105,6,0)*2,""))</f>
        <v/>
      </c>
      <c r="BB31" s="183" t="str">
        <f>IF(P$24="","",IF(P31="SIM",SUM('FROTA OPER.'!$BN$14*'SERVIÇO DE BORDO'!$G31)*VLOOKUP(RECEBIVEIS!$D$2,RECEBIVEIS!$AI$12:$AN$105,6,0)*2,""))</f>
        <v/>
      </c>
      <c r="BC31" s="183" t="str">
        <f>IF(Q$24="","",IF(Q31="SIM",SUM('FROTA OPER.'!$BN$15*'SERVIÇO DE BORDO'!$G31)*VLOOKUP(RECEBIVEIS!$D$2,RECEBIVEIS!$AI$12:$AN$105,6,0)*2,""))</f>
        <v/>
      </c>
      <c r="BD31" s="183" t="str">
        <f>IF(R$24="","",IF(R31="SIM",SUM('FROTA OPER.'!$BN$16*'SERVIÇO DE BORDO'!$G31)*VLOOKUP(RECEBIVEIS!$D$2,RECEBIVEIS!$AI$12:$AN$105,6,0)*2,""))</f>
        <v/>
      </c>
      <c r="BE31" s="183" t="str">
        <f>IF(S$24="","",IF(S31="SIM",SUM('FROTA OPER.'!$BN$17*'SERVIÇO DE BORDO'!$G31)*VLOOKUP(RECEBIVEIS!$D$2,RECEBIVEIS!$AI$12:$AN$105,6,0)*2,""))</f>
        <v/>
      </c>
      <c r="BF31" s="183" t="str">
        <f>IF(T$24="","",IF(T31="SIM",SUM('FROTA OPER.'!$BN$18*'SERVIÇO DE BORDO'!$G31)*VLOOKUP(RECEBIVEIS!$D$2,RECEBIVEIS!$AI$12:$AN$105,6,0)*2,""))</f>
        <v/>
      </c>
      <c r="BG31" s="183" t="str">
        <f>IF(U$24="","",IF(U31="SIM",SUM('FROTA OPER.'!$BN$19*'SERVIÇO DE BORDO'!$G31)*VLOOKUP(RECEBIVEIS!$D$2,RECEBIVEIS!$AI$12:$AN$105,6,0)*2,""))</f>
        <v/>
      </c>
      <c r="BH31" s="183" t="str">
        <f>IF(V$24="","",IF(V31="SIM",SUM('FROTA OPER.'!$BN$20*'SERVIÇO DE BORDO'!$G31)*VLOOKUP(RECEBIVEIS!$D$2,RECEBIVEIS!$AI$12:$AN$105,6,0)*2,""))</f>
        <v/>
      </c>
      <c r="BI31" s="183" t="str">
        <f>IF(W$24="","",IF(W31="SIM",SUM('FROTA OPER.'!$BN$21*'SERVIÇO DE BORDO'!$G31)*VLOOKUP(RECEBIVEIS!$D$2,RECEBIVEIS!$AI$12:$AN$105,6,0)*2,""))</f>
        <v/>
      </c>
      <c r="BJ31" s="183" t="str">
        <f>IF(X$24="","",IF(X31="SIM",SUM('FROTA OPER.'!$BN$22*'SERVIÇO DE BORDO'!$G31)*VLOOKUP(RECEBIVEIS!$D$2,RECEBIVEIS!$AI$12:$AN$105,6,0)*2,""))</f>
        <v/>
      </c>
      <c r="BK31" s="183" t="str">
        <f>IF(Y$24="","",IF(Y31="SIM",SUM('FROTA OPER.'!$BN$23*'SERVIÇO DE BORDO'!$G31)*VLOOKUP(RECEBIVEIS!$D$2,RECEBIVEIS!$AI$12:$AN$105,6,0)*2,""))</f>
        <v/>
      </c>
      <c r="BL31" s="183" t="str">
        <f>IF(Z$24="","",IF(Z31="SIM",SUM('FROTA OPER.'!$BN$24*'SERVIÇO DE BORDO'!$G31)*VLOOKUP(RECEBIVEIS!$D$2,RECEBIVEIS!$AI$12:$AN$105,6,0)*2,""))</f>
        <v/>
      </c>
      <c r="BM31" s="183" t="str">
        <f>IF(AA$24="","",IF(AA31="SIM",SUM('FROTA OPER.'!$BN$25*'SERVIÇO DE BORDO'!$G31)*VLOOKUP(RECEBIVEIS!$D$2,RECEBIVEIS!$AI$12:$AN$105,6,0)*2,""))</f>
        <v/>
      </c>
      <c r="BN31" s="183" t="str">
        <f>IF(AB$24="","",IF(AB31="SIM",SUM('FROTA OPER.'!$BN$26*'SERVIÇO DE BORDO'!$G31)*VLOOKUP(RECEBIVEIS!$D$2,RECEBIVEIS!$AI$12:$AN$105,6,0)*2,""))</f>
        <v/>
      </c>
      <c r="BO31" s="183" t="str">
        <f>IF(AC$24="","",IF(AC31="SIM",SUM('FROTA OPER.'!$BN$27*'SERVIÇO DE BORDO'!$G31)*VLOOKUP(RECEBIVEIS!$D$2,RECEBIVEIS!$AI$12:$AN$105,6,0)*2,""))</f>
        <v/>
      </c>
      <c r="BP31" s="183" t="str">
        <f>IF(AD$24="","",IF(AD31="SIM",SUM('FROTA OPER.'!$BN$28*'SERVIÇO DE BORDO'!$G31)*VLOOKUP(RECEBIVEIS!$D$2,RECEBIVEIS!$AI$12:$AN$105,6,0)*2,""))</f>
        <v/>
      </c>
      <c r="BQ31" s="183" t="str">
        <f>IF(AE$24="","",IF(AE31="SIM",SUM('FROTA OPER.'!$BN$29*'SERVIÇO DE BORDO'!$G31)*VLOOKUP(RECEBIVEIS!$D$2,RECEBIVEIS!$AI$12:$AN$105,6,0)*2,""))</f>
        <v/>
      </c>
      <c r="BR31" s="183" t="str">
        <f>IF(AF$24="","",IF(AF31="SIM",SUM('FROTA OPER.'!$BN$30*'SERVIÇO DE BORDO'!$G31)*VLOOKUP(RECEBIVEIS!$D$2,RECEBIVEIS!$AI$12:$AN$105,6,0)*2,""))</f>
        <v/>
      </c>
      <c r="BS31" s="183" t="str">
        <f>IF(AG$24="","",IF(AG31="SIM",SUM('FROTA OPER.'!$BN$31*'SERVIÇO DE BORDO'!$G31)*VLOOKUP(RECEBIVEIS!$D$2,RECEBIVEIS!$AI$12:$AN$105,6,0)*2,""))</f>
        <v/>
      </c>
      <c r="BT31" s="183" t="str">
        <f>IF(AH$24="","",IF(AH31="SIM",SUM('FROTA OPER.'!$BN$32*'SERVIÇO DE BORDO'!$G31)*VLOOKUP(RECEBIVEIS!$D$2,RECEBIVEIS!$AI$12:$AN$105,6,0)*2,""))</f>
        <v/>
      </c>
      <c r="BU31" s="183" t="str">
        <f>IF(AI$24="","",IF(AI31="SIM",SUM('FROTA OPER.'!$BN$33*'SERVIÇO DE BORDO'!$G31)*VLOOKUP(RECEBIVEIS!$D$2,RECEBIVEIS!$AI$12:$AN$105,6,0)*2,""))</f>
        <v/>
      </c>
      <c r="BV31" s="183" t="str">
        <f>IF(AJ$24="","",IF(AJ31="SIM",SUM('FROTA OPER.'!$BN$34*'SERVIÇO DE BORDO'!$G31)*VLOOKUP(RECEBIVEIS!$D$2,RECEBIVEIS!$AI$12:$AN$105,6,0)*2,""))</f>
        <v/>
      </c>
      <c r="BW31" s="183" t="str">
        <f>IF(AK$24="","",IF(AK31="SIM",SUM('FROTA OPER.'!$BN$35*'SERVIÇO DE BORDO'!$G31)*VLOOKUP(RECEBIVEIS!$D$2,RECEBIVEIS!$AI$12:$AN$105,6,0)*2,""))</f>
        <v/>
      </c>
      <c r="BX31" s="183" t="str">
        <f>IF(AL$24="","",IF(AL31="SIM",SUM('FROTA OPER.'!$BN$36*'SERVIÇO DE BORDO'!$G31)*VLOOKUP(RECEBIVEIS!$D$2,RECEBIVEIS!$AI$12:$AN$105,6,0)*2,""))</f>
        <v/>
      </c>
    </row>
    <row r="32" spans="2:76" ht="18.75" customHeight="1" x14ac:dyDescent="0.25">
      <c r="B32" s="600" t="s">
        <v>632</v>
      </c>
      <c r="C32" s="601"/>
      <c r="D32" s="601"/>
      <c r="E32" s="601"/>
      <c r="F32" s="602"/>
      <c r="G32" s="582">
        <v>18</v>
      </c>
      <c r="H32" s="583"/>
      <c r="I32" s="163"/>
      <c r="J32" s="164"/>
      <c r="K32" s="163"/>
      <c r="L32" s="164"/>
      <c r="M32" s="163"/>
      <c r="N32" s="164"/>
      <c r="O32" s="163"/>
      <c r="P32" s="164"/>
      <c r="Q32" s="163"/>
      <c r="R32" s="164"/>
      <c r="S32" s="163"/>
      <c r="T32" s="164"/>
      <c r="U32" s="163"/>
      <c r="V32" s="164"/>
      <c r="W32" s="163"/>
      <c r="X32" s="164"/>
      <c r="Y32" s="163"/>
      <c r="Z32" s="164"/>
      <c r="AA32" s="163"/>
      <c r="AB32" s="164"/>
      <c r="AC32" s="163"/>
      <c r="AD32" s="166"/>
      <c r="AE32" s="163"/>
      <c r="AF32" s="166"/>
      <c r="AG32" s="163"/>
      <c r="AH32" s="166"/>
      <c r="AI32" s="163"/>
      <c r="AJ32" s="166"/>
      <c r="AK32" s="163"/>
      <c r="AL32" s="166"/>
      <c r="AM32" s="606">
        <f t="shared" si="4"/>
        <v>0</v>
      </c>
      <c r="AN32" s="607"/>
      <c r="AO32" s="608"/>
      <c r="AP32" s="564"/>
      <c r="AQ32" s="565"/>
      <c r="AR32" s="565"/>
      <c r="AS32" s="566"/>
      <c r="AT32" s="179"/>
      <c r="AU32" s="183" t="str">
        <f>IF(I$24="","",IF(I32="SIM",SUM('FROTA OPER.'!$BN$7*'SERVIÇO DE BORDO'!$G32)*VLOOKUP(RECEBIVEIS!$D$2,RECEBIVEIS!$AI$12:$AN$105,6,0)*2,""))</f>
        <v/>
      </c>
      <c r="AV32" s="183" t="str">
        <f>IF(J$24="","",IF(J32="SIM",SUM('FROTA OPER.'!$BN$8*'SERVIÇO DE BORDO'!$G32)*VLOOKUP(RECEBIVEIS!$D$2,RECEBIVEIS!$AI$12:$AN$105,6,0)*2,""))</f>
        <v/>
      </c>
      <c r="AW32" s="183" t="str">
        <f>IF(K$24="","",IF(K32="SIM",SUM('FROTA OPER.'!$BN$9*'SERVIÇO DE BORDO'!$G32)*VLOOKUP(RECEBIVEIS!$D$2,RECEBIVEIS!$AI$12:$AN$105,6,0)*2,""))</f>
        <v/>
      </c>
      <c r="AX32" s="183" t="str">
        <f>IF(L$24="","",IF(L32="SIM",SUM('FROTA OPER.'!$BN$10*'SERVIÇO DE BORDO'!$G32)*VLOOKUP(RECEBIVEIS!$D$2,RECEBIVEIS!$AI$12:$AN$105,6,0)*2,""))</f>
        <v/>
      </c>
      <c r="AY32" s="183" t="str">
        <f>IF(M$24="","",IF(M32="SIM",SUM('FROTA OPER.'!$BN$11*'SERVIÇO DE BORDO'!$G32)*VLOOKUP(RECEBIVEIS!$D$2,RECEBIVEIS!$AI$12:$AN$105,6,0)*2,""))</f>
        <v/>
      </c>
      <c r="AZ32" s="183" t="str">
        <f>IF(N$24="","",IF(N32="SIM",SUM('FROTA OPER.'!$BN$12*'SERVIÇO DE BORDO'!$G32)*VLOOKUP(RECEBIVEIS!$D$2,RECEBIVEIS!$AI$12:$AN$105,6,0)*2,""))</f>
        <v/>
      </c>
      <c r="BA32" s="183" t="str">
        <f>IF(O$24="","",IF(O32="SIM",SUM('FROTA OPER.'!$BN$13*'SERVIÇO DE BORDO'!$G32)*VLOOKUP(RECEBIVEIS!$D$2,RECEBIVEIS!$AI$12:$AN$105,6,0)*2,""))</f>
        <v/>
      </c>
      <c r="BB32" s="183" t="str">
        <f>IF(P$24="","",IF(P32="SIM",SUM('FROTA OPER.'!$BN$14*'SERVIÇO DE BORDO'!$G32)*VLOOKUP(RECEBIVEIS!$D$2,RECEBIVEIS!$AI$12:$AN$105,6,0)*2,""))</f>
        <v/>
      </c>
      <c r="BC32" s="183" t="str">
        <f>IF(Q$24="","",IF(Q32="SIM",SUM('FROTA OPER.'!$BN$15*'SERVIÇO DE BORDO'!$G32)*VLOOKUP(RECEBIVEIS!$D$2,RECEBIVEIS!$AI$12:$AN$105,6,0)*2,""))</f>
        <v/>
      </c>
      <c r="BD32" s="183" t="str">
        <f>IF(R$24="","",IF(R32="SIM",SUM('FROTA OPER.'!$BN$16*'SERVIÇO DE BORDO'!$G32)*VLOOKUP(RECEBIVEIS!$D$2,RECEBIVEIS!$AI$12:$AN$105,6,0)*2,""))</f>
        <v/>
      </c>
      <c r="BE32" s="183" t="str">
        <f>IF(S$24="","",IF(S32="SIM",SUM('FROTA OPER.'!$BN$17*'SERVIÇO DE BORDO'!$G32)*VLOOKUP(RECEBIVEIS!$D$2,RECEBIVEIS!$AI$12:$AN$105,6,0)*2,""))</f>
        <v/>
      </c>
      <c r="BF32" s="183" t="str">
        <f>IF(T$24="","",IF(T32="SIM",SUM('FROTA OPER.'!$BN$18*'SERVIÇO DE BORDO'!$G32)*VLOOKUP(RECEBIVEIS!$D$2,RECEBIVEIS!$AI$12:$AN$105,6,0)*2,""))</f>
        <v/>
      </c>
      <c r="BG32" s="183" t="str">
        <f>IF(U$24="","",IF(U32="SIM",SUM('FROTA OPER.'!$BN$19*'SERVIÇO DE BORDO'!$G32)*VLOOKUP(RECEBIVEIS!$D$2,RECEBIVEIS!$AI$12:$AN$105,6,0)*2,""))</f>
        <v/>
      </c>
      <c r="BH32" s="183" t="str">
        <f>IF(V$24="","",IF(V32="SIM",SUM('FROTA OPER.'!$BN$20*'SERVIÇO DE BORDO'!$G32)*VLOOKUP(RECEBIVEIS!$D$2,RECEBIVEIS!$AI$12:$AN$105,6,0)*2,""))</f>
        <v/>
      </c>
      <c r="BI32" s="183" t="str">
        <f>IF(W$24="","",IF(W32="SIM",SUM('FROTA OPER.'!$BN$21*'SERVIÇO DE BORDO'!$G32)*VLOOKUP(RECEBIVEIS!$D$2,RECEBIVEIS!$AI$12:$AN$105,6,0)*2,""))</f>
        <v/>
      </c>
      <c r="BJ32" s="183" t="str">
        <f>IF(X$24="","",IF(X32="SIM",SUM('FROTA OPER.'!$BN$22*'SERVIÇO DE BORDO'!$G32)*VLOOKUP(RECEBIVEIS!$D$2,RECEBIVEIS!$AI$12:$AN$105,6,0)*2,""))</f>
        <v/>
      </c>
      <c r="BK32" s="183" t="str">
        <f>IF(Y$24="","",IF(Y32="SIM",SUM('FROTA OPER.'!$BN$23*'SERVIÇO DE BORDO'!$G32)*VLOOKUP(RECEBIVEIS!$D$2,RECEBIVEIS!$AI$12:$AN$105,6,0)*2,""))</f>
        <v/>
      </c>
      <c r="BL32" s="183" t="str">
        <f>IF(Z$24="","",IF(Z32="SIM",SUM('FROTA OPER.'!$BN$24*'SERVIÇO DE BORDO'!$G32)*VLOOKUP(RECEBIVEIS!$D$2,RECEBIVEIS!$AI$12:$AN$105,6,0)*2,""))</f>
        <v/>
      </c>
      <c r="BM32" s="183" t="str">
        <f>IF(AA$24="","",IF(AA32="SIM",SUM('FROTA OPER.'!$BN$25*'SERVIÇO DE BORDO'!$G32)*VLOOKUP(RECEBIVEIS!$D$2,RECEBIVEIS!$AI$12:$AN$105,6,0)*2,""))</f>
        <v/>
      </c>
      <c r="BN32" s="183" t="str">
        <f>IF(AB$24="","",IF(AB32="SIM",SUM('FROTA OPER.'!$BN$26*'SERVIÇO DE BORDO'!$G32)*VLOOKUP(RECEBIVEIS!$D$2,RECEBIVEIS!$AI$12:$AN$105,6,0)*2,""))</f>
        <v/>
      </c>
      <c r="BO32" s="183" t="str">
        <f>IF(AC$24="","",IF(AC32="SIM",SUM('FROTA OPER.'!$BN$27*'SERVIÇO DE BORDO'!$G32)*VLOOKUP(RECEBIVEIS!$D$2,RECEBIVEIS!$AI$12:$AN$105,6,0)*2,""))</f>
        <v/>
      </c>
      <c r="BP32" s="183" t="str">
        <f>IF(AD$24="","",IF(AD32="SIM",SUM('FROTA OPER.'!$BN$28*'SERVIÇO DE BORDO'!$G32)*VLOOKUP(RECEBIVEIS!$D$2,RECEBIVEIS!$AI$12:$AN$105,6,0)*2,""))</f>
        <v/>
      </c>
      <c r="BQ32" s="183" t="str">
        <f>IF(AE$24="","",IF(AE32="SIM",SUM('FROTA OPER.'!$BN$29*'SERVIÇO DE BORDO'!$G32)*VLOOKUP(RECEBIVEIS!$D$2,RECEBIVEIS!$AI$12:$AN$105,6,0)*2,""))</f>
        <v/>
      </c>
      <c r="BR32" s="183" t="str">
        <f>IF(AF$24="","",IF(AF32="SIM",SUM('FROTA OPER.'!$BN$30*'SERVIÇO DE BORDO'!$G32)*VLOOKUP(RECEBIVEIS!$D$2,RECEBIVEIS!$AI$12:$AN$105,6,0)*2,""))</f>
        <v/>
      </c>
      <c r="BS32" s="183" t="str">
        <f>IF(AG$24="","",IF(AG32="SIM",SUM('FROTA OPER.'!$BN$31*'SERVIÇO DE BORDO'!$G32)*VLOOKUP(RECEBIVEIS!$D$2,RECEBIVEIS!$AI$12:$AN$105,6,0)*2,""))</f>
        <v/>
      </c>
      <c r="BT32" s="183" t="str">
        <f>IF(AH$24="","",IF(AH32="SIM",SUM('FROTA OPER.'!$BN$32*'SERVIÇO DE BORDO'!$G32)*VLOOKUP(RECEBIVEIS!$D$2,RECEBIVEIS!$AI$12:$AN$105,6,0)*2,""))</f>
        <v/>
      </c>
      <c r="BU32" s="183" t="str">
        <f>IF(AI$24="","",IF(AI32="SIM",SUM('FROTA OPER.'!$BN$33*'SERVIÇO DE BORDO'!$G32)*VLOOKUP(RECEBIVEIS!$D$2,RECEBIVEIS!$AI$12:$AN$105,6,0)*2,""))</f>
        <v/>
      </c>
      <c r="BV32" s="183" t="str">
        <f>IF(AJ$24="","",IF(AJ32="SIM",SUM('FROTA OPER.'!$BN$34*'SERVIÇO DE BORDO'!$G32)*VLOOKUP(RECEBIVEIS!$D$2,RECEBIVEIS!$AI$12:$AN$105,6,0)*2,""))</f>
        <v/>
      </c>
      <c r="BW32" s="183" t="str">
        <f>IF(AK$24="","",IF(AK32="SIM",SUM('FROTA OPER.'!$BN$35*'SERVIÇO DE BORDO'!$G32)*VLOOKUP(RECEBIVEIS!$D$2,RECEBIVEIS!$AI$12:$AN$105,6,0)*2,""))</f>
        <v/>
      </c>
      <c r="BX32" s="183" t="str">
        <f>IF(AL$24="","",IF(AL32="SIM",SUM('FROTA OPER.'!$BN$36*'SERVIÇO DE BORDO'!$G32)*VLOOKUP(RECEBIVEIS!$D$2,RECEBIVEIS!$AI$12:$AN$105,6,0)*2,""))</f>
        <v/>
      </c>
    </row>
    <row r="33" spans="2:76" ht="18.75" customHeight="1" x14ac:dyDescent="0.25">
      <c r="B33" s="600" t="s">
        <v>633</v>
      </c>
      <c r="C33" s="601"/>
      <c r="D33" s="601"/>
      <c r="E33" s="601"/>
      <c r="F33" s="602"/>
      <c r="G33" s="582">
        <v>27</v>
      </c>
      <c r="H33" s="583"/>
      <c r="I33" s="163"/>
      <c r="J33" s="164"/>
      <c r="K33" s="163"/>
      <c r="L33" s="164"/>
      <c r="M33" s="163"/>
      <c r="N33" s="164"/>
      <c r="O33" s="163"/>
      <c r="P33" s="164"/>
      <c r="Q33" s="163"/>
      <c r="R33" s="164"/>
      <c r="S33" s="163"/>
      <c r="T33" s="164"/>
      <c r="U33" s="163"/>
      <c r="V33" s="164"/>
      <c r="W33" s="163"/>
      <c r="X33" s="164"/>
      <c r="Y33" s="163"/>
      <c r="Z33" s="164"/>
      <c r="AA33" s="163"/>
      <c r="AB33" s="164"/>
      <c r="AC33" s="163"/>
      <c r="AD33" s="166"/>
      <c r="AE33" s="163"/>
      <c r="AF33" s="166"/>
      <c r="AG33" s="163"/>
      <c r="AH33" s="166"/>
      <c r="AI33" s="163"/>
      <c r="AJ33" s="166"/>
      <c r="AK33" s="163"/>
      <c r="AL33" s="166"/>
      <c r="AM33" s="606">
        <f t="shared" si="4"/>
        <v>0</v>
      </c>
      <c r="AN33" s="607"/>
      <c r="AO33" s="608"/>
      <c r="AP33" s="564"/>
      <c r="AQ33" s="565"/>
      <c r="AR33" s="565"/>
      <c r="AS33" s="566"/>
      <c r="AT33" s="179"/>
      <c r="AU33" s="183" t="str">
        <f>IF(I$24="","",IF(I33="SIM",SUM('FROTA OPER.'!$BN$7*'SERVIÇO DE BORDO'!$G33)*VLOOKUP(RECEBIVEIS!$D$2,RECEBIVEIS!$AI$12:$AN$105,6,0)*2,""))</f>
        <v/>
      </c>
      <c r="AV33" s="183" t="str">
        <f>IF(J$24="","",IF(J33="SIM",SUM('FROTA OPER.'!$BN$8*'SERVIÇO DE BORDO'!$G33)*VLOOKUP(RECEBIVEIS!$D$2,RECEBIVEIS!$AI$12:$AN$105,6,0)*2,""))</f>
        <v/>
      </c>
      <c r="AW33" s="183" t="str">
        <f>IF(K$24="","",IF(K33="SIM",SUM('FROTA OPER.'!$BN$9*'SERVIÇO DE BORDO'!$G33)*VLOOKUP(RECEBIVEIS!$D$2,RECEBIVEIS!$AI$12:$AN$105,6,0)*2,""))</f>
        <v/>
      </c>
      <c r="AX33" s="183" t="str">
        <f>IF(L$24="","",IF(L33="SIM",SUM('FROTA OPER.'!$BN$10*'SERVIÇO DE BORDO'!$G33)*VLOOKUP(RECEBIVEIS!$D$2,RECEBIVEIS!$AI$12:$AN$105,6,0)*2,""))</f>
        <v/>
      </c>
      <c r="AY33" s="183" t="str">
        <f>IF(M$24="","",IF(M33="SIM",SUM('FROTA OPER.'!$BN$11*'SERVIÇO DE BORDO'!$G33)*VLOOKUP(RECEBIVEIS!$D$2,RECEBIVEIS!$AI$12:$AN$105,6,0)*2,""))</f>
        <v/>
      </c>
      <c r="AZ33" s="183" t="str">
        <f>IF(N$24="","",IF(N33="SIM",SUM('FROTA OPER.'!$BN$12*'SERVIÇO DE BORDO'!$G33)*VLOOKUP(RECEBIVEIS!$D$2,RECEBIVEIS!$AI$12:$AN$105,6,0)*2,""))</f>
        <v/>
      </c>
      <c r="BA33" s="183" t="str">
        <f>IF(O$24="","",IF(O33="SIM",SUM('FROTA OPER.'!$BN$13*'SERVIÇO DE BORDO'!$G33)*VLOOKUP(RECEBIVEIS!$D$2,RECEBIVEIS!$AI$12:$AN$105,6,0)*2,""))</f>
        <v/>
      </c>
      <c r="BB33" s="183" t="str">
        <f>IF(P$24="","",IF(P33="SIM",SUM('FROTA OPER.'!$BN$14*'SERVIÇO DE BORDO'!$G33)*VLOOKUP(RECEBIVEIS!$D$2,RECEBIVEIS!$AI$12:$AN$105,6,0)*2,""))</f>
        <v/>
      </c>
      <c r="BC33" s="183" t="str">
        <f>IF(Q$24="","",IF(Q33="SIM",SUM('FROTA OPER.'!$BN$15*'SERVIÇO DE BORDO'!$G33)*VLOOKUP(RECEBIVEIS!$D$2,RECEBIVEIS!$AI$12:$AN$105,6,0)*2,""))</f>
        <v/>
      </c>
      <c r="BD33" s="183" t="str">
        <f>IF(R$24="","",IF(R33="SIM",SUM('FROTA OPER.'!$BN$16*'SERVIÇO DE BORDO'!$G33)*VLOOKUP(RECEBIVEIS!$D$2,RECEBIVEIS!$AI$12:$AN$105,6,0)*2,""))</f>
        <v/>
      </c>
      <c r="BE33" s="183" t="str">
        <f>IF(S$24="","",IF(S33="SIM",SUM('FROTA OPER.'!$BN$17*'SERVIÇO DE BORDO'!$G33)*VLOOKUP(RECEBIVEIS!$D$2,RECEBIVEIS!$AI$12:$AN$105,6,0)*2,""))</f>
        <v/>
      </c>
      <c r="BF33" s="183" t="str">
        <f>IF(T$24="","",IF(T33="SIM",SUM('FROTA OPER.'!$BN$18*'SERVIÇO DE BORDO'!$G33)*VLOOKUP(RECEBIVEIS!$D$2,RECEBIVEIS!$AI$12:$AN$105,6,0)*2,""))</f>
        <v/>
      </c>
      <c r="BG33" s="183" t="str">
        <f>IF(U$24="","",IF(U33="SIM",SUM('FROTA OPER.'!$BN$19*'SERVIÇO DE BORDO'!$G33)*VLOOKUP(RECEBIVEIS!$D$2,RECEBIVEIS!$AI$12:$AN$105,6,0)*2,""))</f>
        <v/>
      </c>
      <c r="BH33" s="183" t="str">
        <f>IF(V$24="","",IF(V33="SIM",SUM('FROTA OPER.'!$BN$20*'SERVIÇO DE BORDO'!$G33)*VLOOKUP(RECEBIVEIS!$D$2,RECEBIVEIS!$AI$12:$AN$105,6,0)*2,""))</f>
        <v/>
      </c>
      <c r="BI33" s="183" t="str">
        <f>IF(W$24="","",IF(W33="SIM",SUM('FROTA OPER.'!$BN$21*'SERVIÇO DE BORDO'!$G33)*VLOOKUP(RECEBIVEIS!$D$2,RECEBIVEIS!$AI$12:$AN$105,6,0)*2,""))</f>
        <v/>
      </c>
      <c r="BJ33" s="183" t="str">
        <f>IF(X$24="","",IF(X33="SIM",SUM('FROTA OPER.'!$BN$22*'SERVIÇO DE BORDO'!$G33)*VLOOKUP(RECEBIVEIS!$D$2,RECEBIVEIS!$AI$12:$AN$105,6,0)*2,""))</f>
        <v/>
      </c>
      <c r="BK33" s="183" t="str">
        <f>IF(Y$24="","",IF(Y33="SIM",SUM('FROTA OPER.'!$BN$23*'SERVIÇO DE BORDO'!$G33)*VLOOKUP(RECEBIVEIS!$D$2,RECEBIVEIS!$AI$12:$AN$105,6,0)*2,""))</f>
        <v/>
      </c>
      <c r="BL33" s="183" t="str">
        <f>IF(Z$24="","",IF(Z33="SIM",SUM('FROTA OPER.'!$BN$24*'SERVIÇO DE BORDO'!$G33)*VLOOKUP(RECEBIVEIS!$D$2,RECEBIVEIS!$AI$12:$AN$105,6,0)*2,""))</f>
        <v/>
      </c>
      <c r="BM33" s="183" t="str">
        <f>IF(AA$24="","",IF(AA33="SIM",SUM('FROTA OPER.'!$BN$25*'SERVIÇO DE BORDO'!$G33)*VLOOKUP(RECEBIVEIS!$D$2,RECEBIVEIS!$AI$12:$AN$105,6,0)*2,""))</f>
        <v/>
      </c>
      <c r="BN33" s="183" t="str">
        <f>IF(AB$24="","",IF(AB33="SIM",SUM('FROTA OPER.'!$BN$26*'SERVIÇO DE BORDO'!$G33)*VLOOKUP(RECEBIVEIS!$D$2,RECEBIVEIS!$AI$12:$AN$105,6,0)*2,""))</f>
        <v/>
      </c>
      <c r="BO33" s="183" t="str">
        <f>IF(AC$24="","",IF(AC33="SIM",SUM('FROTA OPER.'!$BN$27*'SERVIÇO DE BORDO'!$G33)*VLOOKUP(RECEBIVEIS!$D$2,RECEBIVEIS!$AI$12:$AN$105,6,0)*2,""))</f>
        <v/>
      </c>
      <c r="BP33" s="183" t="str">
        <f>IF(AD$24="","",IF(AD33="SIM",SUM('FROTA OPER.'!$BN$28*'SERVIÇO DE BORDO'!$G33)*VLOOKUP(RECEBIVEIS!$D$2,RECEBIVEIS!$AI$12:$AN$105,6,0)*2,""))</f>
        <v/>
      </c>
      <c r="BQ33" s="183" t="str">
        <f>IF(AE$24="","",IF(AE33="SIM",SUM('FROTA OPER.'!$BN$29*'SERVIÇO DE BORDO'!$G33)*VLOOKUP(RECEBIVEIS!$D$2,RECEBIVEIS!$AI$12:$AN$105,6,0)*2,""))</f>
        <v/>
      </c>
      <c r="BR33" s="183" t="str">
        <f>IF(AF$24="","",IF(AF33="SIM",SUM('FROTA OPER.'!$BN$30*'SERVIÇO DE BORDO'!$G33)*VLOOKUP(RECEBIVEIS!$D$2,RECEBIVEIS!$AI$12:$AN$105,6,0)*2,""))</f>
        <v/>
      </c>
      <c r="BS33" s="183" t="str">
        <f>IF(AG$24="","",IF(AG33="SIM",SUM('FROTA OPER.'!$BN$31*'SERVIÇO DE BORDO'!$G33)*VLOOKUP(RECEBIVEIS!$D$2,RECEBIVEIS!$AI$12:$AN$105,6,0)*2,""))</f>
        <v/>
      </c>
      <c r="BT33" s="183" t="str">
        <f>IF(AH$24="","",IF(AH33="SIM",SUM('FROTA OPER.'!$BN$32*'SERVIÇO DE BORDO'!$G33)*VLOOKUP(RECEBIVEIS!$D$2,RECEBIVEIS!$AI$12:$AN$105,6,0)*2,""))</f>
        <v/>
      </c>
      <c r="BU33" s="183" t="str">
        <f>IF(AI$24="","",IF(AI33="SIM",SUM('FROTA OPER.'!$BN$33*'SERVIÇO DE BORDO'!$G33)*VLOOKUP(RECEBIVEIS!$D$2,RECEBIVEIS!$AI$12:$AN$105,6,0)*2,""))</f>
        <v/>
      </c>
      <c r="BV33" s="183" t="str">
        <f>IF(AJ$24="","",IF(AJ33="SIM",SUM('FROTA OPER.'!$BN$34*'SERVIÇO DE BORDO'!$G33)*VLOOKUP(RECEBIVEIS!$D$2,RECEBIVEIS!$AI$12:$AN$105,6,0)*2,""))</f>
        <v/>
      </c>
      <c r="BW33" s="183" t="str">
        <f>IF(AK$24="","",IF(AK33="SIM",SUM('FROTA OPER.'!$BN$35*'SERVIÇO DE BORDO'!$G33)*VLOOKUP(RECEBIVEIS!$D$2,RECEBIVEIS!$AI$12:$AN$105,6,0)*2,""))</f>
        <v/>
      </c>
      <c r="BX33" s="183" t="str">
        <f>IF(AL$24="","",IF(AL33="SIM",SUM('FROTA OPER.'!$BN$36*'SERVIÇO DE BORDO'!$G33)*VLOOKUP(RECEBIVEIS!$D$2,RECEBIVEIS!$AI$12:$AN$105,6,0)*2,""))</f>
        <v/>
      </c>
    </row>
    <row r="34" spans="2:76" ht="18.75" customHeight="1" x14ac:dyDescent="0.25">
      <c r="B34" s="600" t="s">
        <v>634</v>
      </c>
      <c r="C34" s="601"/>
      <c r="D34" s="601"/>
      <c r="E34" s="601"/>
      <c r="F34" s="602"/>
      <c r="G34" s="582">
        <v>42</v>
      </c>
      <c r="H34" s="583"/>
      <c r="I34" s="163"/>
      <c r="J34" s="164"/>
      <c r="K34" s="163"/>
      <c r="L34" s="164"/>
      <c r="M34" s="163"/>
      <c r="N34" s="164"/>
      <c r="O34" s="163"/>
      <c r="P34" s="164"/>
      <c r="Q34" s="163"/>
      <c r="R34" s="164"/>
      <c r="S34" s="163"/>
      <c r="T34" s="164"/>
      <c r="U34" s="163"/>
      <c r="V34" s="164"/>
      <c r="W34" s="163"/>
      <c r="X34" s="164"/>
      <c r="Y34" s="163"/>
      <c r="Z34" s="164"/>
      <c r="AA34" s="163"/>
      <c r="AB34" s="164"/>
      <c r="AC34" s="163"/>
      <c r="AD34" s="166"/>
      <c r="AE34" s="163"/>
      <c r="AF34" s="166"/>
      <c r="AG34" s="163"/>
      <c r="AH34" s="166"/>
      <c r="AI34" s="163"/>
      <c r="AJ34" s="166"/>
      <c r="AK34" s="163"/>
      <c r="AL34" s="166"/>
      <c r="AM34" s="606">
        <f t="shared" si="4"/>
        <v>0</v>
      </c>
      <c r="AN34" s="607"/>
      <c r="AO34" s="608"/>
      <c r="AP34" s="564"/>
      <c r="AQ34" s="565"/>
      <c r="AR34" s="565"/>
      <c r="AS34" s="566"/>
      <c r="AT34" s="179"/>
      <c r="AU34" s="183" t="str">
        <f>IF(I$24="","",IF(I34="SIM",SUM('FROTA OPER.'!$BN$7*'SERVIÇO DE BORDO'!$G34)*VLOOKUP(RECEBIVEIS!$D$2,RECEBIVEIS!$AI$12:$AN$105,6,0)*2,""))</f>
        <v/>
      </c>
      <c r="AV34" s="183" t="str">
        <f>IF(J$24="","",IF(J34="SIM",SUM('FROTA OPER.'!$BN$8*'SERVIÇO DE BORDO'!$G34)*VLOOKUP(RECEBIVEIS!$D$2,RECEBIVEIS!$AI$12:$AN$105,6,0)*2,""))</f>
        <v/>
      </c>
      <c r="AW34" s="183" t="str">
        <f>IF(K$24="","",IF(K34="SIM",SUM('FROTA OPER.'!$BN$9*'SERVIÇO DE BORDO'!$G34)*VLOOKUP(RECEBIVEIS!$D$2,RECEBIVEIS!$AI$12:$AN$105,6,0)*2,""))</f>
        <v/>
      </c>
      <c r="AX34" s="183" t="str">
        <f>IF(L$24="","",IF(L34="SIM",SUM('FROTA OPER.'!$BN$10*'SERVIÇO DE BORDO'!$G34)*VLOOKUP(RECEBIVEIS!$D$2,RECEBIVEIS!$AI$12:$AN$105,6,0)*2,""))</f>
        <v/>
      </c>
      <c r="AY34" s="183" t="str">
        <f>IF(M$24="","",IF(M34="SIM",SUM('FROTA OPER.'!$BN$11*'SERVIÇO DE BORDO'!$G34)*VLOOKUP(RECEBIVEIS!$D$2,RECEBIVEIS!$AI$12:$AN$105,6,0)*2,""))</f>
        <v/>
      </c>
      <c r="AZ34" s="183" t="str">
        <f>IF(N$24="","",IF(N34="SIM",SUM('FROTA OPER.'!$BN$12*'SERVIÇO DE BORDO'!$G34)*VLOOKUP(RECEBIVEIS!$D$2,RECEBIVEIS!$AI$12:$AN$105,6,0)*2,""))</f>
        <v/>
      </c>
      <c r="BA34" s="183" t="str">
        <f>IF(O$24="","",IF(O34="SIM",SUM('FROTA OPER.'!$BN$13*'SERVIÇO DE BORDO'!$G34)*VLOOKUP(RECEBIVEIS!$D$2,RECEBIVEIS!$AI$12:$AN$105,6,0)*2,""))</f>
        <v/>
      </c>
      <c r="BB34" s="183" t="str">
        <f>IF(P$24="","",IF(P34="SIM",SUM('FROTA OPER.'!$BN$14*'SERVIÇO DE BORDO'!$G34)*VLOOKUP(RECEBIVEIS!$D$2,RECEBIVEIS!$AI$12:$AN$105,6,0)*2,""))</f>
        <v/>
      </c>
      <c r="BC34" s="183" t="str">
        <f>IF(Q$24="","",IF(Q34="SIM",SUM('FROTA OPER.'!$BN$15*'SERVIÇO DE BORDO'!$G34)*VLOOKUP(RECEBIVEIS!$D$2,RECEBIVEIS!$AI$12:$AN$105,6,0)*2,""))</f>
        <v/>
      </c>
      <c r="BD34" s="183" t="str">
        <f>IF(R$24="","",IF(R34="SIM",SUM('FROTA OPER.'!$BN$16*'SERVIÇO DE BORDO'!$G34)*VLOOKUP(RECEBIVEIS!$D$2,RECEBIVEIS!$AI$12:$AN$105,6,0)*2,""))</f>
        <v/>
      </c>
      <c r="BE34" s="183" t="str">
        <f>IF(S$24="","",IF(S34="SIM",SUM('FROTA OPER.'!$BN$17*'SERVIÇO DE BORDO'!$G34)*VLOOKUP(RECEBIVEIS!$D$2,RECEBIVEIS!$AI$12:$AN$105,6,0)*2,""))</f>
        <v/>
      </c>
      <c r="BF34" s="183" t="str">
        <f>IF(T$24="","",IF(T34="SIM",SUM('FROTA OPER.'!$BN$18*'SERVIÇO DE BORDO'!$G34)*VLOOKUP(RECEBIVEIS!$D$2,RECEBIVEIS!$AI$12:$AN$105,6,0)*2,""))</f>
        <v/>
      </c>
      <c r="BG34" s="183" t="str">
        <f>IF(U$24="","",IF(U34="SIM",SUM('FROTA OPER.'!$BN$19*'SERVIÇO DE BORDO'!$G34)*VLOOKUP(RECEBIVEIS!$D$2,RECEBIVEIS!$AI$12:$AN$105,6,0)*2,""))</f>
        <v/>
      </c>
      <c r="BH34" s="183" t="str">
        <f>IF(V$24="","",IF(V34="SIM",SUM('FROTA OPER.'!$BN$20*'SERVIÇO DE BORDO'!$G34)*VLOOKUP(RECEBIVEIS!$D$2,RECEBIVEIS!$AI$12:$AN$105,6,0)*2,""))</f>
        <v/>
      </c>
      <c r="BI34" s="183" t="str">
        <f>IF(W$24="","",IF(W34="SIM",SUM('FROTA OPER.'!$BN$21*'SERVIÇO DE BORDO'!$G34)*VLOOKUP(RECEBIVEIS!$D$2,RECEBIVEIS!$AI$12:$AN$105,6,0)*2,""))</f>
        <v/>
      </c>
      <c r="BJ34" s="183" t="str">
        <f>IF(X$24="","",IF(X34="SIM",SUM('FROTA OPER.'!$BN$22*'SERVIÇO DE BORDO'!$G34)*VLOOKUP(RECEBIVEIS!$D$2,RECEBIVEIS!$AI$12:$AN$105,6,0)*2,""))</f>
        <v/>
      </c>
      <c r="BK34" s="183" t="str">
        <f>IF(Y$24="","",IF(Y34="SIM",SUM('FROTA OPER.'!$BN$23*'SERVIÇO DE BORDO'!$G34)*VLOOKUP(RECEBIVEIS!$D$2,RECEBIVEIS!$AI$12:$AN$105,6,0)*2,""))</f>
        <v/>
      </c>
      <c r="BL34" s="183" t="str">
        <f>IF(Z$24="","",IF(Z34="SIM",SUM('FROTA OPER.'!$BN$24*'SERVIÇO DE BORDO'!$G34)*VLOOKUP(RECEBIVEIS!$D$2,RECEBIVEIS!$AI$12:$AN$105,6,0)*2,""))</f>
        <v/>
      </c>
      <c r="BM34" s="183" t="str">
        <f>IF(AA$24="","",IF(AA34="SIM",SUM('FROTA OPER.'!$BN$25*'SERVIÇO DE BORDO'!$G34)*VLOOKUP(RECEBIVEIS!$D$2,RECEBIVEIS!$AI$12:$AN$105,6,0)*2,""))</f>
        <v/>
      </c>
      <c r="BN34" s="183" t="str">
        <f>IF(AB$24="","",IF(AB34="SIM",SUM('FROTA OPER.'!$BN$26*'SERVIÇO DE BORDO'!$G34)*VLOOKUP(RECEBIVEIS!$D$2,RECEBIVEIS!$AI$12:$AN$105,6,0)*2,""))</f>
        <v/>
      </c>
      <c r="BO34" s="183" t="str">
        <f>IF(AC$24="","",IF(AC34="SIM",SUM('FROTA OPER.'!$BN$27*'SERVIÇO DE BORDO'!$G34)*VLOOKUP(RECEBIVEIS!$D$2,RECEBIVEIS!$AI$12:$AN$105,6,0)*2,""))</f>
        <v/>
      </c>
      <c r="BP34" s="183" t="str">
        <f>IF(AD$24="","",IF(AD34="SIM",SUM('FROTA OPER.'!$BN$28*'SERVIÇO DE BORDO'!$G34)*VLOOKUP(RECEBIVEIS!$D$2,RECEBIVEIS!$AI$12:$AN$105,6,0)*2,""))</f>
        <v/>
      </c>
      <c r="BQ34" s="183" t="str">
        <f>IF(AE$24="","",IF(AE34="SIM",SUM('FROTA OPER.'!$BN$29*'SERVIÇO DE BORDO'!$G34)*VLOOKUP(RECEBIVEIS!$D$2,RECEBIVEIS!$AI$12:$AN$105,6,0)*2,""))</f>
        <v/>
      </c>
      <c r="BR34" s="183" t="str">
        <f>IF(AF$24="","",IF(AF34="SIM",SUM('FROTA OPER.'!$BN$30*'SERVIÇO DE BORDO'!$G34)*VLOOKUP(RECEBIVEIS!$D$2,RECEBIVEIS!$AI$12:$AN$105,6,0)*2,""))</f>
        <v/>
      </c>
      <c r="BS34" s="183" t="str">
        <f>IF(AG$24="","",IF(AG34="SIM",SUM('FROTA OPER.'!$BN$31*'SERVIÇO DE BORDO'!$G34)*VLOOKUP(RECEBIVEIS!$D$2,RECEBIVEIS!$AI$12:$AN$105,6,0)*2,""))</f>
        <v/>
      </c>
      <c r="BT34" s="183" t="str">
        <f>IF(AH$24="","",IF(AH34="SIM",SUM('FROTA OPER.'!$BN$32*'SERVIÇO DE BORDO'!$G34)*VLOOKUP(RECEBIVEIS!$D$2,RECEBIVEIS!$AI$12:$AN$105,6,0)*2,""))</f>
        <v/>
      </c>
      <c r="BU34" s="183" t="str">
        <f>IF(AI$24="","",IF(AI34="SIM",SUM('FROTA OPER.'!$BN$33*'SERVIÇO DE BORDO'!$G34)*VLOOKUP(RECEBIVEIS!$D$2,RECEBIVEIS!$AI$12:$AN$105,6,0)*2,""))</f>
        <v/>
      </c>
      <c r="BV34" s="183" t="str">
        <f>IF(AJ$24="","",IF(AJ34="SIM",SUM('FROTA OPER.'!$BN$34*'SERVIÇO DE BORDO'!$G34)*VLOOKUP(RECEBIVEIS!$D$2,RECEBIVEIS!$AI$12:$AN$105,6,0)*2,""))</f>
        <v/>
      </c>
      <c r="BW34" s="183" t="str">
        <f>IF(AK$24="","",IF(AK34="SIM",SUM('FROTA OPER.'!$BN$35*'SERVIÇO DE BORDO'!$G34)*VLOOKUP(RECEBIVEIS!$D$2,RECEBIVEIS!$AI$12:$AN$105,6,0)*2,""))</f>
        <v/>
      </c>
      <c r="BX34" s="183" t="str">
        <f>IF(AL$24="","",IF(AL34="SIM",SUM('FROTA OPER.'!$BN$36*'SERVIÇO DE BORDO'!$G34)*VLOOKUP(RECEBIVEIS!$D$2,RECEBIVEIS!$AI$12:$AN$105,6,0)*2,""))</f>
        <v/>
      </c>
    </row>
    <row r="35" spans="2:76" ht="18.75" customHeight="1" x14ac:dyDescent="0.25">
      <c r="B35" s="600" t="s">
        <v>635</v>
      </c>
      <c r="C35" s="601"/>
      <c r="D35" s="601"/>
      <c r="E35" s="601"/>
      <c r="F35" s="602"/>
      <c r="G35" s="582">
        <v>15.4</v>
      </c>
      <c r="H35" s="583"/>
      <c r="I35" s="163"/>
      <c r="J35" s="164"/>
      <c r="K35" s="163"/>
      <c r="L35" s="164"/>
      <c r="M35" s="163"/>
      <c r="N35" s="164"/>
      <c r="O35" s="163"/>
      <c r="P35" s="164"/>
      <c r="Q35" s="163"/>
      <c r="R35" s="164"/>
      <c r="S35" s="163"/>
      <c r="T35" s="164"/>
      <c r="U35" s="163"/>
      <c r="V35" s="164"/>
      <c r="W35" s="163"/>
      <c r="X35" s="164"/>
      <c r="Y35" s="163"/>
      <c r="Z35" s="164"/>
      <c r="AA35" s="163"/>
      <c r="AB35" s="164"/>
      <c r="AC35" s="163"/>
      <c r="AD35" s="166"/>
      <c r="AE35" s="163"/>
      <c r="AF35" s="166"/>
      <c r="AG35" s="163"/>
      <c r="AH35" s="166"/>
      <c r="AI35" s="163"/>
      <c r="AJ35" s="166"/>
      <c r="AK35" s="163"/>
      <c r="AL35" s="166"/>
      <c r="AM35" s="606">
        <f t="shared" si="4"/>
        <v>0</v>
      </c>
      <c r="AN35" s="607"/>
      <c r="AO35" s="608"/>
      <c r="AP35" s="564"/>
      <c r="AQ35" s="565"/>
      <c r="AR35" s="565"/>
      <c r="AS35" s="566"/>
      <c r="AT35" s="179"/>
      <c r="AU35" s="183" t="str">
        <f>IF(I$24="","",IF(I35="SIM",SUM('FROTA OPER.'!$BN$7*'SERVIÇO DE BORDO'!$G35)*VLOOKUP(RECEBIVEIS!$D$2,RECEBIVEIS!$AI$12:$AN$105,6,0)*2,""))</f>
        <v/>
      </c>
      <c r="AV35" s="183" t="str">
        <f>IF(J$24="","",IF(J35="SIM",SUM('FROTA OPER.'!$BN$8*'SERVIÇO DE BORDO'!$G35)*VLOOKUP(RECEBIVEIS!$D$2,RECEBIVEIS!$AI$12:$AN$105,6,0)*2,""))</f>
        <v/>
      </c>
      <c r="AW35" s="183" t="str">
        <f>IF(K$24="","",IF(K35="SIM",SUM('FROTA OPER.'!$BN$9*'SERVIÇO DE BORDO'!$G35)*VLOOKUP(RECEBIVEIS!$D$2,RECEBIVEIS!$AI$12:$AN$105,6,0)*2,""))</f>
        <v/>
      </c>
      <c r="AX35" s="183" t="str">
        <f>IF(L$24="","",IF(L35="SIM",SUM('FROTA OPER.'!$BN$10*'SERVIÇO DE BORDO'!$G35)*VLOOKUP(RECEBIVEIS!$D$2,RECEBIVEIS!$AI$12:$AN$105,6,0)*2,""))</f>
        <v/>
      </c>
      <c r="AY35" s="183" t="str">
        <f>IF(M$24="","",IF(M35="SIM",SUM('FROTA OPER.'!$BN$11*'SERVIÇO DE BORDO'!$G35)*VLOOKUP(RECEBIVEIS!$D$2,RECEBIVEIS!$AI$12:$AN$105,6,0)*2,""))</f>
        <v/>
      </c>
      <c r="AZ35" s="183" t="str">
        <f>IF(N$24="","",IF(N35="SIM",SUM('FROTA OPER.'!$BN$12*'SERVIÇO DE BORDO'!$G35)*VLOOKUP(RECEBIVEIS!$D$2,RECEBIVEIS!$AI$12:$AN$105,6,0)*2,""))</f>
        <v/>
      </c>
      <c r="BA35" s="183" t="str">
        <f>IF(O$24="","",IF(O35="SIM",SUM('FROTA OPER.'!$BN$13*'SERVIÇO DE BORDO'!$G35)*VLOOKUP(RECEBIVEIS!$D$2,RECEBIVEIS!$AI$12:$AN$105,6,0)*2,""))</f>
        <v/>
      </c>
      <c r="BB35" s="183" t="str">
        <f>IF(P$24="","",IF(P35="SIM",SUM('FROTA OPER.'!$BN$14*'SERVIÇO DE BORDO'!$G35)*VLOOKUP(RECEBIVEIS!$D$2,RECEBIVEIS!$AI$12:$AN$105,6,0)*2,""))</f>
        <v/>
      </c>
      <c r="BC35" s="183" t="str">
        <f>IF(Q$24="","",IF(Q35="SIM",SUM('FROTA OPER.'!$BN$15*'SERVIÇO DE BORDO'!$G35)*VLOOKUP(RECEBIVEIS!$D$2,RECEBIVEIS!$AI$12:$AN$105,6,0)*2,""))</f>
        <v/>
      </c>
      <c r="BD35" s="183" t="str">
        <f>IF(R$24="","",IF(R35="SIM",SUM('FROTA OPER.'!$BN$16*'SERVIÇO DE BORDO'!$G35)*VLOOKUP(RECEBIVEIS!$D$2,RECEBIVEIS!$AI$12:$AN$105,6,0)*2,""))</f>
        <v/>
      </c>
      <c r="BE35" s="183" t="str">
        <f>IF(S$24="","",IF(S35="SIM",SUM('FROTA OPER.'!$BN$17*'SERVIÇO DE BORDO'!$G35)*VLOOKUP(RECEBIVEIS!$D$2,RECEBIVEIS!$AI$12:$AN$105,6,0)*2,""))</f>
        <v/>
      </c>
      <c r="BF35" s="183" t="str">
        <f>IF(T$24="","",IF(T35="SIM",SUM('FROTA OPER.'!$BN$18*'SERVIÇO DE BORDO'!$G35)*VLOOKUP(RECEBIVEIS!$D$2,RECEBIVEIS!$AI$12:$AN$105,6,0)*2,""))</f>
        <v/>
      </c>
      <c r="BG35" s="183" t="str">
        <f>IF(U$24="","",IF(U35="SIM",SUM('FROTA OPER.'!$BN$19*'SERVIÇO DE BORDO'!$G35)*VLOOKUP(RECEBIVEIS!$D$2,RECEBIVEIS!$AI$12:$AN$105,6,0)*2,""))</f>
        <v/>
      </c>
      <c r="BH35" s="183" t="str">
        <f>IF(V$24="","",IF(V35="SIM",SUM('FROTA OPER.'!$BN$20*'SERVIÇO DE BORDO'!$G35)*VLOOKUP(RECEBIVEIS!$D$2,RECEBIVEIS!$AI$12:$AN$105,6,0)*2,""))</f>
        <v/>
      </c>
      <c r="BI35" s="183" t="str">
        <f>IF(W$24="","",IF(W35="SIM",SUM('FROTA OPER.'!$BN$21*'SERVIÇO DE BORDO'!$G35)*VLOOKUP(RECEBIVEIS!$D$2,RECEBIVEIS!$AI$12:$AN$105,6,0)*2,""))</f>
        <v/>
      </c>
      <c r="BJ35" s="183" t="str">
        <f>IF(X$24="","",IF(X35="SIM",SUM('FROTA OPER.'!$BN$22*'SERVIÇO DE BORDO'!$G35)*VLOOKUP(RECEBIVEIS!$D$2,RECEBIVEIS!$AI$12:$AN$105,6,0)*2,""))</f>
        <v/>
      </c>
      <c r="BK35" s="183" t="str">
        <f>IF(Y$24="","",IF(Y35="SIM",SUM('FROTA OPER.'!$BN$23*'SERVIÇO DE BORDO'!$G35)*VLOOKUP(RECEBIVEIS!$D$2,RECEBIVEIS!$AI$12:$AN$105,6,0)*2,""))</f>
        <v/>
      </c>
      <c r="BL35" s="183" t="str">
        <f>IF(Z$24="","",IF(Z35="SIM",SUM('FROTA OPER.'!$BN$24*'SERVIÇO DE BORDO'!$G35)*VLOOKUP(RECEBIVEIS!$D$2,RECEBIVEIS!$AI$12:$AN$105,6,0)*2,""))</f>
        <v/>
      </c>
      <c r="BM35" s="183" t="str">
        <f>IF(AA$24="","",IF(AA35="SIM",SUM('FROTA OPER.'!$BN$25*'SERVIÇO DE BORDO'!$G35)*VLOOKUP(RECEBIVEIS!$D$2,RECEBIVEIS!$AI$12:$AN$105,6,0)*2,""))</f>
        <v/>
      </c>
      <c r="BN35" s="183" t="str">
        <f>IF(AB$24="","",IF(AB35="SIM",SUM('FROTA OPER.'!$BN$26*'SERVIÇO DE BORDO'!$G35)*VLOOKUP(RECEBIVEIS!$D$2,RECEBIVEIS!$AI$12:$AN$105,6,0)*2,""))</f>
        <v/>
      </c>
      <c r="BO35" s="183" t="str">
        <f>IF(AC$24="","",IF(AC35="SIM",SUM('FROTA OPER.'!$BN$27*'SERVIÇO DE BORDO'!$G35)*VLOOKUP(RECEBIVEIS!$D$2,RECEBIVEIS!$AI$12:$AN$105,6,0)*2,""))</f>
        <v/>
      </c>
      <c r="BP35" s="183" t="str">
        <f>IF(AD$24="","",IF(AD35="SIM",SUM('FROTA OPER.'!$BN$28*'SERVIÇO DE BORDO'!$G35)*VLOOKUP(RECEBIVEIS!$D$2,RECEBIVEIS!$AI$12:$AN$105,6,0)*2,""))</f>
        <v/>
      </c>
      <c r="BQ35" s="183" t="str">
        <f>IF(AE$24="","",IF(AE35="SIM",SUM('FROTA OPER.'!$BN$29*'SERVIÇO DE BORDO'!$G35)*VLOOKUP(RECEBIVEIS!$D$2,RECEBIVEIS!$AI$12:$AN$105,6,0)*2,""))</f>
        <v/>
      </c>
      <c r="BR35" s="183" t="str">
        <f>IF(AF$24="","",IF(AF35="SIM",SUM('FROTA OPER.'!$BN$30*'SERVIÇO DE BORDO'!$G35)*VLOOKUP(RECEBIVEIS!$D$2,RECEBIVEIS!$AI$12:$AN$105,6,0)*2,""))</f>
        <v/>
      </c>
      <c r="BS35" s="183" t="str">
        <f>IF(AG$24="","",IF(AG35="SIM",SUM('FROTA OPER.'!$BN$31*'SERVIÇO DE BORDO'!$G35)*VLOOKUP(RECEBIVEIS!$D$2,RECEBIVEIS!$AI$12:$AN$105,6,0)*2,""))</f>
        <v/>
      </c>
      <c r="BT35" s="183" t="str">
        <f>IF(AH$24="","",IF(AH35="SIM",SUM('FROTA OPER.'!$BN$32*'SERVIÇO DE BORDO'!$G35)*VLOOKUP(RECEBIVEIS!$D$2,RECEBIVEIS!$AI$12:$AN$105,6,0)*2,""))</f>
        <v/>
      </c>
      <c r="BU35" s="183" t="str">
        <f>IF(AI$24="","",IF(AI35="SIM",SUM('FROTA OPER.'!$BN$33*'SERVIÇO DE BORDO'!$G35)*VLOOKUP(RECEBIVEIS!$D$2,RECEBIVEIS!$AI$12:$AN$105,6,0)*2,""))</f>
        <v/>
      </c>
      <c r="BV35" s="183" t="str">
        <f>IF(AJ$24="","",IF(AJ35="SIM",SUM('FROTA OPER.'!$BN$34*'SERVIÇO DE BORDO'!$G35)*VLOOKUP(RECEBIVEIS!$D$2,RECEBIVEIS!$AI$12:$AN$105,6,0)*2,""))</f>
        <v/>
      </c>
      <c r="BW35" s="183" t="str">
        <f>IF(AK$24="","",IF(AK35="SIM",SUM('FROTA OPER.'!$BN$35*'SERVIÇO DE BORDO'!$G35)*VLOOKUP(RECEBIVEIS!$D$2,RECEBIVEIS!$AI$12:$AN$105,6,0)*2,""))</f>
        <v/>
      </c>
      <c r="BX35" s="183" t="str">
        <f>IF(AL$24="","",IF(AL35="SIM",SUM('FROTA OPER.'!$BN$36*'SERVIÇO DE BORDO'!$G35)*VLOOKUP(RECEBIVEIS!$D$2,RECEBIVEIS!$AI$12:$AN$105,6,0)*2,""))</f>
        <v/>
      </c>
    </row>
    <row r="36" spans="2:76" ht="18.75" customHeight="1" x14ac:dyDescent="0.25">
      <c r="B36" s="600" t="s">
        <v>636</v>
      </c>
      <c r="C36" s="601"/>
      <c r="D36" s="601"/>
      <c r="E36" s="601"/>
      <c r="F36" s="602"/>
      <c r="G36" s="582">
        <v>20.3</v>
      </c>
      <c r="H36" s="583"/>
      <c r="I36" s="163"/>
      <c r="J36" s="164"/>
      <c r="K36" s="163"/>
      <c r="L36" s="164"/>
      <c r="M36" s="163"/>
      <c r="N36" s="164"/>
      <c r="O36" s="163"/>
      <c r="P36" s="164"/>
      <c r="Q36" s="163"/>
      <c r="R36" s="164"/>
      <c r="S36" s="163"/>
      <c r="T36" s="164"/>
      <c r="U36" s="163"/>
      <c r="V36" s="164"/>
      <c r="W36" s="163"/>
      <c r="X36" s="164"/>
      <c r="Y36" s="163"/>
      <c r="Z36" s="164"/>
      <c r="AA36" s="163"/>
      <c r="AB36" s="164"/>
      <c r="AC36" s="163"/>
      <c r="AD36" s="166"/>
      <c r="AE36" s="163"/>
      <c r="AF36" s="166"/>
      <c r="AG36" s="163"/>
      <c r="AH36" s="166"/>
      <c r="AI36" s="163"/>
      <c r="AJ36" s="166"/>
      <c r="AK36" s="163"/>
      <c r="AL36" s="166"/>
      <c r="AM36" s="606">
        <f t="shared" si="4"/>
        <v>0</v>
      </c>
      <c r="AN36" s="607"/>
      <c r="AO36" s="608"/>
      <c r="AP36" s="564"/>
      <c r="AQ36" s="565"/>
      <c r="AR36" s="565"/>
      <c r="AS36" s="566"/>
      <c r="AT36" s="179"/>
      <c r="AU36" s="183" t="str">
        <f>IF(I$24="","",IF(I36="SIM",SUM('FROTA OPER.'!$BN$7*'SERVIÇO DE BORDO'!$G36)*VLOOKUP(RECEBIVEIS!$D$2,RECEBIVEIS!$AI$12:$AN$105,6,0)*2,""))</f>
        <v/>
      </c>
      <c r="AV36" s="183" t="str">
        <f>IF(J$24="","",IF(J36="SIM",SUM('FROTA OPER.'!$BN$8*'SERVIÇO DE BORDO'!$G36)*VLOOKUP(RECEBIVEIS!$D$2,RECEBIVEIS!$AI$12:$AN$105,6,0)*2,""))</f>
        <v/>
      </c>
      <c r="AW36" s="183" t="str">
        <f>IF(K$24="","",IF(K36="SIM",SUM('FROTA OPER.'!$BN$9*'SERVIÇO DE BORDO'!$G36)*VLOOKUP(RECEBIVEIS!$D$2,RECEBIVEIS!$AI$12:$AN$105,6,0)*2,""))</f>
        <v/>
      </c>
      <c r="AX36" s="183" t="str">
        <f>IF(L$24="","",IF(L36="SIM",SUM('FROTA OPER.'!$BN$10*'SERVIÇO DE BORDO'!$G36)*VLOOKUP(RECEBIVEIS!$D$2,RECEBIVEIS!$AI$12:$AN$105,6,0)*2,""))</f>
        <v/>
      </c>
      <c r="AY36" s="183" t="str">
        <f>IF(M$24="","",IF(M36="SIM",SUM('FROTA OPER.'!$BN$11*'SERVIÇO DE BORDO'!$G36)*VLOOKUP(RECEBIVEIS!$D$2,RECEBIVEIS!$AI$12:$AN$105,6,0)*2,""))</f>
        <v/>
      </c>
      <c r="AZ36" s="183" t="str">
        <f>IF(N$24="","",IF(N36="SIM",SUM('FROTA OPER.'!$BN$12*'SERVIÇO DE BORDO'!$G36)*VLOOKUP(RECEBIVEIS!$D$2,RECEBIVEIS!$AI$12:$AN$105,6,0)*2,""))</f>
        <v/>
      </c>
      <c r="BA36" s="183" t="str">
        <f>IF(O$24="","",IF(O36="SIM",SUM('FROTA OPER.'!$BN$13*'SERVIÇO DE BORDO'!$G36)*VLOOKUP(RECEBIVEIS!$D$2,RECEBIVEIS!$AI$12:$AN$105,6,0)*2,""))</f>
        <v/>
      </c>
      <c r="BB36" s="183" t="str">
        <f>IF(P$24="","",IF(P36="SIM",SUM('FROTA OPER.'!$BN$14*'SERVIÇO DE BORDO'!$G36)*VLOOKUP(RECEBIVEIS!$D$2,RECEBIVEIS!$AI$12:$AN$105,6,0)*2,""))</f>
        <v/>
      </c>
      <c r="BC36" s="183" t="str">
        <f>IF(Q$24="","",IF(Q36="SIM",SUM('FROTA OPER.'!$BN$15*'SERVIÇO DE BORDO'!$G36)*VLOOKUP(RECEBIVEIS!$D$2,RECEBIVEIS!$AI$12:$AN$105,6,0)*2,""))</f>
        <v/>
      </c>
      <c r="BD36" s="183" t="str">
        <f>IF(R$24="","",IF(R36="SIM",SUM('FROTA OPER.'!$BN$16*'SERVIÇO DE BORDO'!$G36)*VLOOKUP(RECEBIVEIS!$D$2,RECEBIVEIS!$AI$12:$AN$105,6,0)*2,""))</f>
        <v/>
      </c>
      <c r="BE36" s="183" t="str">
        <f>IF(S$24="","",IF(S36="SIM",SUM('FROTA OPER.'!$BN$17*'SERVIÇO DE BORDO'!$G36)*VLOOKUP(RECEBIVEIS!$D$2,RECEBIVEIS!$AI$12:$AN$105,6,0)*2,""))</f>
        <v/>
      </c>
      <c r="BF36" s="183" t="str">
        <f>IF(T$24="","",IF(T36="SIM",SUM('FROTA OPER.'!$BN$18*'SERVIÇO DE BORDO'!$G36)*VLOOKUP(RECEBIVEIS!$D$2,RECEBIVEIS!$AI$12:$AN$105,6,0)*2,""))</f>
        <v/>
      </c>
      <c r="BG36" s="183" t="str">
        <f>IF(U$24="","",IF(U36="SIM",SUM('FROTA OPER.'!$BN$19*'SERVIÇO DE BORDO'!$G36)*VLOOKUP(RECEBIVEIS!$D$2,RECEBIVEIS!$AI$12:$AN$105,6,0)*2,""))</f>
        <v/>
      </c>
      <c r="BH36" s="183" t="str">
        <f>IF(V$24="","",IF(V36="SIM",SUM('FROTA OPER.'!$BN$20*'SERVIÇO DE BORDO'!$G36)*VLOOKUP(RECEBIVEIS!$D$2,RECEBIVEIS!$AI$12:$AN$105,6,0)*2,""))</f>
        <v/>
      </c>
      <c r="BI36" s="183" t="str">
        <f>IF(W$24="","",IF(W36="SIM",SUM('FROTA OPER.'!$BN$21*'SERVIÇO DE BORDO'!$G36)*VLOOKUP(RECEBIVEIS!$D$2,RECEBIVEIS!$AI$12:$AN$105,6,0)*2,""))</f>
        <v/>
      </c>
      <c r="BJ36" s="183" t="str">
        <f>IF(X$24="","",IF(X36="SIM",SUM('FROTA OPER.'!$BN$22*'SERVIÇO DE BORDO'!$G36)*VLOOKUP(RECEBIVEIS!$D$2,RECEBIVEIS!$AI$12:$AN$105,6,0)*2,""))</f>
        <v/>
      </c>
      <c r="BK36" s="183" t="str">
        <f>IF(Y$24="","",IF(Y36="SIM",SUM('FROTA OPER.'!$BN$23*'SERVIÇO DE BORDO'!$G36)*VLOOKUP(RECEBIVEIS!$D$2,RECEBIVEIS!$AI$12:$AN$105,6,0)*2,""))</f>
        <v/>
      </c>
      <c r="BL36" s="183" t="str">
        <f>IF(Z$24="","",IF(Z36="SIM",SUM('FROTA OPER.'!$BN$24*'SERVIÇO DE BORDO'!$G36)*VLOOKUP(RECEBIVEIS!$D$2,RECEBIVEIS!$AI$12:$AN$105,6,0)*2,""))</f>
        <v/>
      </c>
      <c r="BM36" s="183" t="str">
        <f>IF(AA$24="","",IF(AA36="SIM",SUM('FROTA OPER.'!$BN$25*'SERVIÇO DE BORDO'!$G36)*VLOOKUP(RECEBIVEIS!$D$2,RECEBIVEIS!$AI$12:$AN$105,6,0)*2,""))</f>
        <v/>
      </c>
      <c r="BN36" s="183" t="str">
        <f>IF(AB$24="","",IF(AB36="SIM",SUM('FROTA OPER.'!$BN$26*'SERVIÇO DE BORDO'!$G36)*VLOOKUP(RECEBIVEIS!$D$2,RECEBIVEIS!$AI$12:$AN$105,6,0)*2,""))</f>
        <v/>
      </c>
      <c r="BO36" s="183" t="str">
        <f>IF(AC$24="","",IF(AC36="SIM",SUM('FROTA OPER.'!$BN$27*'SERVIÇO DE BORDO'!$G36)*VLOOKUP(RECEBIVEIS!$D$2,RECEBIVEIS!$AI$12:$AN$105,6,0)*2,""))</f>
        <v/>
      </c>
      <c r="BP36" s="183" t="str">
        <f>IF(AD$24="","",IF(AD36="SIM",SUM('FROTA OPER.'!$BN$28*'SERVIÇO DE BORDO'!$G36)*VLOOKUP(RECEBIVEIS!$D$2,RECEBIVEIS!$AI$12:$AN$105,6,0)*2,""))</f>
        <v/>
      </c>
      <c r="BQ36" s="183" t="str">
        <f>IF(AE$24="","",IF(AE36="SIM",SUM('FROTA OPER.'!$BN$29*'SERVIÇO DE BORDO'!$G36)*VLOOKUP(RECEBIVEIS!$D$2,RECEBIVEIS!$AI$12:$AN$105,6,0)*2,""))</f>
        <v/>
      </c>
      <c r="BR36" s="183" t="str">
        <f>IF(AF$24="","",IF(AF36="SIM",SUM('FROTA OPER.'!$BN$30*'SERVIÇO DE BORDO'!$G36)*VLOOKUP(RECEBIVEIS!$D$2,RECEBIVEIS!$AI$12:$AN$105,6,0)*2,""))</f>
        <v/>
      </c>
      <c r="BS36" s="183" t="str">
        <f>IF(AG$24="","",IF(AG36="SIM",SUM('FROTA OPER.'!$BN$31*'SERVIÇO DE BORDO'!$G36)*VLOOKUP(RECEBIVEIS!$D$2,RECEBIVEIS!$AI$12:$AN$105,6,0)*2,""))</f>
        <v/>
      </c>
      <c r="BT36" s="183" t="str">
        <f>IF(AH$24="","",IF(AH36="SIM",SUM('FROTA OPER.'!$BN$32*'SERVIÇO DE BORDO'!$G36)*VLOOKUP(RECEBIVEIS!$D$2,RECEBIVEIS!$AI$12:$AN$105,6,0)*2,""))</f>
        <v/>
      </c>
      <c r="BU36" s="183" t="str">
        <f>IF(AI$24="","",IF(AI36="SIM",SUM('FROTA OPER.'!$BN$33*'SERVIÇO DE BORDO'!$G36)*VLOOKUP(RECEBIVEIS!$D$2,RECEBIVEIS!$AI$12:$AN$105,6,0)*2,""))</f>
        <v/>
      </c>
      <c r="BV36" s="183" t="str">
        <f>IF(AJ$24="","",IF(AJ36="SIM",SUM('FROTA OPER.'!$BN$34*'SERVIÇO DE BORDO'!$G36)*VLOOKUP(RECEBIVEIS!$D$2,RECEBIVEIS!$AI$12:$AN$105,6,0)*2,""))</f>
        <v/>
      </c>
      <c r="BW36" s="183" t="str">
        <f>IF(AK$24="","",IF(AK36="SIM",SUM('FROTA OPER.'!$BN$35*'SERVIÇO DE BORDO'!$G36)*VLOOKUP(RECEBIVEIS!$D$2,RECEBIVEIS!$AI$12:$AN$105,6,0)*2,""))</f>
        <v/>
      </c>
      <c r="BX36" s="183" t="str">
        <f>IF(AL$24="","",IF(AL36="SIM",SUM('FROTA OPER.'!$BN$36*'SERVIÇO DE BORDO'!$G36)*VLOOKUP(RECEBIVEIS!$D$2,RECEBIVEIS!$AI$12:$AN$105,6,0)*2,""))</f>
        <v/>
      </c>
    </row>
    <row r="37" spans="2:76" ht="18.75" customHeight="1" x14ac:dyDescent="0.25">
      <c r="B37" s="600" t="s">
        <v>637</v>
      </c>
      <c r="C37" s="601"/>
      <c r="D37" s="601"/>
      <c r="E37" s="601"/>
      <c r="F37" s="602"/>
      <c r="G37" s="582">
        <v>20.5</v>
      </c>
      <c r="H37" s="583"/>
      <c r="I37" s="163"/>
      <c r="J37" s="164"/>
      <c r="K37" s="163"/>
      <c r="L37" s="164"/>
      <c r="M37" s="163"/>
      <c r="N37" s="164"/>
      <c r="O37" s="163"/>
      <c r="P37" s="164"/>
      <c r="Q37" s="163"/>
      <c r="R37" s="164"/>
      <c r="S37" s="163"/>
      <c r="T37" s="164"/>
      <c r="U37" s="163"/>
      <c r="V37" s="164"/>
      <c r="W37" s="163"/>
      <c r="X37" s="164"/>
      <c r="Y37" s="163"/>
      <c r="Z37" s="164"/>
      <c r="AA37" s="163"/>
      <c r="AB37" s="164"/>
      <c r="AC37" s="163"/>
      <c r="AD37" s="166"/>
      <c r="AE37" s="163"/>
      <c r="AF37" s="166"/>
      <c r="AG37" s="163"/>
      <c r="AH37" s="166"/>
      <c r="AI37" s="163"/>
      <c r="AJ37" s="166"/>
      <c r="AK37" s="163"/>
      <c r="AL37" s="166"/>
      <c r="AM37" s="606">
        <f t="shared" si="4"/>
        <v>0</v>
      </c>
      <c r="AN37" s="607"/>
      <c r="AO37" s="608"/>
      <c r="AP37" s="564"/>
      <c r="AQ37" s="565"/>
      <c r="AR37" s="565"/>
      <c r="AS37" s="566"/>
      <c r="AT37" s="179"/>
      <c r="AU37" s="183" t="str">
        <f>IF(I$24="","",IF(I37="SIM",SUM('FROTA OPER.'!$BN$7*'SERVIÇO DE BORDO'!$G37)*VLOOKUP(RECEBIVEIS!$D$2,RECEBIVEIS!$AI$12:$AN$105,6,0)*2,""))</f>
        <v/>
      </c>
      <c r="AV37" s="183" t="str">
        <f>IF(J$24="","",IF(J37="SIM",SUM('FROTA OPER.'!$BN$8*'SERVIÇO DE BORDO'!$G37)*VLOOKUP(RECEBIVEIS!$D$2,RECEBIVEIS!$AI$12:$AN$105,6,0)*2,""))</f>
        <v/>
      </c>
      <c r="AW37" s="183" t="str">
        <f>IF(K$24="","",IF(K37="SIM",SUM('FROTA OPER.'!$BN$9*'SERVIÇO DE BORDO'!$G37)*VLOOKUP(RECEBIVEIS!$D$2,RECEBIVEIS!$AI$12:$AN$105,6,0)*2,""))</f>
        <v/>
      </c>
      <c r="AX37" s="183" t="str">
        <f>IF(L$24="","",IF(L37="SIM",SUM('FROTA OPER.'!$BN$10*'SERVIÇO DE BORDO'!$G37)*VLOOKUP(RECEBIVEIS!$D$2,RECEBIVEIS!$AI$12:$AN$105,6,0)*2,""))</f>
        <v/>
      </c>
      <c r="AY37" s="183" t="str">
        <f>IF(M$24="","",IF(M37="SIM",SUM('FROTA OPER.'!$BN$11*'SERVIÇO DE BORDO'!$G37)*VLOOKUP(RECEBIVEIS!$D$2,RECEBIVEIS!$AI$12:$AN$105,6,0)*2,""))</f>
        <v/>
      </c>
      <c r="AZ37" s="183" t="str">
        <f>IF(N$24="","",IF(N37="SIM",SUM('FROTA OPER.'!$BN$12*'SERVIÇO DE BORDO'!$G37)*VLOOKUP(RECEBIVEIS!$D$2,RECEBIVEIS!$AI$12:$AN$105,6,0)*2,""))</f>
        <v/>
      </c>
      <c r="BA37" s="183" t="str">
        <f>IF(O$24="","",IF(O37="SIM",SUM('FROTA OPER.'!$BN$13*'SERVIÇO DE BORDO'!$G37)*VLOOKUP(RECEBIVEIS!$D$2,RECEBIVEIS!$AI$12:$AN$105,6,0)*2,""))</f>
        <v/>
      </c>
      <c r="BB37" s="183" t="str">
        <f>IF(P$24="","",IF(P37="SIM",SUM('FROTA OPER.'!$BN$14*'SERVIÇO DE BORDO'!$G37)*VLOOKUP(RECEBIVEIS!$D$2,RECEBIVEIS!$AI$12:$AN$105,6,0)*2,""))</f>
        <v/>
      </c>
      <c r="BC37" s="183" t="str">
        <f>IF(Q$24="","",IF(Q37="SIM",SUM('FROTA OPER.'!$BN$15*'SERVIÇO DE BORDO'!$G37)*VLOOKUP(RECEBIVEIS!$D$2,RECEBIVEIS!$AI$12:$AN$105,6,0)*2,""))</f>
        <v/>
      </c>
      <c r="BD37" s="183" t="str">
        <f>IF(R$24="","",IF(R37="SIM",SUM('FROTA OPER.'!$BN$16*'SERVIÇO DE BORDO'!$G37)*VLOOKUP(RECEBIVEIS!$D$2,RECEBIVEIS!$AI$12:$AN$105,6,0)*2,""))</f>
        <v/>
      </c>
      <c r="BE37" s="183" t="str">
        <f>IF(S$24="","",IF(S37="SIM",SUM('FROTA OPER.'!$BN$17*'SERVIÇO DE BORDO'!$G37)*VLOOKUP(RECEBIVEIS!$D$2,RECEBIVEIS!$AI$12:$AN$105,6,0)*2,""))</f>
        <v/>
      </c>
      <c r="BF37" s="183" t="str">
        <f>IF(T$24="","",IF(T37="SIM",SUM('FROTA OPER.'!$BN$18*'SERVIÇO DE BORDO'!$G37)*VLOOKUP(RECEBIVEIS!$D$2,RECEBIVEIS!$AI$12:$AN$105,6,0)*2,""))</f>
        <v/>
      </c>
      <c r="BG37" s="183" t="str">
        <f>IF(U$24="","",IF(U37="SIM",SUM('FROTA OPER.'!$BN$19*'SERVIÇO DE BORDO'!$G37)*VLOOKUP(RECEBIVEIS!$D$2,RECEBIVEIS!$AI$12:$AN$105,6,0)*2,""))</f>
        <v/>
      </c>
      <c r="BH37" s="183" t="str">
        <f>IF(V$24="","",IF(V37="SIM",SUM('FROTA OPER.'!$BN$20*'SERVIÇO DE BORDO'!$G37)*VLOOKUP(RECEBIVEIS!$D$2,RECEBIVEIS!$AI$12:$AN$105,6,0)*2,""))</f>
        <v/>
      </c>
      <c r="BI37" s="183" t="str">
        <f>IF(W$24="","",IF(W37="SIM",SUM('FROTA OPER.'!$BN$21*'SERVIÇO DE BORDO'!$G37)*VLOOKUP(RECEBIVEIS!$D$2,RECEBIVEIS!$AI$12:$AN$105,6,0)*2,""))</f>
        <v/>
      </c>
      <c r="BJ37" s="183" t="str">
        <f>IF(X$24="","",IF(X37="SIM",SUM('FROTA OPER.'!$BN$22*'SERVIÇO DE BORDO'!$G37)*VLOOKUP(RECEBIVEIS!$D$2,RECEBIVEIS!$AI$12:$AN$105,6,0)*2,""))</f>
        <v/>
      </c>
      <c r="BK37" s="183" t="str">
        <f>IF(Y$24="","",IF(Y37="SIM",SUM('FROTA OPER.'!$BN$23*'SERVIÇO DE BORDO'!$G37)*VLOOKUP(RECEBIVEIS!$D$2,RECEBIVEIS!$AI$12:$AN$105,6,0)*2,""))</f>
        <v/>
      </c>
      <c r="BL37" s="183" t="str">
        <f>IF(Z$24="","",IF(Z37="SIM",SUM('FROTA OPER.'!$BN$24*'SERVIÇO DE BORDO'!$G37)*VLOOKUP(RECEBIVEIS!$D$2,RECEBIVEIS!$AI$12:$AN$105,6,0)*2,""))</f>
        <v/>
      </c>
      <c r="BM37" s="183" t="str">
        <f>IF(AA$24="","",IF(AA37="SIM",SUM('FROTA OPER.'!$BN$25*'SERVIÇO DE BORDO'!$G37)*VLOOKUP(RECEBIVEIS!$D$2,RECEBIVEIS!$AI$12:$AN$105,6,0)*2,""))</f>
        <v/>
      </c>
      <c r="BN37" s="183" t="str">
        <f>IF(AB$24="","",IF(AB37="SIM",SUM('FROTA OPER.'!$BN$26*'SERVIÇO DE BORDO'!$G37)*VLOOKUP(RECEBIVEIS!$D$2,RECEBIVEIS!$AI$12:$AN$105,6,0)*2,""))</f>
        <v/>
      </c>
      <c r="BO37" s="183" t="str">
        <f>IF(AC$24="","",IF(AC37="SIM",SUM('FROTA OPER.'!$BN$27*'SERVIÇO DE BORDO'!$G37)*VLOOKUP(RECEBIVEIS!$D$2,RECEBIVEIS!$AI$12:$AN$105,6,0)*2,""))</f>
        <v/>
      </c>
      <c r="BP37" s="183" t="str">
        <f>IF(AD$24="","",IF(AD37="SIM",SUM('FROTA OPER.'!$BN$28*'SERVIÇO DE BORDO'!$G37)*VLOOKUP(RECEBIVEIS!$D$2,RECEBIVEIS!$AI$12:$AN$105,6,0)*2,""))</f>
        <v/>
      </c>
      <c r="BQ37" s="183" t="str">
        <f>IF(AE$24="","",IF(AE37="SIM",SUM('FROTA OPER.'!$BN$29*'SERVIÇO DE BORDO'!$G37)*VLOOKUP(RECEBIVEIS!$D$2,RECEBIVEIS!$AI$12:$AN$105,6,0)*2,""))</f>
        <v/>
      </c>
      <c r="BR37" s="183" t="str">
        <f>IF(AF$24="","",IF(AF37="SIM",SUM('FROTA OPER.'!$BN$30*'SERVIÇO DE BORDO'!$G37)*VLOOKUP(RECEBIVEIS!$D$2,RECEBIVEIS!$AI$12:$AN$105,6,0)*2,""))</f>
        <v/>
      </c>
      <c r="BS37" s="183" t="str">
        <f>IF(AG$24="","",IF(AG37="SIM",SUM('FROTA OPER.'!$BN$31*'SERVIÇO DE BORDO'!$G37)*VLOOKUP(RECEBIVEIS!$D$2,RECEBIVEIS!$AI$12:$AN$105,6,0)*2,""))</f>
        <v/>
      </c>
      <c r="BT37" s="183" t="str">
        <f>IF(AH$24="","",IF(AH37="SIM",SUM('FROTA OPER.'!$BN$32*'SERVIÇO DE BORDO'!$G37)*VLOOKUP(RECEBIVEIS!$D$2,RECEBIVEIS!$AI$12:$AN$105,6,0)*2,""))</f>
        <v/>
      </c>
      <c r="BU37" s="183" t="str">
        <f>IF(AI$24="","",IF(AI37="SIM",SUM('FROTA OPER.'!$BN$33*'SERVIÇO DE BORDO'!$G37)*VLOOKUP(RECEBIVEIS!$D$2,RECEBIVEIS!$AI$12:$AN$105,6,0)*2,""))</f>
        <v/>
      </c>
      <c r="BV37" s="183" t="str">
        <f>IF(AJ$24="","",IF(AJ37="SIM",SUM('FROTA OPER.'!$BN$34*'SERVIÇO DE BORDO'!$G37)*VLOOKUP(RECEBIVEIS!$D$2,RECEBIVEIS!$AI$12:$AN$105,6,0)*2,""))</f>
        <v/>
      </c>
      <c r="BW37" s="183" t="str">
        <f>IF(AK$24="","",IF(AK37="SIM",SUM('FROTA OPER.'!$BN$35*'SERVIÇO DE BORDO'!$G37)*VLOOKUP(RECEBIVEIS!$D$2,RECEBIVEIS!$AI$12:$AN$105,6,0)*2,""))</f>
        <v/>
      </c>
      <c r="BX37" s="183" t="str">
        <f>IF(AL$24="","",IF(AL37="SIM",SUM('FROTA OPER.'!$BN$36*'SERVIÇO DE BORDO'!$G37)*VLOOKUP(RECEBIVEIS!$D$2,RECEBIVEIS!$AI$12:$AN$105,6,0)*2,""))</f>
        <v/>
      </c>
    </row>
    <row r="38" spans="2:76" ht="18.75" customHeight="1" x14ac:dyDescent="0.25">
      <c r="B38" s="600" t="s">
        <v>638</v>
      </c>
      <c r="C38" s="601"/>
      <c r="D38" s="601"/>
      <c r="E38" s="601"/>
      <c r="F38" s="602"/>
      <c r="G38" s="582">
        <v>24</v>
      </c>
      <c r="H38" s="583"/>
      <c r="I38" s="163"/>
      <c r="J38" s="164"/>
      <c r="K38" s="163"/>
      <c r="L38" s="164"/>
      <c r="M38" s="163"/>
      <c r="N38" s="164"/>
      <c r="O38" s="163"/>
      <c r="P38" s="164"/>
      <c r="Q38" s="163"/>
      <c r="R38" s="164"/>
      <c r="S38" s="163"/>
      <c r="T38" s="164"/>
      <c r="U38" s="163"/>
      <c r="V38" s="164"/>
      <c r="W38" s="163"/>
      <c r="X38" s="164"/>
      <c r="Y38" s="163"/>
      <c r="Z38" s="164"/>
      <c r="AA38" s="163"/>
      <c r="AB38" s="164"/>
      <c r="AC38" s="163"/>
      <c r="AD38" s="166"/>
      <c r="AE38" s="163"/>
      <c r="AF38" s="166"/>
      <c r="AG38" s="163"/>
      <c r="AH38" s="166"/>
      <c r="AI38" s="163"/>
      <c r="AJ38" s="166"/>
      <c r="AK38" s="163"/>
      <c r="AL38" s="166"/>
      <c r="AM38" s="606">
        <f t="shared" si="4"/>
        <v>0</v>
      </c>
      <c r="AN38" s="607"/>
      <c r="AO38" s="608"/>
      <c r="AP38" s="564"/>
      <c r="AQ38" s="565"/>
      <c r="AR38" s="565"/>
      <c r="AS38" s="566"/>
      <c r="AT38" s="179"/>
      <c r="AU38" s="183" t="str">
        <f>IF(I$24="","",IF(I38="SIM",SUM('FROTA OPER.'!$BN$7*'SERVIÇO DE BORDO'!$G38)*VLOOKUP(RECEBIVEIS!$D$2,RECEBIVEIS!$AI$12:$AN$105,6,0)*2,""))</f>
        <v/>
      </c>
      <c r="AV38" s="183" t="str">
        <f>IF(J$24="","",IF(J38="SIM",SUM('FROTA OPER.'!$BN$8*'SERVIÇO DE BORDO'!$G38)*VLOOKUP(RECEBIVEIS!$D$2,RECEBIVEIS!$AI$12:$AN$105,6,0)*2,""))</f>
        <v/>
      </c>
      <c r="AW38" s="183" t="str">
        <f>IF(K$24="","",IF(K38="SIM",SUM('FROTA OPER.'!$BN$9*'SERVIÇO DE BORDO'!$G38)*VLOOKUP(RECEBIVEIS!$D$2,RECEBIVEIS!$AI$12:$AN$105,6,0)*2,""))</f>
        <v/>
      </c>
      <c r="AX38" s="183" t="str">
        <f>IF(L$24="","",IF(L38="SIM",SUM('FROTA OPER.'!$BN$10*'SERVIÇO DE BORDO'!$G38)*VLOOKUP(RECEBIVEIS!$D$2,RECEBIVEIS!$AI$12:$AN$105,6,0)*2,""))</f>
        <v/>
      </c>
      <c r="AY38" s="183" t="str">
        <f>IF(M$24="","",IF(M38="SIM",SUM('FROTA OPER.'!$BN$11*'SERVIÇO DE BORDO'!$G38)*VLOOKUP(RECEBIVEIS!$D$2,RECEBIVEIS!$AI$12:$AN$105,6,0)*2,""))</f>
        <v/>
      </c>
      <c r="AZ38" s="183" t="str">
        <f>IF(N$24="","",IF(N38="SIM",SUM('FROTA OPER.'!$BN$12*'SERVIÇO DE BORDO'!$G38)*VLOOKUP(RECEBIVEIS!$D$2,RECEBIVEIS!$AI$12:$AN$105,6,0)*2,""))</f>
        <v/>
      </c>
      <c r="BA38" s="183" t="str">
        <f>IF(O$24="","",IF(O38="SIM",SUM('FROTA OPER.'!$BN$13*'SERVIÇO DE BORDO'!$G38)*VLOOKUP(RECEBIVEIS!$D$2,RECEBIVEIS!$AI$12:$AN$105,6,0)*2,""))</f>
        <v/>
      </c>
      <c r="BB38" s="183" t="str">
        <f>IF(P$24="","",IF(P38="SIM",SUM('FROTA OPER.'!$BN$14*'SERVIÇO DE BORDO'!$G38)*VLOOKUP(RECEBIVEIS!$D$2,RECEBIVEIS!$AI$12:$AN$105,6,0)*2,""))</f>
        <v/>
      </c>
      <c r="BC38" s="183" t="str">
        <f>IF(Q$24="","",IF(Q38="SIM",SUM('FROTA OPER.'!$BN$15*'SERVIÇO DE BORDO'!$G38)*VLOOKUP(RECEBIVEIS!$D$2,RECEBIVEIS!$AI$12:$AN$105,6,0)*2,""))</f>
        <v/>
      </c>
      <c r="BD38" s="183" t="str">
        <f>IF(R$24="","",IF(R38="SIM",SUM('FROTA OPER.'!$BN$16*'SERVIÇO DE BORDO'!$G38)*VLOOKUP(RECEBIVEIS!$D$2,RECEBIVEIS!$AI$12:$AN$105,6,0)*2,""))</f>
        <v/>
      </c>
      <c r="BE38" s="183" t="str">
        <f>IF(S$24="","",IF(S38="SIM",SUM('FROTA OPER.'!$BN$17*'SERVIÇO DE BORDO'!$G38)*VLOOKUP(RECEBIVEIS!$D$2,RECEBIVEIS!$AI$12:$AN$105,6,0)*2,""))</f>
        <v/>
      </c>
      <c r="BF38" s="183" t="str">
        <f>IF(T$24="","",IF(T38="SIM",SUM('FROTA OPER.'!$BN$18*'SERVIÇO DE BORDO'!$G38)*VLOOKUP(RECEBIVEIS!$D$2,RECEBIVEIS!$AI$12:$AN$105,6,0)*2,""))</f>
        <v/>
      </c>
      <c r="BG38" s="183" t="str">
        <f>IF(U$24="","",IF(U38="SIM",SUM('FROTA OPER.'!$BN$19*'SERVIÇO DE BORDO'!$G38)*VLOOKUP(RECEBIVEIS!$D$2,RECEBIVEIS!$AI$12:$AN$105,6,0)*2,""))</f>
        <v/>
      </c>
      <c r="BH38" s="183" t="str">
        <f>IF(V$24="","",IF(V38="SIM",SUM('FROTA OPER.'!$BN$20*'SERVIÇO DE BORDO'!$G38)*VLOOKUP(RECEBIVEIS!$D$2,RECEBIVEIS!$AI$12:$AN$105,6,0)*2,""))</f>
        <v/>
      </c>
      <c r="BI38" s="183" t="str">
        <f>IF(W$24="","",IF(W38="SIM",SUM('FROTA OPER.'!$BN$21*'SERVIÇO DE BORDO'!$G38)*VLOOKUP(RECEBIVEIS!$D$2,RECEBIVEIS!$AI$12:$AN$105,6,0)*2,""))</f>
        <v/>
      </c>
      <c r="BJ38" s="183" t="str">
        <f>IF(X$24="","",IF(X38="SIM",SUM('FROTA OPER.'!$BN$22*'SERVIÇO DE BORDO'!$G38)*VLOOKUP(RECEBIVEIS!$D$2,RECEBIVEIS!$AI$12:$AN$105,6,0)*2,""))</f>
        <v/>
      </c>
      <c r="BK38" s="183" t="str">
        <f>IF(Y$24="","",IF(Y38="SIM",SUM('FROTA OPER.'!$BN$23*'SERVIÇO DE BORDO'!$G38)*VLOOKUP(RECEBIVEIS!$D$2,RECEBIVEIS!$AI$12:$AN$105,6,0)*2,""))</f>
        <v/>
      </c>
      <c r="BL38" s="183" t="str">
        <f>IF(Z$24="","",IF(Z38="SIM",SUM('FROTA OPER.'!$BN$24*'SERVIÇO DE BORDO'!$G38)*VLOOKUP(RECEBIVEIS!$D$2,RECEBIVEIS!$AI$12:$AN$105,6,0)*2,""))</f>
        <v/>
      </c>
      <c r="BM38" s="183" t="str">
        <f>IF(AA$24="","",IF(AA38="SIM",SUM('FROTA OPER.'!$BN$25*'SERVIÇO DE BORDO'!$G38)*VLOOKUP(RECEBIVEIS!$D$2,RECEBIVEIS!$AI$12:$AN$105,6,0)*2,""))</f>
        <v/>
      </c>
      <c r="BN38" s="183" t="str">
        <f>IF(AB$24="","",IF(AB38="SIM",SUM('FROTA OPER.'!$BN$26*'SERVIÇO DE BORDO'!$G38)*VLOOKUP(RECEBIVEIS!$D$2,RECEBIVEIS!$AI$12:$AN$105,6,0)*2,""))</f>
        <v/>
      </c>
      <c r="BO38" s="183" t="str">
        <f>IF(AC$24="","",IF(AC38="SIM",SUM('FROTA OPER.'!$BN$27*'SERVIÇO DE BORDO'!$G38)*VLOOKUP(RECEBIVEIS!$D$2,RECEBIVEIS!$AI$12:$AN$105,6,0)*2,""))</f>
        <v/>
      </c>
      <c r="BP38" s="183" t="str">
        <f>IF(AD$24="","",IF(AD38="SIM",SUM('FROTA OPER.'!$BN$28*'SERVIÇO DE BORDO'!$G38)*VLOOKUP(RECEBIVEIS!$D$2,RECEBIVEIS!$AI$12:$AN$105,6,0)*2,""))</f>
        <v/>
      </c>
      <c r="BQ38" s="183" t="str">
        <f>IF(AE$24="","",IF(AE38="SIM",SUM('FROTA OPER.'!$BN$29*'SERVIÇO DE BORDO'!$G38)*VLOOKUP(RECEBIVEIS!$D$2,RECEBIVEIS!$AI$12:$AN$105,6,0)*2,""))</f>
        <v/>
      </c>
      <c r="BR38" s="183" t="str">
        <f>IF(AF$24="","",IF(AF38="SIM",SUM('FROTA OPER.'!$BN$30*'SERVIÇO DE BORDO'!$G38)*VLOOKUP(RECEBIVEIS!$D$2,RECEBIVEIS!$AI$12:$AN$105,6,0)*2,""))</f>
        <v/>
      </c>
      <c r="BS38" s="183" t="str">
        <f>IF(AG$24="","",IF(AG38="SIM",SUM('FROTA OPER.'!$BN$31*'SERVIÇO DE BORDO'!$G38)*VLOOKUP(RECEBIVEIS!$D$2,RECEBIVEIS!$AI$12:$AN$105,6,0)*2,""))</f>
        <v/>
      </c>
      <c r="BT38" s="183" t="str">
        <f>IF(AH$24="","",IF(AH38="SIM",SUM('FROTA OPER.'!$BN$32*'SERVIÇO DE BORDO'!$G38)*VLOOKUP(RECEBIVEIS!$D$2,RECEBIVEIS!$AI$12:$AN$105,6,0)*2,""))</f>
        <v/>
      </c>
      <c r="BU38" s="183" t="str">
        <f>IF(AI$24="","",IF(AI38="SIM",SUM('FROTA OPER.'!$BN$33*'SERVIÇO DE BORDO'!$G38)*VLOOKUP(RECEBIVEIS!$D$2,RECEBIVEIS!$AI$12:$AN$105,6,0)*2,""))</f>
        <v/>
      </c>
      <c r="BV38" s="183" t="str">
        <f>IF(AJ$24="","",IF(AJ38="SIM",SUM('FROTA OPER.'!$BN$34*'SERVIÇO DE BORDO'!$G38)*VLOOKUP(RECEBIVEIS!$D$2,RECEBIVEIS!$AI$12:$AN$105,6,0)*2,""))</f>
        <v/>
      </c>
      <c r="BW38" s="183" t="str">
        <f>IF(AK$24="","",IF(AK38="SIM",SUM('FROTA OPER.'!$BN$35*'SERVIÇO DE BORDO'!$G38)*VLOOKUP(RECEBIVEIS!$D$2,RECEBIVEIS!$AI$12:$AN$105,6,0)*2,""))</f>
        <v/>
      </c>
      <c r="BX38" s="183" t="str">
        <f>IF(AL$24="","",IF(AL38="SIM",SUM('FROTA OPER.'!$BN$36*'SERVIÇO DE BORDO'!$G38)*VLOOKUP(RECEBIVEIS!$D$2,RECEBIVEIS!$AI$12:$AN$105,6,0)*2,""))</f>
        <v/>
      </c>
    </row>
    <row r="39" spans="2:76" ht="18.75" customHeight="1" x14ac:dyDescent="0.25">
      <c r="B39" s="600" t="s">
        <v>639</v>
      </c>
      <c r="C39" s="601"/>
      <c r="D39" s="601"/>
      <c r="E39" s="601"/>
      <c r="F39" s="602"/>
      <c r="G39" s="582">
        <v>12</v>
      </c>
      <c r="H39" s="583"/>
      <c r="I39" s="163"/>
      <c r="J39" s="164"/>
      <c r="K39" s="163"/>
      <c r="L39" s="164"/>
      <c r="M39" s="163"/>
      <c r="N39" s="164"/>
      <c r="O39" s="163"/>
      <c r="P39" s="164"/>
      <c r="Q39" s="163"/>
      <c r="R39" s="164"/>
      <c r="S39" s="163"/>
      <c r="T39" s="164"/>
      <c r="U39" s="163"/>
      <c r="V39" s="164"/>
      <c r="W39" s="163"/>
      <c r="X39" s="164"/>
      <c r="Y39" s="163"/>
      <c r="Z39" s="164"/>
      <c r="AA39" s="163"/>
      <c r="AB39" s="164"/>
      <c r="AC39" s="163"/>
      <c r="AD39" s="166"/>
      <c r="AE39" s="163"/>
      <c r="AF39" s="166"/>
      <c r="AG39" s="163"/>
      <c r="AH39" s="166"/>
      <c r="AI39" s="163"/>
      <c r="AJ39" s="166"/>
      <c r="AK39" s="163"/>
      <c r="AL39" s="166"/>
      <c r="AM39" s="606">
        <f t="shared" si="4"/>
        <v>0</v>
      </c>
      <c r="AN39" s="607"/>
      <c r="AO39" s="608"/>
      <c r="AP39" s="564"/>
      <c r="AQ39" s="565"/>
      <c r="AR39" s="565"/>
      <c r="AS39" s="566"/>
      <c r="AT39" s="179"/>
      <c r="AU39" s="183" t="str">
        <f>IF(I$24="","",IF(I39="SIM",SUM('FROTA OPER.'!$BN$7*'SERVIÇO DE BORDO'!$G39)*VLOOKUP(RECEBIVEIS!$D$2,RECEBIVEIS!$AI$12:$AN$105,6,0)*2,""))</f>
        <v/>
      </c>
      <c r="AV39" s="183" t="str">
        <f>IF(J$24="","",IF(J39="SIM",SUM('FROTA OPER.'!$BN$8*'SERVIÇO DE BORDO'!$G39)*VLOOKUP(RECEBIVEIS!$D$2,RECEBIVEIS!$AI$12:$AN$105,6,0)*2,""))</f>
        <v/>
      </c>
      <c r="AW39" s="183" t="str">
        <f>IF(K$24="","",IF(K39="SIM",SUM('FROTA OPER.'!$BN$9*'SERVIÇO DE BORDO'!$G39)*VLOOKUP(RECEBIVEIS!$D$2,RECEBIVEIS!$AI$12:$AN$105,6,0)*2,""))</f>
        <v/>
      </c>
      <c r="AX39" s="183" t="str">
        <f>IF(L$24="","",IF(L39="SIM",SUM('FROTA OPER.'!$BN$10*'SERVIÇO DE BORDO'!$G39)*VLOOKUP(RECEBIVEIS!$D$2,RECEBIVEIS!$AI$12:$AN$105,6,0)*2,""))</f>
        <v/>
      </c>
      <c r="AY39" s="183" t="str">
        <f>IF(M$24="","",IF(M39="SIM",SUM('FROTA OPER.'!$BN$11*'SERVIÇO DE BORDO'!$G39)*VLOOKUP(RECEBIVEIS!$D$2,RECEBIVEIS!$AI$12:$AN$105,6,0)*2,""))</f>
        <v/>
      </c>
      <c r="AZ39" s="183" t="str">
        <f>IF(N$24="","",IF(N39="SIM",SUM('FROTA OPER.'!$BN$12*'SERVIÇO DE BORDO'!$G39)*VLOOKUP(RECEBIVEIS!$D$2,RECEBIVEIS!$AI$12:$AN$105,6,0)*2,""))</f>
        <v/>
      </c>
      <c r="BA39" s="183" t="str">
        <f>IF(O$24="","",IF(O39="SIM",SUM('FROTA OPER.'!$BN$13*'SERVIÇO DE BORDO'!$G39)*VLOOKUP(RECEBIVEIS!$D$2,RECEBIVEIS!$AI$12:$AN$105,6,0)*2,""))</f>
        <v/>
      </c>
      <c r="BB39" s="183" t="str">
        <f>IF(P$24="","",IF(P39="SIM",SUM('FROTA OPER.'!$BN$14*'SERVIÇO DE BORDO'!$G39)*VLOOKUP(RECEBIVEIS!$D$2,RECEBIVEIS!$AI$12:$AN$105,6,0)*2,""))</f>
        <v/>
      </c>
      <c r="BC39" s="183" t="str">
        <f>IF(Q$24="","",IF(Q39="SIM",SUM('FROTA OPER.'!$BN$15*'SERVIÇO DE BORDO'!$G39)*VLOOKUP(RECEBIVEIS!$D$2,RECEBIVEIS!$AI$12:$AN$105,6,0)*2,""))</f>
        <v/>
      </c>
      <c r="BD39" s="183" t="str">
        <f>IF(R$24="","",IF(R39="SIM",SUM('FROTA OPER.'!$BN$16*'SERVIÇO DE BORDO'!$G39)*VLOOKUP(RECEBIVEIS!$D$2,RECEBIVEIS!$AI$12:$AN$105,6,0)*2,""))</f>
        <v/>
      </c>
      <c r="BE39" s="183" t="str">
        <f>IF(S$24="","",IF(S39="SIM",SUM('FROTA OPER.'!$BN$17*'SERVIÇO DE BORDO'!$G39)*VLOOKUP(RECEBIVEIS!$D$2,RECEBIVEIS!$AI$12:$AN$105,6,0)*2,""))</f>
        <v/>
      </c>
      <c r="BF39" s="183" t="str">
        <f>IF(T$24="","",IF(T39="SIM",SUM('FROTA OPER.'!$BN$18*'SERVIÇO DE BORDO'!$G39)*VLOOKUP(RECEBIVEIS!$D$2,RECEBIVEIS!$AI$12:$AN$105,6,0)*2,""))</f>
        <v/>
      </c>
      <c r="BG39" s="183" t="str">
        <f>IF(U$24="","",IF(U39="SIM",SUM('FROTA OPER.'!$BN$19*'SERVIÇO DE BORDO'!$G39)*VLOOKUP(RECEBIVEIS!$D$2,RECEBIVEIS!$AI$12:$AN$105,6,0)*2,""))</f>
        <v/>
      </c>
      <c r="BH39" s="183" t="str">
        <f>IF(V$24="","",IF(V39="SIM",SUM('FROTA OPER.'!$BN$20*'SERVIÇO DE BORDO'!$G39)*VLOOKUP(RECEBIVEIS!$D$2,RECEBIVEIS!$AI$12:$AN$105,6,0)*2,""))</f>
        <v/>
      </c>
      <c r="BI39" s="183" t="str">
        <f>IF(W$24="","",IF(W39="SIM",SUM('FROTA OPER.'!$BN$21*'SERVIÇO DE BORDO'!$G39)*VLOOKUP(RECEBIVEIS!$D$2,RECEBIVEIS!$AI$12:$AN$105,6,0)*2,""))</f>
        <v/>
      </c>
      <c r="BJ39" s="183" t="str">
        <f>IF(X$24="","",IF(X39="SIM",SUM('FROTA OPER.'!$BN$22*'SERVIÇO DE BORDO'!$G39)*VLOOKUP(RECEBIVEIS!$D$2,RECEBIVEIS!$AI$12:$AN$105,6,0)*2,""))</f>
        <v/>
      </c>
      <c r="BK39" s="183" t="str">
        <f>IF(Y$24="","",IF(Y39="SIM",SUM('FROTA OPER.'!$BN$23*'SERVIÇO DE BORDO'!$G39)*VLOOKUP(RECEBIVEIS!$D$2,RECEBIVEIS!$AI$12:$AN$105,6,0)*2,""))</f>
        <v/>
      </c>
      <c r="BL39" s="183" t="str">
        <f>IF(Z$24="","",IF(Z39="SIM",SUM('FROTA OPER.'!$BN$24*'SERVIÇO DE BORDO'!$G39)*VLOOKUP(RECEBIVEIS!$D$2,RECEBIVEIS!$AI$12:$AN$105,6,0)*2,""))</f>
        <v/>
      </c>
      <c r="BM39" s="183" t="str">
        <f>IF(AA$24="","",IF(AA39="SIM",SUM('FROTA OPER.'!$BN$25*'SERVIÇO DE BORDO'!$G39)*VLOOKUP(RECEBIVEIS!$D$2,RECEBIVEIS!$AI$12:$AN$105,6,0)*2,""))</f>
        <v/>
      </c>
      <c r="BN39" s="183" t="str">
        <f>IF(AB$24="","",IF(AB39="SIM",SUM('FROTA OPER.'!$BN$26*'SERVIÇO DE BORDO'!$G39)*VLOOKUP(RECEBIVEIS!$D$2,RECEBIVEIS!$AI$12:$AN$105,6,0)*2,""))</f>
        <v/>
      </c>
      <c r="BO39" s="183" t="str">
        <f>IF(AC$24="","",IF(AC39="SIM",SUM('FROTA OPER.'!$BN$27*'SERVIÇO DE BORDO'!$G39)*VLOOKUP(RECEBIVEIS!$D$2,RECEBIVEIS!$AI$12:$AN$105,6,0)*2,""))</f>
        <v/>
      </c>
      <c r="BP39" s="183" t="str">
        <f>IF(AD$24="","",IF(AD39="SIM",SUM('FROTA OPER.'!$BN$28*'SERVIÇO DE BORDO'!$G39)*VLOOKUP(RECEBIVEIS!$D$2,RECEBIVEIS!$AI$12:$AN$105,6,0)*2,""))</f>
        <v/>
      </c>
      <c r="BQ39" s="183" t="str">
        <f>IF(AE$24="","",IF(AE39="SIM",SUM('FROTA OPER.'!$BN$29*'SERVIÇO DE BORDO'!$G39)*VLOOKUP(RECEBIVEIS!$D$2,RECEBIVEIS!$AI$12:$AN$105,6,0)*2,""))</f>
        <v/>
      </c>
      <c r="BR39" s="183" t="str">
        <f>IF(AF$24="","",IF(AF39="SIM",SUM('FROTA OPER.'!$BN$30*'SERVIÇO DE BORDO'!$G39)*VLOOKUP(RECEBIVEIS!$D$2,RECEBIVEIS!$AI$12:$AN$105,6,0)*2,""))</f>
        <v/>
      </c>
      <c r="BS39" s="183" t="str">
        <f>IF(AG$24="","",IF(AG39="SIM",SUM('FROTA OPER.'!$BN$31*'SERVIÇO DE BORDO'!$G39)*VLOOKUP(RECEBIVEIS!$D$2,RECEBIVEIS!$AI$12:$AN$105,6,0)*2,""))</f>
        <v/>
      </c>
      <c r="BT39" s="183" t="str">
        <f>IF(AH$24="","",IF(AH39="SIM",SUM('FROTA OPER.'!$BN$32*'SERVIÇO DE BORDO'!$G39)*VLOOKUP(RECEBIVEIS!$D$2,RECEBIVEIS!$AI$12:$AN$105,6,0)*2,""))</f>
        <v/>
      </c>
      <c r="BU39" s="183" t="str">
        <f>IF(AI$24="","",IF(AI39="SIM",SUM('FROTA OPER.'!$BN$33*'SERVIÇO DE BORDO'!$G39)*VLOOKUP(RECEBIVEIS!$D$2,RECEBIVEIS!$AI$12:$AN$105,6,0)*2,""))</f>
        <v/>
      </c>
      <c r="BV39" s="183" t="str">
        <f>IF(AJ$24="","",IF(AJ39="SIM",SUM('FROTA OPER.'!$BN$34*'SERVIÇO DE BORDO'!$G39)*VLOOKUP(RECEBIVEIS!$D$2,RECEBIVEIS!$AI$12:$AN$105,6,0)*2,""))</f>
        <v/>
      </c>
      <c r="BW39" s="183" t="str">
        <f>IF(AK$24="","",IF(AK39="SIM",SUM('FROTA OPER.'!$BN$35*'SERVIÇO DE BORDO'!$G39)*VLOOKUP(RECEBIVEIS!$D$2,RECEBIVEIS!$AI$12:$AN$105,6,0)*2,""))</f>
        <v/>
      </c>
      <c r="BX39" s="183" t="str">
        <f>IF(AL$24="","",IF(AL39="SIM",SUM('FROTA OPER.'!$BN$36*'SERVIÇO DE BORDO'!$G39)*VLOOKUP(RECEBIVEIS!$D$2,RECEBIVEIS!$AI$12:$AN$105,6,0)*2,""))</f>
        <v/>
      </c>
    </row>
    <row r="40" spans="2:76" ht="18.75" customHeight="1" x14ac:dyDescent="0.25">
      <c r="B40" s="600" t="s">
        <v>640</v>
      </c>
      <c r="C40" s="601"/>
      <c r="D40" s="601"/>
      <c r="E40" s="601"/>
      <c r="F40" s="602"/>
      <c r="G40" s="582">
        <v>14</v>
      </c>
      <c r="H40" s="583"/>
      <c r="I40" s="163"/>
      <c r="J40" s="164"/>
      <c r="K40" s="163"/>
      <c r="L40" s="164"/>
      <c r="M40" s="163"/>
      <c r="N40" s="164"/>
      <c r="O40" s="163"/>
      <c r="P40" s="164"/>
      <c r="Q40" s="163"/>
      <c r="R40" s="164"/>
      <c r="S40" s="163"/>
      <c r="T40" s="164"/>
      <c r="U40" s="163"/>
      <c r="V40" s="164"/>
      <c r="W40" s="163"/>
      <c r="X40" s="164"/>
      <c r="Y40" s="163"/>
      <c r="Z40" s="164"/>
      <c r="AA40" s="163"/>
      <c r="AB40" s="164"/>
      <c r="AC40" s="163"/>
      <c r="AD40" s="166"/>
      <c r="AE40" s="163"/>
      <c r="AF40" s="166"/>
      <c r="AG40" s="163"/>
      <c r="AH40" s="166"/>
      <c r="AI40" s="163"/>
      <c r="AJ40" s="166"/>
      <c r="AK40" s="163"/>
      <c r="AL40" s="166"/>
      <c r="AM40" s="606">
        <f t="shared" si="4"/>
        <v>0</v>
      </c>
      <c r="AN40" s="607"/>
      <c r="AO40" s="608"/>
      <c r="AP40" s="564"/>
      <c r="AQ40" s="565"/>
      <c r="AR40" s="565"/>
      <c r="AS40" s="566"/>
      <c r="AT40" s="179"/>
      <c r="AU40" s="183" t="str">
        <f>IF(I$24="","",IF(I40="SIM",SUM('FROTA OPER.'!$BN$7*'SERVIÇO DE BORDO'!$G40)*VLOOKUP(RECEBIVEIS!$D$2,RECEBIVEIS!$AI$12:$AN$105,6,0)*2,""))</f>
        <v/>
      </c>
      <c r="AV40" s="183" t="str">
        <f>IF(J$24="","",IF(J40="SIM",SUM('FROTA OPER.'!$BN$8*'SERVIÇO DE BORDO'!$G40)*VLOOKUP(RECEBIVEIS!$D$2,RECEBIVEIS!$AI$12:$AN$105,6,0)*2,""))</f>
        <v/>
      </c>
      <c r="AW40" s="183" t="str">
        <f>IF(K$24="","",IF(K40="SIM",SUM('FROTA OPER.'!$BN$9*'SERVIÇO DE BORDO'!$G40)*VLOOKUP(RECEBIVEIS!$D$2,RECEBIVEIS!$AI$12:$AN$105,6,0)*2,""))</f>
        <v/>
      </c>
      <c r="AX40" s="183" t="str">
        <f>IF(L$24="","",IF(L40="SIM",SUM('FROTA OPER.'!$BN$10*'SERVIÇO DE BORDO'!$G40)*VLOOKUP(RECEBIVEIS!$D$2,RECEBIVEIS!$AI$12:$AN$105,6,0)*2,""))</f>
        <v/>
      </c>
      <c r="AY40" s="183" t="str">
        <f>IF(M$24="","",IF(M40="SIM",SUM('FROTA OPER.'!$BN$11*'SERVIÇO DE BORDO'!$G40)*VLOOKUP(RECEBIVEIS!$D$2,RECEBIVEIS!$AI$12:$AN$105,6,0)*2,""))</f>
        <v/>
      </c>
      <c r="AZ40" s="183" t="str">
        <f>IF(N$24="","",IF(N40="SIM",SUM('FROTA OPER.'!$BN$12*'SERVIÇO DE BORDO'!$G40)*VLOOKUP(RECEBIVEIS!$D$2,RECEBIVEIS!$AI$12:$AN$105,6,0)*2,""))</f>
        <v/>
      </c>
      <c r="BA40" s="183" t="str">
        <f>IF(O$24="","",IF(O40="SIM",SUM('FROTA OPER.'!$BN$13*'SERVIÇO DE BORDO'!$G40)*VLOOKUP(RECEBIVEIS!$D$2,RECEBIVEIS!$AI$12:$AN$105,6,0)*2,""))</f>
        <v/>
      </c>
      <c r="BB40" s="183" t="str">
        <f>IF(P$24="","",IF(P40="SIM",SUM('FROTA OPER.'!$BN$14*'SERVIÇO DE BORDO'!$G40)*VLOOKUP(RECEBIVEIS!$D$2,RECEBIVEIS!$AI$12:$AN$105,6,0)*2,""))</f>
        <v/>
      </c>
      <c r="BC40" s="183" t="str">
        <f>IF(Q$24="","",IF(Q40="SIM",SUM('FROTA OPER.'!$BN$15*'SERVIÇO DE BORDO'!$G40)*VLOOKUP(RECEBIVEIS!$D$2,RECEBIVEIS!$AI$12:$AN$105,6,0)*2,""))</f>
        <v/>
      </c>
      <c r="BD40" s="183" t="str">
        <f>IF(R$24="","",IF(R40="SIM",SUM('FROTA OPER.'!$BN$16*'SERVIÇO DE BORDO'!$G40)*VLOOKUP(RECEBIVEIS!$D$2,RECEBIVEIS!$AI$12:$AN$105,6,0)*2,""))</f>
        <v/>
      </c>
      <c r="BE40" s="183" t="str">
        <f>IF(S$24="","",IF(S40="SIM",SUM('FROTA OPER.'!$BN$17*'SERVIÇO DE BORDO'!$G40)*VLOOKUP(RECEBIVEIS!$D$2,RECEBIVEIS!$AI$12:$AN$105,6,0)*2,""))</f>
        <v/>
      </c>
      <c r="BF40" s="183" t="str">
        <f>IF(T$24="","",IF(T40="SIM",SUM('FROTA OPER.'!$BN$18*'SERVIÇO DE BORDO'!$G40)*VLOOKUP(RECEBIVEIS!$D$2,RECEBIVEIS!$AI$12:$AN$105,6,0)*2,""))</f>
        <v/>
      </c>
      <c r="BG40" s="183" t="str">
        <f>IF(U$24="","",IF(U40="SIM",SUM('FROTA OPER.'!$BN$19*'SERVIÇO DE BORDO'!$G40)*VLOOKUP(RECEBIVEIS!$D$2,RECEBIVEIS!$AI$12:$AN$105,6,0)*2,""))</f>
        <v/>
      </c>
      <c r="BH40" s="183" t="str">
        <f>IF(V$24="","",IF(V40="SIM",SUM('FROTA OPER.'!$BN$20*'SERVIÇO DE BORDO'!$G40)*VLOOKUP(RECEBIVEIS!$D$2,RECEBIVEIS!$AI$12:$AN$105,6,0)*2,""))</f>
        <v/>
      </c>
      <c r="BI40" s="183" t="str">
        <f>IF(W$24="","",IF(W40="SIM",SUM('FROTA OPER.'!$BN$21*'SERVIÇO DE BORDO'!$G40)*VLOOKUP(RECEBIVEIS!$D$2,RECEBIVEIS!$AI$12:$AN$105,6,0)*2,""))</f>
        <v/>
      </c>
      <c r="BJ40" s="183" t="str">
        <f>IF(X$24="","",IF(X40="SIM",SUM('FROTA OPER.'!$BN$22*'SERVIÇO DE BORDO'!$G40)*VLOOKUP(RECEBIVEIS!$D$2,RECEBIVEIS!$AI$12:$AN$105,6,0)*2,""))</f>
        <v/>
      </c>
      <c r="BK40" s="183" t="str">
        <f>IF(Y$24="","",IF(Y40="SIM",SUM('FROTA OPER.'!$BN$23*'SERVIÇO DE BORDO'!$G40)*VLOOKUP(RECEBIVEIS!$D$2,RECEBIVEIS!$AI$12:$AN$105,6,0)*2,""))</f>
        <v/>
      </c>
      <c r="BL40" s="183" t="str">
        <f>IF(Z$24="","",IF(Z40="SIM",SUM('FROTA OPER.'!$BN$24*'SERVIÇO DE BORDO'!$G40)*VLOOKUP(RECEBIVEIS!$D$2,RECEBIVEIS!$AI$12:$AN$105,6,0)*2,""))</f>
        <v/>
      </c>
      <c r="BM40" s="183" t="str">
        <f>IF(AA$24="","",IF(AA40="SIM",SUM('FROTA OPER.'!$BN$25*'SERVIÇO DE BORDO'!$G40)*VLOOKUP(RECEBIVEIS!$D$2,RECEBIVEIS!$AI$12:$AN$105,6,0)*2,""))</f>
        <v/>
      </c>
      <c r="BN40" s="183" t="str">
        <f>IF(AB$24="","",IF(AB40="SIM",SUM('FROTA OPER.'!$BN$26*'SERVIÇO DE BORDO'!$G40)*VLOOKUP(RECEBIVEIS!$D$2,RECEBIVEIS!$AI$12:$AN$105,6,0)*2,""))</f>
        <v/>
      </c>
      <c r="BO40" s="183" t="str">
        <f>IF(AC$24="","",IF(AC40="SIM",SUM('FROTA OPER.'!$BN$27*'SERVIÇO DE BORDO'!$G40)*VLOOKUP(RECEBIVEIS!$D$2,RECEBIVEIS!$AI$12:$AN$105,6,0)*2,""))</f>
        <v/>
      </c>
      <c r="BP40" s="183" t="str">
        <f>IF(AD$24="","",IF(AD40="SIM",SUM('FROTA OPER.'!$BN$28*'SERVIÇO DE BORDO'!$G40)*VLOOKUP(RECEBIVEIS!$D$2,RECEBIVEIS!$AI$12:$AN$105,6,0)*2,""))</f>
        <v/>
      </c>
      <c r="BQ40" s="183" t="str">
        <f>IF(AE$24="","",IF(AE40="SIM",SUM('FROTA OPER.'!$BN$29*'SERVIÇO DE BORDO'!$G40)*VLOOKUP(RECEBIVEIS!$D$2,RECEBIVEIS!$AI$12:$AN$105,6,0)*2,""))</f>
        <v/>
      </c>
      <c r="BR40" s="183" t="str">
        <f>IF(AF$24="","",IF(AF40="SIM",SUM('FROTA OPER.'!$BN$30*'SERVIÇO DE BORDO'!$G40)*VLOOKUP(RECEBIVEIS!$D$2,RECEBIVEIS!$AI$12:$AN$105,6,0)*2,""))</f>
        <v/>
      </c>
      <c r="BS40" s="183" t="str">
        <f>IF(AG$24="","",IF(AG40="SIM",SUM('FROTA OPER.'!$BN$31*'SERVIÇO DE BORDO'!$G40)*VLOOKUP(RECEBIVEIS!$D$2,RECEBIVEIS!$AI$12:$AN$105,6,0)*2,""))</f>
        <v/>
      </c>
      <c r="BT40" s="183" t="str">
        <f>IF(AH$24="","",IF(AH40="SIM",SUM('FROTA OPER.'!$BN$32*'SERVIÇO DE BORDO'!$G40)*VLOOKUP(RECEBIVEIS!$D$2,RECEBIVEIS!$AI$12:$AN$105,6,0)*2,""))</f>
        <v/>
      </c>
      <c r="BU40" s="183" t="str">
        <f>IF(AI$24="","",IF(AI40="SIM",SUM('FROTA OPER.'!$BN$33*'SERVIÇO DE BORDO'!$G40)*VLOOKUP(RECEBIVEIS!$D$2,RECEBIVEIS!$AI$12:$AN$105,6,0)*2,""))</f>
        <v/>
      </c>
      <c r="BV40" s="183" t="str">
        <f>IF(AJ$24="","",IF(AJ40="SIM",SUM('FROTA OPER.'!$BN$34*'SERVIÇO DE BORDO'!$G40)*VLOOKUP(RECEBIVEIS!$D$2,RECEBIVEIS!$AI$12:$AN$105,6,0)*2,""))</f>
        <v/>
      </c>
      <c r="BW40" s="183" t="str">
        <f>IF(AK$24="","",IF(AK40="SIM",SUM('FROTA OPER.'!$BN$35*'SERVIÇO DE BORDO'!$G40)*VLOOKUP(RECEBIVEIS!$D$2,RECEBIVEIS!$AI$12:$AN$105,6,0)*2,""))</f>
        <v/>
      </c>
      <c r="BX40" s="183" t="str">
        <f>IF(AL$24="","",IF(AL40="SIM",SUM('FROTA OPER.'!$BN$36*'SERVIÇO DE BORDO'!$G40)*VLOOKUP(RECEBIVEIS!$D$2,RECEBIVEIS!$AI$12:$AN$105,6,0)*2,""))</f>
        <v/>
      </c>
    </row>
    <row r="41" spans="2:76" ht="18.75" customHeight="1" x14ac:dyDescent="0.25">
      <c r="B41" s="600" t="s">
        <v>641</v>
      </c>
      <c r="C41" s="601"/>
      <c r="D41" s="601"/>
      <c r="E41" s="601"/>
      <c r="F41" s="602"/>
      <c r="G41" s="582">
        <v>10.5</v>
      </c>
      <c r="H41" s="583"/>
      <c r="I41" s="163"/>
      <c r="J41" s="164"/>
      <c r="K41" s="163"/>
      <c r="L41" s="164"/>
      <c r="M41" s="163"/>
      <c r="N41" s="164"/>
      <c r="O41" s="163"/>
      <c r="P41" s="164"/>
      <c r="Q41" s="163"/>
      <c r="R41" s="164"/>
      <c r="S41" s="163"/>
      <c r="T41" s="164"/>
      <c r="U41" s="163"/>
      <c r="V41" s="164"/>
      <c r="W41" s="163"/>
      <c r="X41" s="164"/>
      <c r="Y41" s="163"/>
      <c r="Z41" s="164"/>
      <c r="AA41" s="163"/>
      <c r="AB41" s="164"/>
      <c r="AC41" s="163"/>
      <c r="AD41" s="166"/>
      <c r="AE41" s="163"/>
      <c r="AF41" s="166"/>
      <c r="AG41" s="163"/>
      <c r="AH41" s="166"/>
      <c r="AI41" s="163"/>
      <c r="AJ41" s="166"/>
      <c r="AK41" s="163"/>
      <c r="AL41" s="166"/>
      <c r="AM41" s="606">
        <f t="shared" si="4"/>
        <v>0</v>
      </c>
      <c r="AN41" s="607"/>
      <c r="AO41" s="608"/>
      <c r="AP41" s="564"/>
      <c r="AQ41" s="565"/>
      <c r="AR41" s="565"/>
      <c r="AS41" s="566"/>
      <c r="AT41" s="179"/>
      <c r="AU41" s="183" t="str">
        <f>IF(I$24="","",IF(I41="SIM",SUM('FROTA OPER.'!$BN$7*'SERVIÇO DE BORDO'!$G41)*VLOOKUP(RECEBIVEIS!$D$2,RECEBIVEIS!$AI$12:$AN$105,6,0)*2,""))</f>
        <v/>
      </c>
      <c r="AV41" s="183" t="str">
        <f>IF(J$24="","",IF(J41="SIM",SUM('FROTA OPER.'!$BN$8*'SERVIÇO DE BORDO'!$G41)*VLOOKUP(RECEBIVEIS!$D$2,RECEBIVEIS!$AI$12:$AN$105,6,0)*2,""))</f>
        <v/>
      </c>
      <c r="AW41" s="183" t="str">
        <f>IF(K$24="","",IF(K41="SIM",SUM('FROTA OPER.'!$BN$9*'SERVIÇO DE BORDO'!$G41)*VLOOKUP(RECEBIVEIS!$D$2,RECEBIVEIS!$AI$12:$AN$105,6,0)*2,""))</f>
        <v/>
      </c>
      <c r="AX41" s="183" t="str">
        <f>IF(L$24="","",IF(L41="SIM",SUM('FROTA OPER.'!$BN$10*'SERVIÇO DE BORDO'!$G41)*VLOOKUP(RECEBIVEIS!$D$2,RECEBIVEIS!$AI$12:$AN$105,6,0)*2,""))</f>
        <v/>
      </c>
      <c r="AY41" s="183" t="str">
        <f>IF(M$24="","",IF(M41="SIM",SUM('FROTA OPER.'!$BN$11*'SERVIÇO DE BORDO'!$G41)*VLOOKUP(RECEBIVEIS!$D$2,RECEBIVEIS!$AI$12:$AN$105,6,0)*2,""))</f>
        <v/>
      </c>
      <c r="AZ41" s="183" t="str">
        <f>IF(N$24="","",IF(N41="SIM",SUM('FROTA OPER.'!$BN$12*'SERVIÇO DE BORDO'!$G41)*VLOOKUP(RECEBIVEIS!$D$2,RECEBIVEIS!$AI$12:$AN$105,6,0)*2,""))</f>
        <v/>
      </c>
      <c r="BA41" s="183" t="str">
        <f>IF(O$24="","",IF(O41="SIM",SUM('FROTA OPER.'!$BN$13*'SERVIÇO DE BORDO'!$G41)*VLOOKUP(RECEBIVEIS!$D$2,RECEBIVEIS!$AI$12:$AN$105,6,0)*2,""))</f>
        <v/>
      </c>
      <c r="BB41" s="183" t="str">
        <f>IF(P$24="","",IF(P41="SIM",SUM('FROTA OPER.'!$BN$14*'SERVIÇO DE BORDO'!$G41)*VLOOKUP(RECEBIVEIS!$D$2,RECEBIVEIS!$AI$12:$AN$105,6,0)*2,""))</f>
        <v/>
      </c>
      <c r="BC41" s="183" t="str">
        <f>IF(Q$24="","",IF(Q41="SIM",SUM('FROTA OPER.'!$BN$15*'SERVIÇO DE BORDO'!$G41)*VLOOKUP(RECEBIVEIS!$D$2,RECEBIVEIS!$AI$12:$AN$105,6,0)*2,""))</f>
        <v/>
      </c>
      <c r="BD41" s="183" t="str">
        <f>IF(R$24="","",IF(R41="SIM",SUM('FROTA OPER.'!$BN$16*'SERVIÇO DE BORDO'!$G41)*VLOOKUP(RECEBIVEIS!$D$2,RECEBIVEIS!$AI$12:$AN$105,6,0)*2,""))</f>
        <v/>
      </c>
      <c r="BE41" s="183" t="str">
        <f>IF(S$24="","",IF(S41="SIM",SUM('FROTA OPER.'!$BN$17*'SERVIÇO DE BORDO'!$G41)*VLOOKUP(RECEBIVEIS!$D$2,RECEBIVEIS!$AI$12:$AN$105,6,0)*2,""))</f>
        <v/>
      </c>
      <c r="BF41" s="183" t="str">
        <f>IF(T$24="","",IF(T41="SIM",SUM('FROTA OPER.'!$BN$18*'SERVIÇO DE BORDO'!$G41)*VLOOKUP(RECEBIVEIS!$D$2,RECEBIVEIS!$AI$12:$AN$105,6,0)*2,""))</f>
        <v/>
      </c>
      <c r="BG41" s="183" t="str">
        <f>IF(U$24="","",IF(U41="SIM",SUM('FROTA OPER.'!$BN$19*'SERVIÇO DE BORDO'!$G41)*VLOOKUP(RECEBIVEIS!$D$2,RECEBIVEIS!$AI$12:$AN$105,6,0)*2,""))</f>
        <v/>
      </c>
      <c r="BH41" s="183" t="str">
        <f>IF(V$24="","",IF(V41="SIM",SUM('FROTA OPER.'!$BN$20*'SERVIÇO DE BORDO'!$G41)*VLOOKUP(RECEBIVEIS!$D$2,RECEBIVEIS!$AI$12:$AN$105,6,0)*2,""))</f>
        <v/>
      </c>
      <c r="BI41" s="183" t="str">
        <f>IF(W$24="","",IF(W41="SIM",SUM('FROTA OPER.'!$BN$21*'SERVIÇO DE BORDO'!$G41)*VLOOKUP(RECEBIVEIS!$D$2,RECEBIVEIS!$AI$12:$AN$105,6,0)*2,""))</f>
        <v/>
      </c>
      <c r="BJ41" s="183" t="str">
        <f>IF(X$24="","",IF(X41="SIM",SUM('FROTA OPER.'!$BN$22*'SERVIÇO DE BORDO'!$G41)*VLOOKUP(RECEBIVEIS!$D$2,RECEBIVEIS!$AI$12:$AN$105,6,0)*2,""))</f>
        <v/>
      </c>
      <c r="BK41" s="183" t="str">
        <f>IF(Y$24="","",IF(Y41="SIM",SUM('FROTA OPER.'!$BN$23*'SERVIÇO DE BORDO'!$G41)*VLOOKUP(RECEBIVEIS!$D$2,RECEBIVEIS!$AI$12:$AN$105,6,0)*2,""))</f>
        <v/>
      </c>
      <c r="BL41" s="183" t="str">
        <f>IF(Z$24="","",IF(Z41="SIM",SUM('FROTA OPER.'!$BN$24*'SERVIÇO DE BORDO'!$G41)*VLOOKUP(RECEBIVEIS!$D$2,RECEBIVEIS!$AI$12:$AN$105,6,0)*2,""))</f>
        <v/>
      </c>
      <c r="BM41" s="183" t="str">
        <f>IF(AA$24="","",IF(AA41="SIM",SUM('FROTA OPER.'!$BN$25*'SERVIÇO DE BORDO'!$G41)*VLOOKUP(RECEBIVEIS!$D$2,RECEBIVEIS!$AI$12:$AN$105,6,0)*2,""))</f>
        <v/>
      </c>
      <c r="BN41" s="183" t="str">
        <f>IF(AB$24="","",IF(AB41="SIM",SUM('FROTA OPER.'!$BN$26*'SERVIÇO DE BORDO'!$G41)*VLOOKUP(RECEBIVEIS!$D$2,RECEBIVEIS!$AI$12:$AN$105,6,0)*2,""))</f>
        <v/>
      </c>
      <c r="BO41" s="183" t="str">
        <f>IF(AC$24="","",IF(AC41="SIM",SUM('FROTA OPER.'!$BN$27*'SERVIÇO DE BORDO'!$G41)*VLOOKUP(RECEBIVEIS!$D$2,RECEBIVEIS!$AI$12:$AN$105,6,0)*2,""))</f>
        <v/>
      </c>
      <c r="BP41" s="183" t="str">
        <f>IF(AD$24="","",IF(AD41="SIM",SUM('FROTA OPER.'!$BN$28*'SERVIÇO DE BORDO'!$G41)*VLOOKUP(RECEBIVEIS!$D$2,RECEBIVEIS!$AI$12:$AN$105,6,0)*2,""))</f>
        <v/>
      </c>
      <c r="BQ41" s="183" t="str">
        <f>IF(AE$24="","",IF(AE41="SIM",SUM('FROTA OPER.'!$BN$29*'SERVIÇO DE BORDO'!$G41)*VLOOKUP(RECEBIVEIS!$D$2,RECEBIVEIS!$AI$12:$AN$105,6,0)*2,""))</f>
        <v/>
      </c>
      <c r="BR41" s="183" t="str">
        <f>IF(AF$24="","",IF(AF41="SIM",SUM('FROTA OPER.'!$BN$30*'SERVIÇO DE BORDO'!$G41)*VLOOKUP(RECEBIVEIS!$D$2,RECEBIVEIS!$AI$12:$AN$105,6,0)*2,""))</f>
        <v/>
      </c>
      <c r="BS41" s="183" t="str">
        <f>IF(AG$24="","",IF(AG41="SIM",SUM('FROTA OPER.'!$BN$31*'SERVIÇO DE BORDO'!$G41)*VLOOKUP(RECEBIVEIS!$D$2,RECEBIVEIS!$AI$12:$AN$105,6,0)*2,""))</f>
        <v/>
      </c>
      <c r="BT41" s="183" t="str">
        <f>IF(AH$24="","",IF(AH41="SIM",SUM('FROTA OPER.'!$BN$32*'SERVIÇO DE BORDO'!$G41)*VLOOKUP(RECEBIVEIS!$D$2,RECEBIVEIS!$AI$12:$AN$105,6,0)*2,""))</f>
        <v/>
      </c>
      <c r="BU41" s="183" t="str">
        <f>IF(AI$24="","",IF(AI41="SIM",SUM('FROTA OPER.'!$BN$33*'SERVIÇO DE BORDO'!$G41)*VLOOKUP(RECEBIVEIS!$D$2,RECEBIVEIS!$AI$12:$AN$105,6,0)*2,""))</f>
        <v/>
      </c>
      <c r="BV41" s="183" t="str">
        <f>IF(AJ$24="","",IF(AJ41="SIM",SUM('FROTA OPER.'!$BN$34*'SERVIÇO DE BORDO'!$G41)*VLOOKUP(RECEBIVEIS!$D$2,RECEBIVEIS!$AI$12:$AN$105,6,0)*2,""))</f>
        <v/>
      </c>
      <c r="BW41" s="183" t="str">
        <f>IF(AK$24="","",IF(AK41="SIM",SUM('FROTA OPER.'!$BN$35*'SERVIÇO DE BORDO'!$G41)*VLOOKUP(RECEBIVEIS!$D$2,RECEBIVEIS!$AI$12:$AN$105,6,0)*2,""))</f>
        <v/>
      </c>
      <c r="BX41" s="183" t="str">
        <f>IF(AL$24="","",IF(AL41="SIM",SUM('FROTA OPER.'!$BN$36*'SERVIÇO DE BORDO'!$G41)*VLOOKUP(RECEBIVEIS!$D$2,RECEBIVEIS!$AI$12:$AN$105,6,0)*2,""))</f>
        <v/>
      </c>
    </row>
    <row r="42" spans="2:76" ht="18.75" customHeight="1" x14ac:dyDescent="0.25">
      <c r="B42" s="600" t="s">
        <v>642</v>
      </c>
      <c r="C42" s="601"/>
      <c r="D42" s="601"/>
      <c r="E42" s="601"/>
      <c r="F42" s="602"/>
      <c r="G42" s="582">
        <v>11</v>
      </c>
      <c r="H42" s="583"/>
      <c r="I42" s="163"/>
      <c r="J42" s="164"/>
      <c r="K42" s="163"/>
      <c r="L42" s="164"/>
      <c r="M42" s="163"/>
      <c r="N42" s="164"/>
      <c r="O42" s="163"/>
      <c r="P42" s="164"/>
      <c r="Q42" s="163"/>
      <c r="R42" s="164"/>
      <c r="S42" s="163"/>
      <c r="T42" s="164"/>
      <c r="U42" s="163"/>
      <c r="V42" s="164"/>
      <c r="W42" s="163"/>
      <c r="X42" s="164"/>
      <c r="Y42" s="163"/>
      <c r="Z42" s="164"/>
      <c r="AA42" s="163"/>
      <c r="AB42" s="164"/>
      <c r="AC42" s="163"/>
      <c r="AD42" s="166"/>
      <c r="AE42" s="163"/>
      <c r="AF42" s="166"/>
      <c r="AG42" s="163"/>
      <c r="AH42" s="166"/>
      <c r="AI42" s="163"/>
      <c r="AJ42" s="166"/>
      <c r="AK42" s="163"/>
      <c r="AL42" s="166"/>
      <c r="AM42" s="606">
        <f t="shared" si="4"/>
        <v>0</v>
      </c>
      <c r="AN42" s="607"/>
      <c r="AO42" s="608"/>
      <c r="AP42" s="564"/>
      <c r="AQ42" s="565"/>
      <c r="AR42" s="565"/>
      <c r="AS42" s="566"/>
      <c r="AT42" s="179"/>
      <c r="AU42" s="183" t="str">
        <f>IF(I$24="","",IF(I42="SIM",SUM('FROTA OPER.'!$BN$7*'SERVIÇO DE BORDO'!$G42)*VLOOKUP(RECEBIVEIS!$D$2,RECEBIVEIS!$AI$12:$AN$105,6,0)*2,""))</f>
        <v/>
      </c>
      <c r="AV42" s="183" t="str">
        <f>IF(J$24="","",IF(J42="SIM",SUM('FROTA OPER.'!$BN$8*'SERVIÇO DE BORDO'!$G42)*VLOOKUP(RECEBIVEIS!$D$2,RECEBIVEIS!$AI$12:$AN$105,6,0)*2,""))</f>
        <v/>
      </c>
      <c r="AW42" s="183" t="str">
        <f>IF(K$24="","",IF(K42="SIM",SUM('FROTA OPER.'!$BN$9*'SERVIÇO DE BORDO'!$G42)*VLOOKUP(RECEBIVEIS!$D$2,RECEBIVEIS!$AI$12:$AN$105,6,0)*2,""))</f>
        <v/>
      </c>
      <c r="AX42" s="183" t="str">
        <f>IF(L$24="","",IF(L42="SIM",SUM('FROTA OPER.'!$BN$10*'SERVIÇO DE BORDO'!$G42)*VLOOKUP(RECEBIVEIS!$D$2,RECEBIVEIS!$AI$12:$AN$105,6,0)*2,""))</f>
        <v/>
      </c>
      <c r="AY42" s="183" t="str">
        <f>IF(M$24="","",IF(M42="SIM",SUM('FROTA OPER.'!$BN$11*'SERVIÇO DE BORDO'!$G42)*VLOOKUP(RECEBIVEIS!$D$2,RECEBIVEIS!$AI$12:$AN$105,6,0)*2,""))</f>
        <v/>
      </c>
      <c r="AZ42" s="183" t="str">
        <f>IF(N$24="","",IF(N42="SIM",SUM('FROTA OPER.'!$BN$12*'SERVIÇO DE BORDO'!$G42)*VLOOKUP(RECEBIVEIS!$D$2,RECEBIVEIS!$AI$12:$AN$105,6,0)*2,""))</f>
        <v/>
      </c>
      <c r="BA42" s="183" t="str">
        <f>IF(O$24="","",IF(O42="SIM",SUM('FROTA OPER.'!$BN$13*'SERVIÇO DE BORDO'!$G42)*VLOOKUP(RECEBIVEIS!$D$2,RECEBIVEIS!$AI$12:$AN$105,6,0)*2,""))</f>
        <v/>
      </c>
      <c r="BB42" s="183" t="str">
        <f>IF(P$24="","",IF(P42="SIM",SUM('FROTA OPER.'!$BN$14*'SERVIÇO DE BORDO'!$G42)*VLOOKUP(RECEBIVEIS!$D$2,RECEBIVEIS!$AI$12:$AN$105,6,0)*2,""))</f>
        <v/>
      </c>
      <c r="BC42" s="183" t="str">
        <f>IF(Q$24="","",IF(Q42="SIM",SUM('FROTA OPER.'!$BN$15*'SERVIÇO DE BORDO'!$G42)*VLOOKUP(RECEBIVEIS!$D$2,RECEBIVEIS!$AI$12:$AN$105,6,0)*2,""))</f>
        <v/>
      </c>
      <c r="BD42" s="183" t="str">
        <f>IF(R$24="","",IF(R42="SIM",SUM('FROTA OPER.'!$BN$16*'SERVIÇO DE BORDO'!$G42)*VLOOKUP(RECEBIVEIS!$D$2,RECEBIVEIS!$AI$12:$AN$105,6,0)*2,""))</f>
        <v/>
      </c>
      <c r="BE42" s="183" t="str">
        <f>IF(S$24="","",IF(S42="SIM",SUM('FROTA OPER.'!$BN$17*'SERVIÇO DE BORDO'!$G42)*VLOOKUP(RECEBIVEIS!$D$2,RECEBIVEIS!$AI$12:$AN$105,6,0)*2,""))</f>
        <v/>
      </c>
      <c r="BF42" s="183" t="str">
        <f>IF(T$24="","",IF(T42="SIM",SUM('FROTA OPER.'!$BN$18*'SERVIÇO DE BORDO'!$G42)*VLOOKUP(RECEBIVEIS!$D$2,RECEBIVEIS!$AI$12:$AN$105,6,0)*2,""))</f>
        <v/>
      </c>
      <c r="BG42" s="183" t="str">
        <f>IF(U$24="","",IF(U42="SIM",SUM('FROTA OPER.'!$BN$19*'SERVIÇO DE BORDO'!$G42)*VLOOKUP(RECEBIVEIS!$D$2,RECEBIVEIS!$AI$12:$AN$105,6,0)*2,""))</f>
        <v/>
      </c>
      <c r="BH42" s="183" t="str">
        <f>IF(V$24="","",IF(V42="SIM",SUM('FROTA OPER.'!$BN$20*'SERVIÇO DE BORDO'!$G42)*VLOOKUP(RECEBIVEIS!$D$2,RECEBIVEIS!$AI$12:$AN$105,6,0)*2,""))</f>
        <v/>
      </c>
      <c r="BI42" s="183" t="str">
        <f>IF(W$24="","",IF(W42="SIM",SUM('FROTA OPER.'!$BN$21*'SERVIÇO DE BORDO'!$G42)*VLOOKUP(RECEBIVEIS!$D$2,RECEBIVEIS!$AI$12:$AN$105,6,0)*2,""))</f>
        <v/>
      </c>
      <c r="BJ42" s="183" t="str">
        <f>IF(X$24="","",IF(X42="SIM",SUM('FROTA OPER.'!$BN$22*'SERVIÇO DE BORDO'!$G42)*VLOOKUP(RECEBIVEIS!$D$2,RECEBIVEIS!$AI$12:$AN$105,6,0)*2,""))</f>
        <v/>
      </c>
      <c r="BK42" s="183" t="str">
        <f>IF(Y$24="","",IF(Y42="SIM",SUM('FROTA OPER.'!$BN$23*'SERVIÇO DE BORDO'!$G42)*VLOOKUP(RECEBIVEIS!$D$2,RECEBIVEIS!$AI$12:$AN$105,6,0)*2,""))</f>
        <v/>
      </c>
      <c r="BL42" s="183" t="str">
        <f>IF(Z$24="","",IF(Z42="SIM",SUM('FROTA OPER.'!$BN$24*'SERVIÇO DE BORDO'!$G42)*VLOOKUP(RECEBIVEIS!$D$2,RECEBIVEIS!$AI$12:$AN$105,6,0)*2,""))</f>
        <v/>
      </c>
      <c r="BM42" s="183" t="str">
        <f>IF(AA$24="","",IF(AA42="SIM",SUM('FROTA OPER.'!$BN$25*'SERVIÇO DE BORDO'!$G42)*VLOOKUP(RECEBIVEIS!$D$2,RECEBIVEIS!$AI$12:$AN$105,6,0)*2,""))</f>
        <v/>
      </c>
      <c r="BN42" s="183" t="str">
        <f>IF(AB$24="","",IF(AB42="SIM",SUM('FROTA OPER.'!$BN$26*'SERVIÇO DE BORDO'!$G42)*VLOOKUP(RECEBIVEIS!$D$2,RECEBIVEIS!$AI$12:$AN$105,6,0)*2,""))</f>
        <v/>
      </c>
      <c r="BO42" s="183" t="str">
        <f>IF(AC$24="","",IF(AC42="SIM",SUM('FROTA OPER.'!$BN$27*'SERVIÇO DE BORDO'!$G42)*VLOOKUP(RECEBIVEIS!$D$2,RECEBIVEIS!$AI$12:$AN$105,6,0)*2,""))</f>
        <v/>
      </c>
      <c r="BP42" s="183" t="str">
        <f>IF(AD$24="","",IF(AD42="SIM",SUM('FROTA OPER.'!$BN$28*'SERVIÇO DE BORDO'!$G42)*VLOOKUP(RECEBIVEIS!$D$2,RECEBIVEIS!$AI$12:$AN$105,6,0)*2,""))</f>
        <v/>
      </c>
      <c r="BQ42" s="183" t="str">
        <f>IF(AE$24="","",IF(AE42="SIM",SUM('FROTA OPER.'!$BN$29*'SERVIÇO DE BORDO'!$G42)*VLOOKUP(RECEBIVEIS!$D$2,RECEBIVEIS!$AI$12:$AN$105,6,0)*2,""))</f>
        <v/>
      </c>
      <c r="BR42" s="183" t="str">
        <f>IF(AF$24="","",IF(AF42="SIM",SUM('FROTA OPER.'!$BN$30*'SERVIÇO DE BORDO'!$G42)*VLOOKUP(RECEBIVEIS!$D$2,RECEBIVEIS!$AI$12:$AN$105,6,0)*2,""))</f>
        <v/>
      </c>
      <c r="BS42" s="183" t="str">
        <f>IF(AG$24="","",IF(AG42="SIM",SUM('FROTA OPER.'!$BN$31*'SERVIÇO DE BORDO'!$G42)*VLOOKUP(RECEBIVEIS!$D$2,RECEBIVEIS!$AI$12:$AN$105,6,0)*2,""))</f>
        <v/>
      </c>
      <c r="BT42" s="183" t="str">
        <f>IF(AH$24="","",IF(AH42="SIM",SUM('FROTA OPER.'!$BN$32*'SERVIÇO DE BORDO'!$G42)*VLOOKUP(RECEBIVEIS!$D$2,RECEBIVEIS!$AI$12:$AN$105,6,0)*2,""))</f>
        <v/>
      </c>
      <c r="BU42" s="183" t="str">
        <f>IF(AI$24="","",IF(AI42="SIM",SUM('FROTA OPER.'!$BN$33*'SERVIÇO DE BORDO'!$G42)*VLOOKUP(RECEBIVEIS!$D$2,RECEBIVEIS!$AI$12:$AN$105,6,0)*2,""))</f>
        <v/>
      </c>
      <c r="BV42" s="183" t="str">
        <f>IF(AJ$24="","",IF(AJ42="SIM",SUM('FROTA OPER.'!$BN$34*'SERVIÇO DE BORDO'!$G42)*VLOOKUP(RECEBIVEIS!$D$2,RECEBIVEIS!$AI$12:$AN$105,6,0)*2,""))</f>
        <v/>
      </c>
      <c r="BW42" s="183" t="str">
        <f>IF(AK$24="","",IF(AK42="SIM",SUM('FROTA OPER.'!$BN$35*'SERVIÇO DE BORDO'!$G42)*VLOOKUP(RECEBIVEIS!$D$2,RECEBIVEIS!$AI$12:$AN$105,6,0)*2,""))</f>
        <v/>
      </c>
      <c r="BX42" s="183" t="str">
        <f>IF(AL$24="","",IF(AL42="SIM",SUM('FROTA OPER.'!$BN$36*'SERVIÇO DE BORDO'!$G42)*VLOOKUP(RECEBIVEIS!$D$2,RECEBIVEIS!$AI$12:$AN$105,6,0)*2,""))</f>
        <v/>
      </c>
    </row>
    <row r="43" spans="2:76" ht="18.75" customHeight="1" x14ac:dyDescent="0.25">
      <c r="B43" s="600" t="s">
        <v>643</v>
      </c>
      <c r="C43" s="601"/>
      <c r="D43" s="601"/>
      <c r="E43" s="601"/>
      <c r="F43" s="602"/>
      <c r="G43" s="582">
        <v>24</v>
      </c>
      <c r="H43" s="583"/>
      <c r="I43" s="163"/>
      <c r="J43" s="164"/>
      <c r="K43" s="163"/>
      <c r="L43" s="164"/>
      <c r="M43" s="163"/>
      <c r="N43" s="164"/>
      <c r="O43" s="163"/>
      <c r="P43" s="164"/>
      <c r="Q43" s="163"/>
      <c r="R43" s="164"/>
      <c r="S43" s="163"/>
      <c r="T43" s="164"/>
      <c r="U43" s="163"/>
      <c r="V43" s="164"/>
      <c r="W43" s="163"/>
      <c r="X43" s="164"/>
      <c r="Y43" s="163"/>
      <c r="Z43" s="164"/>
      <c r="AA43" s="163"/>
      <c r="AB43" s="164"/>
      <c r="AC43" s="163"/>
      <c r="AD43" s="166"/>
      <c r="AE43" s="163"/>
      <c r="AF43" s="166"/>
      <c r="AG43" s="163"/>
      <c r="AH43" s="166"/>
      <c r="AI43" s="163"/>
      <c r="AJ43" s="166"/>
      <c r="AK43" s="163"/>
      <c r="AL43" s="166"/>
      <c r="AM43" s="606">
        <f t="shared" si="4"/>
        <v>0</v>
      </c>
      <c r="AN43" s="607"/>
      <c r="AO43" s="608"/>
      <c r="AP43" s="564"/>
      <c r="AQ43" s="565"/>
      <c r="AR43" s="565"/>
      <c r="AS43" s="566"/>
      <c r="AT43" s="179"/>
      <c r="AU43" s="183" t="str">
        <f>IF(I$24="","",IF(I43="SIM",SUM('FROTA OPER.'!$BN$7*'SERVIÇO DE BORDO'!$G43)*VLOOKUP(RECEBIVEIS!$D$2,RECEBIVEIS!$AI$12:$AN$105,6,0)*2,""))</f>
        <v/>
      </c>
      <c r="AV43" s="183" t="str">
        <f>IF(J$24="","",IF(J43="SIM",SUM('FROTA OPER.'!$BN$8*'SERVIÇO DE BORDO'!$G43)*VLOOKUP(RECEBIVEIS!$D$2,RECEBIVEIS!$AI$12:$AN$105,6,0)*2,""))</f>
        <v/>
      </c>
      <c r="AW43" s="183" t="str">
        <f>IF(K$24="","",IF(K43="SIM",SUM('FROTA OPER.'!$BN$9*'SERVIÇO DE BORDO'!$G43)*VLOOKUP(RECEBIVEIS!$D$2,RECEBIVEIS!$AI$12:$AN$105,6,0)*2,""))</f>
        <v/>
      </c>
      <c r="AX43" s="183" t="str">
        <f>IF(L$24="","",IF(L43="SIM",SUM('FROTA OPER.'!$BN$10*'SERVIÇO DE BORDO'!$G43)*VLOOKUP(RECEBIVEIS!$D$2,RECEBIVEIS!$AI$12:$AN$105,6,0)*2,""))</f>
        <v/>
      </c>
      <c r="AY43" s="183" t="str">
        <f>IF(M$24="","",IF(M43="SIM",SUM('FROTA OPER.'!$BN$11*'SERVIÇO DE BORDO'!$G43)*VLOOKUP(RECEBIVEIS!$D$2,RECEBIVEIS!$AI$12:$AN$105,6,0)*2,""))</f>
        <v/>
      </c>
      <c r="AZ43" s="183" t="str">
        <f>IF(N$24="","",IF(N43="SIM",SUM('FROTA OPER.'!$BN$12*'SERVIÇO DE BORDO'!$G43)*VLOOKUP(RECEBIVEIS!$D$2,RECEBIVEIS!$AI$12:$AN$105,6,0)*2,""))</f>
        <v/>
      </c>
      <c r="BA43" s="183" t="str">
        <f>IF(O$24="","",IF(O43="SIM",SUM('FROTA OPER.'!$BN$13*'SERVIÇO DE BORDO'!$G43)*VLOOKUP(RECEBIVEIS!$D$2,RECEBIVEIS!$AI$12:$AN$105,6,0)*2,""))</f>
        <v/>
      </c>
      <c r="BB43" s="183" t="str">
        <f>IF(P$24="","",IF(P43="SIM",SUM('FROTA OPER.'!$BN$14*'SERVIÇO DE BORDO'!$G43)*VLOOKUP(RECEBIVEIS!$D$2,RECEBIVEIS!$AI$12:$AN$105,6,0)*2,""))</f>
        <v/>
      </c>
      <c r="BC43" s="183" t="str">
        <f>IF(Q$24="","",IF(Q43="SIM",SUM('FROTA OPER.'!$BN$15*'SERVIÇO DE BORDO'!$G43)*VLOOKUP(RECEBIVEIS!$D$2,RECEBIVEIS!$AI$12:$AN$105,6,0)*2,""))</f>
        <v/>
      </c>
      <c r="BD43" s="183" t="str">
        <f>IF(R$24="","",IF(R43="SIM",SUM('FROTA OPER.'!$BN$16*'SERVIÇO DE BORDO'!$G43)*VLOOKUP(RECEBIVEIS!$D$2,RECEBIVEIS!$AI$12:$AN$105,6,0)*2,""))</f>
        <v/>
      </c>
      <c r="BE43" s="183" t="str">
        <f>IF(S$24="","",IF(S43="SIM",SUM('FROTA OPER.'!$BN$17*'SERVIÇO DE BORDO'!$G43)*VLOOKUP(RECEBIVEIS!$D$2,RECEBIVEIS!$AI$12:$AN$105,6,0)*2,""))</f>
        <v/>
      </c>
      <c r="BF43" s="183" t="str">
        <f>IF(T$24="","",IF(T43="SIM",SUM('FROTA OPER.'!$BN$18*'SERVIÇO DE BORDO'!$G43)*VLOOKUP(RECEBIVEIS!$D$2,RECEBIVEIS!$AI$12:$AN$105,6,0)*2,""))</f>
        <v/>
      </c>
      <c r="BG43" s="183" t="str">
        <f>IF(U$24="","",IF(U43="SIM",SUM('FROTA OPER.'!$BN$19*'SERVIÇO DE BORDO'!$G43)*VLOOKUP(RECEBIVEIS!$D$2,RECEBIVEIS!$AI$12:$AN$105,6,0)*2,""))</f>
        <v/>
      </c>
      <c r="BH43" s="183" t="str">
        <f>IF(V$24="","",IF(V43="SIM",SUM('FROTA OPER.'!$BN$20*'SERVIÇO DE BORDO'!$G43)*VLOOKUP(RECEBIVEIS!$D$2,RECEBIVEIS!$AI$12:$AN$105,6,0)*2,""))</f>
        <v/>
      </c>
      <c r="BI43" s="183" t="str">
        <f>IF(W$24="","",IF(W43="SIM",SUM('FROTA OPER.'!$BN$21*'SERVIÇO DE BORDO'!$G43)*VLOOKUP(RECEBIVEIS!$D$2,RECEBIVEIS!$AI$12:$AN$105,6,0)*2,""))</f>
        <v/>
      </c>
      <c r="BJ43" s="183" t="str">
        <f>IF(X$24="","",IF(X43="SIM",SUM('FROTA OPER.'!$BN$22*'SERVIÇO DE BORDO'!$G43)*VLOOKUP(RECEBIVEIS!$D$2,RECEBIVEIS!$AI$12:$AN$105,6,0)*2,""))</f>
        <v/>
      </c>
      <c r="BK43" s="183" t="str">
        <f>IF(Y$24="","",IF(Y43="SIM",SUM('FROTA OPER.'!$BN$23*'SERVIÇO DE BORDO'!$G43)*VLOOKUP(RECEBIVEIS!$D$2,RECEBIVEIS!$AI$12:$AN$105,6,0)*2,""))</f>
        <v/>
      </c>
      <c r="BL43" s="183" t="str">
        <f>IF(Z$24="","",IF(Z43="SIM",SUM('FROTA OPER.'!$BN$24*'SERVIÇO DE BORDO'!$G43)*VLOOKUP(RECEBIVEIS!$D$2,RECEBIVEIS!$AI$12:$AN$105,6,0)*2,""))</f>
        <v/>
      </c>
      <c r="BM43" s="183" t="str">
        <f>IF(AA$24="","",IF(AA43="SIM",SUM('FROTA OPER.'!$BN$25*'SERVIÇO DE BORDO'!$G43)*VLOOKUP(RECEBIVEIS!$D$2,RECEBIVEIS!$AI$12:$AN$105,6,0)*2,""))</f>
        <v/>
      </c>
      <c r="BN43" s="183" t="str">
        <f>IF(AB$24="","",IF(AB43="SIM",SUM('FROTA OPER.'!$BN$26*'SERVIÇO DE BORDO'!$G43)*VLOOKUP(RECEBIVEIS!$D$2,RECEBIVEIS!$AI$12:$AN$105,6,0)*2,""))</f>
        <v/>
      </c>
      <c r="BO43" s="183" t="str">
        <f>IF(AC$24="","",IF(AC43="SIM",SUM('FROTA OPER.'!$BN$27*'SERVIÇO DE BORDO'!$G43)*VLOOKUP(RECEBIVEIS!$D$2,RECEBIVEIS!$AI$12:$AN$105,6,0)*2,""))</f>
        <v/>
      </c>
      <c r="BP43" s="183" t="str">
        <f>IF(AD$24="","",IF(AD43="SIM",SUM('FROTA OPER.'!$BN$28*'SERVIÇO DE BORDO'!$G43)*VLOOKUP(RECEBIVEIS!$D$2,RECEBIVEIS!$AI$12:$AN$105,6,0)*2,""))</f>
        <v/>
      </c>
      <c r="BQ43" s="183" t="str">
        <f>IF(AE$24="","",IF(AE43="SIM",SUM('FROTA OPER.'!$BN$29*'SERVIÇO DE BORDO'!$G43)*VLOOKUP(RECEBIVEIS!$D$2,RECEBIVEIS!$AI$12:$AN$105,6,0)*2,""))</f>
        <v/>
      </c>
      <c r="BR43" s="183" t="str">
        <f>IF(AF$24="","",IF(AF43="SIM",SUM('FROTA OPER.'!$BN$30*'SERVIÇO DE BORDO'!$G43)*VLOOKUP(RECEBIVEIS!$D$2,RECEBIVEIS!$AI$12:$AN$105,6,0)*2,""))</f>
        <v/>
      </c>
      <c r="BS43" s="183" t="str">
        <f>IF(AG$24="","",IF(AG43="SIM",SUM('FROTA OPER.'!$BN$31*'SERVIÇO DE BORDO'!$G43)*VLOOKUP(RECEBIVEIS!$D$2,RECEBIVEIS!$AI$12:$AN$105,6,0)*2,""))</f>
        <v/>
      </c>
      <c r="BT43" s="183" t="str">
        <f>IF(AH$24="","",IF(AH43="SIM",SUM('FROTA OPER.'!$BN$32*'SERVIÇO DE BORDO'!$G43)*VLOOKUP(RECEBIVEIS!$D$2,RECEBIVEIS!$AI$12:$AN$105,6,0)*2,""))</f>
        <v/>
      </c>
      <c r="BU43" s="183" t="str">
        <f>IF(AI$24="","",IF(AI43="SIM",SUM('FROTA OPER.'!$BN$33*'SERVIÇO DE BORDO'!$G43)*VLOOKUP(RECEBIVEIS!$D$2,RECEBIVEIS!$AI$12:$AN$105,6,0)*2,""))</f>
        <v/>
      </c>
      <c r="BV43" s="183" t="str">
        <f>IF(AJ$24="","",IF(AJ43="SIM",SUM('FROTA OPER.'!$BN$34*'SERVIÇO DE BORDO'!$G43)*VLOOKUP(RECEBIVEIS!$D$2,RECEBIVEIS!$AI$12:$AN$105,6,0)*2,""))</f>
        <v/>
      </c>
      <c r="BW43" s="183" t="str">
        <f>IF(AK$24="","",IF(AK43="SIM",SUM('FROTA OPER.'!$BN$35*'SERVIÇO DE BORDO'!$G43)*VLOOKUP(RECEBIVEIS!$D$2,RECEBIVEIS!$AI$12:$AN$105,6,0)*2,""))</f>
        <v/>
      </c>
      <c r="BX43" s="183" t="str">
        <f>IF(AL$24="","",IF(AL43="SIM",SUM('FROTA OPER.'!$BN$36*'SERVIÇO DE BORDO'!$G43)*VLOOKUP(RECEBIVEIS!$D$2,RECEBIVEIS!$AI$12:$AN$105,6,0)*2,""))</f>
        <v/>
      </c>
    </row>
    <row r="44" spans="2:76" ht="18.75" customHeight="1" x14ac:dyDescent="0.25">
      <c r="B44" s="600" t="s">
        <v>644</v>
      </c>
      <c r="C44" s="601"/>
      <c r="D44" s="601"/>
      <c r="E44" s="601"/>
      <c r="F44" s="602"/>
      <c r="G44" s="582">
        <v>30</v>
      </c>
      <c r="H44" s="583"/>
      <c r="I44" s="163"/>
      <c r="J44" s="164"/>
      <c r="K44" s="163"/>
      <c r="L44" s="164"/>
      <c r="M44" s="163"/>
      <c r="N44" s="164"/>
      <c r="O44" s="163"/>
      <c r="P44" s="164"/>
      <c r="Q44" s="163"/>
      <c r="R44" s="164"/>
      <c r="S44" s="163"/>
      <c r="T44" s="164"/>
      <c r="U44" s="163"/>
      <c r="V44" s="164"/>
      <c r="W44" s="163"/>
      <c r="X44" s="164"/>
      <c r="Y44" s="163"/>
      <c r="Z44" s="164"/>
      <c r="AA44" s="163"/>
      <c r="AB44" s="164"/>
      <c r="AC44" s="163"/>
      <c r="AD44" s="166"/>
      <c r="AE44" s="163"/>
      <c r="AF44" s="166"/>
      <c r="AG44" s="163"/>
      <c r="AH44" s="166"/>
      <c r="AI44" s="163"/>
      <c r="AJ44" s="166"/>
      <c r="AK44" s="163"/>
      <c r="AL44" s="166"/>
      <c r="AM44" s="606">
        <f t="shared" si="4"/>
        <v>0</v>
      </c>
      <c r="AN44" s="607"/>
      <c r="AO44" s="608"/>
      <c r="AP44" s="564"/>
      <c r="AQ44" s="565"/>
      <c r="AR44" s="565"/>
      <c r="AS44" s="566"/>
      <c r="AT44" s="179"/>
      <c r="AU44" s="183" t="str">
        <f>IF(I$24="","",IF(I44="SIM",SUM('FROTA OPER.'!$BN$7*'SERVIÇO DE BORDO'!$G44)*VLOOKUP(RECEBIVEIS!$D$2,RECEBIVEIS!$AI$12:$AN$105,6,0)*2,""))</f>
        <v/>
      </c>
      <c r="AV44" s="183" t="str">
        <f>IF(J$24="","",IF(J44="SIM",SUM('FROTA OPER.'!$BN$8*'SERVIÇO DE BORDO'!$G44)*VLOOKUP(RECEBIVEIS!$D$2,RECEBIVEIS!$AI$12:$AN$105,6,0)*2,""))</f>
        <v/>
      </c>
      <c r="AW44" s="183" t="str">
        <f>IF(K$24="","",IF(K44="SIM",SUM('FROTA OPER.'!$BN$9*'SERVIÇO DE BORDO'!$G44)*VLOOKUP(RECEBIVEIS!$D$2,RECEBIVEIS!$AI$12:$AN$105,6,0)*2,""))</f>
        <v/>
      </c>
      <c r="AX44" s="183" t="str">
        <f>IF(L$24="","",IF(L44="SIM",SUM('FROTA OPER.'!$BN$10*'SERVIÇO DE BORDO'!$G44)*VLOOKUP(RECEBIVEIS!$D$2,RECEBIVEIS!$AI$12:$AN$105,6,0)*2,""))</f>
        <v/>
      </c>
      <c r="AY44" s="183" t="str">
        <f>IF(M$24="","",IF(M44="SIM",SUM('FROTA OPER.'!$BN$11*'SERVIÇO DE BORDO'!$G44)*VLOOKUP(RECEBIVEIS!$D$2,RECEBIVEIS!$AI$12:$AN$105,6,0)*2,""))</f>
        <v/>
      </c>
      <c r="AZ44" s="183" t="str">
        <f>IF(N$24="","",IF(N44="SIM",SUM('FROTA OPER.'!$BN$12*'SERVIÇO DE BORDO'!$G44)*VLOOKUP(RECEBIVEIS!$D$2,RECEBIVEIS!$AI$12:$AN$105,6,0)*2,""))</f>
        <v/>
      </c>
      <c r="BA44" s="183" t="str">
        <f>IF(O$24="","",IF(O44="SIM",SUM('FROTA OPER.'!$BN$13*'SERVIÇO DE BORDO'!$G44)*VLOOKUP(RECEBIVEIS!$D$2,RECEBIVEIS!$AI$12:$AN$105,6,0)*2,""))</f>
        <v/>
      </c>
      <c r="BB44" s="183" t="str">
        <f>IF(P$24="","",IF(P44="SIM",SUM('FROTA OPER.'!$BN$14*'SERVIÇO DE BORDO'!$G44)*VLOOKUP(RECEBIVEIS!$D$2,RECEBIVEIS!$AI$12:$AN$105,6,0)*2,""))</f>
        <v/>
      </c>
      <c r="BC44" s="183" t="str">
        <f>IF(Q$24="","",IF(Q44="SIM",SUM('FROTA OPER.'!$BN$15*'SERVIÇO DE BORDO'!$G44)*VLOOKUP(RECEBIVEIS!$D$2,RECEBIVEIS!$AI$12:$AN$105,6,0)*2,""))</f>
        <v/>
      </c>
      <c r="BD44" s="183" t="str">
        <f>IF(R$24="","",IF(R44="SIM",SUM('FROTA OPER.'!$BN$16*'SERVIÇO DE BORDO'!$G44)*VLOOKUP(RECEBIVEIS!$D$2,RECEBIVEIS!$AI$12:$AN$105,6,0)*2,""))</f>
        <v/>
      </c>
      <c r="BE44" s="183" t="str">
        <f>IF(S$24="","",IF(S44="SIM",SUM('FROTA OPER.'!$BN$17*'SERVIÇO DE BORDO'!$G44)*VLOOKUP(RECEBIVEIS!$D$2,RECEBIVEIS!$AI$12:$AN$105,6,0)*2,""))</f>
        <v/>
      </c>
      <c r="BF44" s="183" t="str">
        <f>IF(T$24="","",IF(T44="SIM",SUM('FROTA OPER.'!$BN$18*'SERVIÇO DE BORDO'!$G44)*VLOOKUP(RECEBIVEIS!$D$2,RECEBIVEIS!$AI$12:$AN$105,6,0)*2,""))</f>
        <v/>
      </c>
      <c r="BG44" s="183" t="str">
        <f>IF(U$24="","",IF(U44="SIM",SUM('FROTA OPER.'!$BN$19*'SERVIÇO DE BORDO'!$G44)*VLOOKUP(RECEBIVEIS!$D$2,RECEBIVEIS!$AI$12:$AN$105,6,0)*2,""))</f>
        <v/>
      </c>
      <c r="BH44" s="183" t="str">
        <f>IF(V$24="","",IF(V44="SIM",SUM('FROTA OPER.'!$BN$20*'SERVIÇO DE BORDO'!$G44)*VLOOKUP(RECEBIVEIS!$D$2,RECEBIVEIS!$AI$12:$AN$105,6,0)*2,""))</f>
        <v/>
      </c>
      <c r="BI44" s="183" t="str">
        <f>IF(W$24="","",IF(W44="SIM",SUM('FROTA OPER.'!$BN$21*'SERVIÇO DE BORDO'!$G44)*VLOOKUP(RECEBIVEIS!$D$2,RECEBIVEIS!$AI$12:$AN$105,6,0)*2,""))</f>
        <v/>
      </c>
      <c r="BJ44" s="183" t="str">
        <f>IF(X$24="","",IF(X44="SIM",SUM('FROTA OPER.'!$BN$22*'SERVIÇO DE BORDO'!$G44)*VLOOKUP(RECEBIVEIS!$D$2,RECEBIVEIS!$AI$12:$AN$105,6,0)*2,""))</f>
        <v/>
      </c>
      <c r="BK44" s="183" t="str">
        <f>IF(Y$24="","",IF(Y44="SIM",SUM('FROTA OPER.'!$BN$23*'SERVIÇO DE BORDO'!$G44)*VLOOKUP(RECEBIVEIS!$D$2,RECEBIVEIS!$AI$12:$AN$105,6,0)*2,""))</f>
        <v/>
      </c>
      <c r="BL44" s="183" t="str">
        <f>IF(Z$24="","",IF(Z44="SIM",SUM('FROTA OPER.'!$BN$24*'SERVIÇO DE BORDO'!$G44)*VLOOKUP(RECEBIVEIS!$D$2,RECEBIVEIS!$AI$12:$AN$105,6,0)*2,""))</f>
        <v/>
      </c>
      <c r="BM44" s="183" t="str">
        <f>IF(AA$24="","",IF(AA44="SIM",SUM('FROTA OPER.'!$BN$25*'SERVIÇO DE BORDO'!$G44)*VLOOKUP(RECEBIVEIS!$D$2,RECEBIVEIS!$AI$12:$AN$105,6,0)*2,""))</f>
        <v/>
      </c>
      <c r="BN44" s="183" t="str">
        <f>IF(AB$24="","",IF(AB44="SIM",SUM('FROTA OPER.'!$BN$26*'SERVIÇO DE BORDO'!$G44)*VLOOKUP(RECEBIVEIS!$D$2,RECEBIVEIS!$AI$12:$AN$105,6,0)*2,""))</f>
        <v/>
      </c>
      <c r="BO44" s="183" t="str">
        <f>IF(AC$24="","",IF(AC44="SIM",SUM('FROTA OPER.'!$BN$27*'SERVIÇO DE BORDO'!$G44)*VLOOKUP(RECEBIVEIS!$D$2,RECEBIVEIS!$AI$12:$AN$105,6,0)*2,""))</f>
        <v/>
      </c>
      <c r="BP44" s="183" t="str">
        <f>IF(AD$24="","",IF(AD44="SIM",SUM('FROTA OPER.'!$BN$28*'SERVIÇO DE BORDO'!$G44)*VLOOKUP(RECEBIVEIS!$D$2,RECEBIVEIS!$AI$12:$AN$105,6,0)*2,""))</f>
        <v/>
      </c>
      <c r="BQ44" s="183" t="str">
        <f>IF(AE$24="","",IF(AE44="SIM",SUM('FROTA OPER.'!$BN$29*'SERVIÇO DE BORDO'!$G44)*VLOOKUP(RECEBIVEIS!$D$2,RECEBIVEIS!$AI$12:$AN$105,6,0)*2,""))</f>
        <v/>
      </c>
      <c r="BR44" s="183" t="str">
        <f>IF(AF$24="","",IF(AF44="SIM",SUM('FROTA OPER.'!$BN$30*'SERVIÇO DE BORDO'!$G44)*VLOOKUP(RECEBIVEIS!$D$2,RECEBIVEIS!$AI$12:$AN$105,6,0)*2,""))</f>
        <v/>
      </c>
      <c r="BS44" s="183" t="str">
        <f>IF(AG$24="","",IF(AG44="SIM",SUM('FROTA OPER.'!$BN$31*'SERVIÇO DE BORDO'!$G44)*VLOOKUP(RECEBIVEIS!$D$2,RECEBIVEIS!$AI$12:$AN$105,6,0)*2,""))</f>
        <v/>
      </c>
      <c r="BT44" s="183" t="str">
        <f>IF(AH$24="","",IF(AH44="SIM",SUM('FROTA OPER.'!$BN$32*'SERVIÇO DE BORDO'!$G44)*VLOOKUP(RECEBIVEIS!$D$2,RECEBIVEIS!$AI$12:$AN$105,6,0)*2,""))</f>
        <v/>
      </c>
      <c r="BU44" s="183" t="str">
        <f>IF(AI$24="","",IF(AI44="SIM",SUM('FROTA OPER.'!$BN$33*'SERVIÇO DE BORDO'!$G44)*VLOOKUP(RECEBIVEIS!$D$2,RECEBIVEIS!$AI$12:$AN$105,6,0)*2,""))</f>
        <v/>
      </c>
      <c r="BV44" s="183" t="str">
        <f>IF(AJ$24="","",IF(AJ44="SIM",SUM('FROTA OPER.'!$BN$34*'SERVIÇO DE BORDO'!$G44)*VLOOKUP(RECEBIVEIS!$D$2,RECEBIVEIS!$AI$12:$AN$105,6,0)*2,""))</f>
        <v/>
      </c>
      <c r="BW44" s="183" t="str">
        <f>IF(AK$24="","",IF(AK44="SIM",SUM('FROTA OPER.'!$BN$35*'SERVIÇO DE BORDO'!$G44)*VLOOKUP(RECEBIVEIS!$D$2,RECEBIVEIS!$AI$12:$AN$105,6,0)*2,""))</f>
        <v/>
      </c>
      <c r="BX44" s="183" t="str">
        <f>IF(AL$24="","",IF(AL44="SIM",SUM('FROTA OPER.'!$BN$36*'SERVIÇO DE BORDO'!$G44)*VLOOKUP(RECEBIVEIS!$D$2,RECEBIVEIS!$AI$12:$AN$105,6,0)*2,""))</f>
        <v/>
      </c>
    </row>
    <row r="45" spans="2:76" ht="18.75" customHeight="1" x14ac:dyDescent="0.25">
      <c r="B45" s="603" t="s">
        <v>645</v>
      </c>
      <c r="C45" s="604"/>
      <c r="D45" s="604"/>
      <c r="E45" s="604"/>
      <c r="F45" s="605"/>
      <c r="G45" s="582">
        <v>110</v>
      </c>
      <c r="H45" s="583"/>
      <c r="I45" s="163"/>
      <c r="J45" s="164"/>
      <c r="K45" s="163"/>
      <c r="L45" s="164"/>
      <c r="M45" s="163"/>
      <c r="N45" s="164"/>
      <c r="O45" s="163"/>
      <c r="P45" s="164"/>
      <c r="Q45" s="163"/>
      <c r="R45" s="164"/>
      <c r="S45" s="163"/>
      <c r="T45" s="164"/>
      <c r="U45" s="163"/>
      <c r="V45" s="164"/>
      <c r="W45" s="163"/>
      <c r="X45" s="164"/>
      <c r="Y45" s="163"/>
      <c r="Z45" s="164"/>
      <c r="AA45" s="163"/>
      <c r="AB45" s="164"/>
      <c r="AC45" s="163"/>
      <c r="AD45" s="166"/>
      <c r="AE45" s="163"/>
      <c r="AF45" s="166"/>
      <c r="AG45" s="163"/>
      <c r="AH45" s="166"/>
      <c r="AI45" s="163"/>
      <c r="AJ45" s="166"/>
      <c r="AK45" s="163"/>
      <c r="AL45" s="166"/>
      <c r="AM45" s="606">
        <f t="shared" si="4"/>
        <v>0</v>
      </c>
      <c r="AN45" s="607"/>
      <c r="AO45" s="608"/>
      <c r="AP45" s="567"/>
      <c r="AQ45" s="568"/>
      <c r="AR45" s="568"/>
      <c r="AS45" s="569"/>
      <c r="AT45" s="179"/>
      <c r="AU45" s="183" t="str">
        <f>IF(I$24="","",IF(I45="SIM",SUM('FROTA OPER.'!$BN$7*'SERVIÇO DE BORDO'!$G45)*VLOOKUP(RECEBIVEIS!$D$2,RECEBIVEIS!$AI$12:$AN$105,6,0)*2,""))</f>
        <v/>
      </c>
      <c r="AV45" s="183" t="str">
        <f>IF(J$24="","",IF(J45="SIM",SUM('FROTA OPER.'!$BN$8*'SERVIÇO DE BORDO'!$G45)*VLOOKUP(RECEBIVEIS!$D$2,RECEBIVEIS!$AI$12:$AN$105,6,0)*2,""))</f>
        <v/>
      </c>
      <c r="AW45" s="183" t="str">
        <f>IF(K$24="","",IF(K45="SIM",SUM('FROTA OPER.'!$BN$9*'SERVIÇO DE BORDO'!$G45)*VLOOKUP(RECEBIVEIS!$D$2,RECEBIVEIS!$AI$12:$AN$105,6,0)*2,""))</f>
        <v/>
      </c>
      <c r="AX45" s="183" t="str">
        <f>IF(L$24="","",IF(L45="SIM",SUM('FROTA OPER.'!$BN$10*'SERVIÇO DE BORDO'!$G45)*VLOOKUP(RECEBIVEIS!$D$2,RECEBIVEIS!$AI$12:$AN$105,6,0)*2,""))</f>
        <v/>
      </c>
      <c r="AY45" s="183" t="str">
        <f>IF(M$24="","",IF(M45="SIM",SUM('FROTA OPER.'!$BN$11*'SERVIÇO DE BORDO'!$G45)*VLOOKUP(RECEBIVEIS!$D$2,RECEBIVEIS!$AI$12:$AN$105,6,0)*2,""))</f>
        <v/>
      </c>
      <c r="AZ45" s="183" t="str">
        <f>IF(N$24="","",IF(N45="SIM",SUM('FROTA OPER.'!$BN$12*'SERVIÇO DE BORDO'!$G45)*VLOOKUP(RECEBIVEIS!$D$2,RECEBIVEIS!$AI$12:$AN$105,6,0)*2,""))</f>
        <v/>
      </c>
      <c r="BA45" s="183" t="str">
        <f>IF(O$24="","",IF(O45="SIM",SUM('FROTA OPER.'!$BN$13*'SERVIÇO DE BORDO'!$G45)*VLOOKUP(RECEBIVEIS!$D$2,RECEBIVEIS!$AI$12:$AN$105,6,0)*2,""))</f>
        <v/>
      </c>
      <c r="BB45" s="183" t="str">
        <f>IF(P$24="","",IF(P45="SIM",SUM('FROTA OPER.'!$BN$14*'SERVIÇO DE BORDO'!$G45)*VLOOKUP(RECEBIVEIS!$D$2,RECEBIVEIS!$AI$12:$AN$105,6,0)*2,""))</f>
        <v/>
      </c>
      <c r="BC45" s="183" t="str">
        <f>IF(Q$24="","",IF(Q45="SIM",SUM('FROTA OPER.'!$BN$15*'SERVIÇO DE BORDO'!$G45)*VLOOKUP(RECEBIVEIS!$D$2,RECEBIVEIS!$AI$12:$AN$105,6,0)*2,""))</f>
        <v/>
      </c>
      <c r="BD45" s="183" t="str">
        <f>IF(R$24="","",IF(R45="SIM",SUM('FROTA OPER.'!$BN$16*'SERVIÇO DE BORDO'!$G45)*VLOOKUP(RECEBIVEIS!$D$2,RECEBIVEIS!$AI$12:$AN$105,6,0)*2,""))</f>
        <v/>
      </c>
      <c r="BE45" s="183" t="str">
        <f>IF(S$24="","",IF(S45="SIM",SUM('FROTA OPER.'!$BN$17*'SERVIÇO DE BORDO'!$G45)*VLOOKUP(RECEBIVEIS!$D$2,RECEBIVEIS!$AI$12:$AN$105,6,0)*2,""))</f>
        <v/>
      </c>
      <c r="BF45" s="183" t="str">
        <f>IF(T$24="","",IF(T45="SIM",SUM('FROTA OPER.'!$BN$18*'SERVIÇO DE BORDO'!$G45)*VLOOKUP(RECEBIVEIS!$D$2,RECEBIVEIS!$AI$12:$AN$105,6,0)*2,""))</f>
        <v/>
      </c>
      <c r="BG45" s="183" t="str">
        <f>IF(U$24="","",IF(U45="SIM",SUM('FROTA OPER.'!$BN$19*'SERVIÇO DE BORDO'!$G45)*VLOOKUP(RECEBIVEIS!$D$2,RECEBIVEIS!$AI$12:$AN$105,6,0)*2,""))</f>
        <v/>
      </c>
      <c r="BH45" s="183" t="str">
        <f>IF(V$24="","",IF(V45="SIM",SUM('FROTA OPER.'!$BN$20*'SERVIÇO DE BORDO'!$G45)*VLOOKUP(RECEBIVEIS!$D$2,RECEBIVEIS!$AI$12:$AN$105,6,0)*2,""))</f>
        <v/>
      </c>
      <c r="BI45" s="183" t="str">
        <f>IF(W$24="","",IF(W45="SIM",SUM('FROTA OPER.'!$BN$21*'SERVIÇO DE BORDO'!$G45)*VLOOKUP(RECEBIVEIS!$D$2,RECEBIVEIS!$AI$12:$AN$105,6,0)*2,""))</f>
        <v/>
      </c>
      <c r="BJ45" s="183" t="str">
        <f>IF(X$24="","",IF(X45="SIM",SUM('FROTA OPER.'!$BN$22*'SERVIÇO DE BORDO'!$G45)*VLOOKUP(RECEBIVEIS!$D$2,RECEBIVEIS!$AI$12:$AN$105,6,0)*2,""))</f>
        <v/>
      </c>
      <c r="BK45" s="183" t="str">
        <f>IF(Y$24="","",IF(Y45="SIM",SUM('FROTA OPER.'!$BN$23*'SERVIÇO DE BORDO'!$G45)*VLOOKUP(RECEBIVEIS!$D$2,RECEBIVEIS!$AI$12:$AN$105,6,0)*2,""))</f>
        <v/>
      </c>
      <c r="BL45" s="183" t="str">
        <f>IF(Z$24="","",IF(Z45="SIM",SUM('FROTA OPER.'!$BN$24*'SERVIÇO DE BORDO'!$G45)*VLOOKUP(RECEBIVEIS!$D$2,RECEBIVEIS!$AI$12:$AN$105,6,0)*2,""))</f>
        <v/>
      </c>
      <c r="BM45" s="183" t="str">
        <f>IF(AA$24="","",IF(AA45="SIM",SUM('FROTA OPER.'!$BN$25*'SERVIÇO DE BORDO'!$G45)*VLOOKUP(RECEBIVEIS!$D$2,RECEBIVEIS!$AI$12:$AN$105,6,0)*2,""))</f>
        <v/>
      </c>
      <c r="BN45" s="183" t="str">
        <f>IF(AB$24="","",IF(AB45="SIM",SUM('FROTA OPER.'!$BN$26*'SERVIÇO DE BORDO'!$G45)*VLOOKUP(RECEBIVEIS!$D$2,RECEBIVEIS!$AI$12:$AN$105,6,0)*2,""))</f>
        <v/>
      </c>
      <c r="BO45" s="183" t="str">
        <f>IF(AC$24="","",IF(AC45="SIM",SUM('FROTA OPER.'!$BN$27*'SERVIÇO DE BORDO'!$G45)*VLOOKUP(RECEBIVEIS!$D$2,RECEBIVEIS!$AI$12:$AN$105,6,0)*2,""))</f>
        <v/>
      </c>
      <c r="BP45" s="183" t="str">
        <f>IF(AD$24="","",IF(AD45="SIM",SUM('FROTA OPER.'!$BN$28*'SERVIÇO DE BORDO'!$G45)*VLOOKUP(RECEBIVEIS!$D$2,RECEBIVEIS!$AI$12:$AN$105,6,0)*2,""))</f>
        <v/>
      </c>
      <c r="BQ45" s="183" t="str">
        <f>IF(AE$24="","",IF(AE45="SIM",SUM('FROTA OPER.'!$BN$29*'SERVIÇO DE BORDO'!$G45)*VLOOKUP(RECEBIVEIS!$D$2,RECEBIVEIS!$AI$12:$AN$105,6,0)*2,""))</f>
        <v/>
      </c>
      <c r="BR45" s="183" t="str">
        <f>IF(AF$24="","",IF(AF45="SIM",SUM('FROTA OPER.'!$BN$30*'SERVIÇO DE BORDO'!$G45)*VLOOKUP(RECEBIVEIS!$D$2,RECEBIVEIS!$AI$12:$AN$105,6,0)*2,""))</f>
        <v/>
      </c>
      <c r="BS45" s="183" t="str">
        <f>IF(AG$24="","",IF(AG45="SIM",SUM('FROTA OPER.'!$BN$31*'SERVIÇO DE BORDO'!$G45)*VLOOKUP(RECEBIVEIS!$D$2,RECEBIVEIS!$AI$12:$AN$105,6,0)*2,""))</f>
        <v/>
      </c>
      <c r="BT45" s="183" t="str">
        <f>IF(AH$24="","",IF(AH45="SIM",SUM('FROTA OPER.'!$BN$32*'SERVIÇO DE BORDO'!$G45)*VLOOKUP(RECEBIVEIS!$D$2,RECEBIVEIS!$AI$12:$AN$105,6,0)*2,""))</f>
        <v/>
      </c>
      <c r="BU45" s="183" t="str">
        <f>IF(AI$24="","",IF(AI45="SIM",SUM('FROTA OPER.'!$BN$33*'SERVIÇO DE BORDO'!$G45)*VLOOKUP(RECEBIVEIS!$D$2,RECEBIVEIS!$AI$12:$AN$105,6,0)*2,""))</f>
        <v/>
      </c>
      <c r="BV45" s="183" t="str">
        <f>IF(AJ$24="","",IF(AJ45="SIM",SUM('FROTA OPER.'!$BN$34*'SERVIÇO DE BORDO'!$G45)*VLOOKUP(RECEBIVEIS!$D$2,RECEBIVEIS!$AI$12:$AN$105,6,0)*2,""))</f>
        <v/>
      </c>
      <c r="BW45" s="183" t="str">
        <f>IF(AK$24="","",IF(AK45="SIM",SUM('FROTA OPER.'!$BN$35*'SERVIÇO DE BORDO'!$G45)*VLOOKUP(RECEBIVEIS!$D$2,RECEBIVEIS!$AI$12:$AN$105,6,0)*2,""))</f>
        <v/>
      </c>
      <c r="BX45" s="183" t="str">
        <f>IF(AL$24="","",IF(AL45="SIM",SUM('FROTA OPER.'!$BN$36*'SERVIÇO DE BORDO'!$G45)*VLOOKUP(RECEBIVEIS!$D$2,RECEBIVEIS!$AI$12:$AN$105,6,0)*2,""))</f>
        <v/>
      </c>
    </row>
    <row r="46" spans="2:76" ht="18.75" customHeight="1" x14ac:dyDescent="0.25">
      <c r="B46" s="179"/>
      <c r="C46" s="179"/>
      <c r="D46" s="179"/>
      <c r="E46" s="179"/>
      <c r="F46" s="179"/>
      <c r="G46" s="179"/>
      <c r="H46" s="179"/>
      <c r="I46" s="179"/>
      <c r="J46" s="179"/>
      <c r="K46" s="179"/>
      <c r="L46" s="179"/>
      <c r="M46" s="179"/>
      <c r="N46" s="179"/>
      <c r="O46" s="179"/>
      <c r="P46" s="179"/>
      <c r="Q46" s="179"/>
      <c r="R46" s="179"/>
      <c r="S46" s="179"/>
      <c r="T46" s="179"/>
      <c r="U46" s="179"/>
      <c r="V46" s="179"/>
      <c r="W46" s="546" t="str">
        <f>CONCATENATE("Valor Total ",B23)</f>
        <v>Valor Total Itens de Frigobar</v>
      </c>
      <c r="X46" s="547"/>
      <c r="Y46" s="547"/>
      <c r="Z46" s="547"/>
      <c r="AA46" s="547"/>
      <c r="AB46" s="547"/>
      <c r="AC46" s="547"/>
      <c r="AD46" s="547"/>
      <c r="AE46" s="547"/>
      <c r="AF46" s="547"/>
      <c r="AG46" s="547"/>
      <c r="AH46" s="547"/>
      <c r="AI46" s="547"/>
      <c r="AJ46" s="547"/>
      <c r="AK46" s="547"/>
      <c r="AL46" s="548"/>
      <c r="AM46" s="609">
        <f>SUM(AM25:AO45)</f>
        <v>0</v>
      </c>
      <c r="AN46" s="609"/>
      <c r="AO46" s="609"/>
      <c r="AP46" s="609"/>
      <c r="AQ46" s="609"/>
      <c r="AR46" s="609"/>
      <c r="AS46" s="610"/>
      <c r="AT46" s="179"/>
      <c r="AU46" s="182"/>
      <c r="AV46" s="182"/>
      <c r="AW46" s="182"/>
      <c r="AX46" s="182"/>
      <c r="AY46" s="182"/>
      <c r="AZ46" s="182"/>
      <c r="BA46" s="182"/>
      <c r="BB46" s="182"/>
      <c r="BC46" s="182"/>
      <c r="BD46" s="182"/>
      <c r="BE46" s="182"/>
      <c r="BF46" s="182"/>
      <c r="BG46" s="182"/>
      <c r="BH46" s="182"/>
      <c r="BI46" s="182"/>
      <c r="BJ46" s="182"/>
      <c r="BK46" s="182"/>
      <c r="BL46" s="182"/>
      <c r="BM46" s="182"/>
      <c r="BN46" s="182"/>
    </row>
    <row r="47" spans="2:76" ht="18.75" customHeight="1" x14ac:dyDescent="0.25">
      <c r="B47" s="179"/>
      <c r="C47" s="179"/>
      <c r="D47" s="179"/>
      <c r="E47" s="179"/>
      <c r="F47" s="179"/>
      <c r="G47" s="179"/>
      <c r="H47" s="179"/>
      <c r="I47" s="179"/>
      <c r="J47" s="179"/>
      <c r="K47" s="179"/>
      <c r="L47" s="179"/>
      <c r="M47" s="179"/>
      <c r="N47" s="179"/>
      <c r="O47" s="179"/>
      <c r="P47" s="179"/>
      <c r="Q47" s="179"/>
      <c r="R47" s="179"/>
      <c r="S47" s="179"/>
      <c r="T47" s="179"/>
      <c r="U47" s="179"/>
      <c r="V47" s="179"/>
      <c r="W47" s="549"/>
      <c r="X47" s="550"/>
      <c r="Y47" s="550"/>
      <c r="Z47" s="550"/>
      <c r="AA47" s="550"/>
      <c r="AB47" s="550"/>
      <c r="AC47" s="550"/>
      <c r="AD47" s="550"/>
      <c r="AE47" s="550"/>
      <c r="AF47" s="550"/>
      <c r="AG47" s="550"/>
      <c r="AH47" s="550"/>
      <c r="AI47" s="550"/>
      <c r="AJ47" s="550"/>
      <c r="AK47" s="550"/>
      <c r="AL47" s="551"/>
      <c r="AM47" s="611"/>
      <c r="AN47" s="611"/>
      <c r="AO47" s="611"/>
      <c r="AP47" s="611"/>
      <c r="AQ47" s="611"/>
      <c r="AR47" s="611"/>
      <c r="AS47" s="612"/>
      <c r="AT47" s="179"/>
      <c r="AU47" s="182"/>
      <c r="AV47" s="182"/>
      <c r="AW47" s="182"/>
      <c r="AX47" s="182"/>
      <c r="AY47" s="182"/>
      <c r="AZ47" s="182"/>
      <c r="BA47" s="182"/>
      <c r="BB47" s="182"/>
      <c r="BC47" s="182"/>
      <c r="BD47" s="182"/>
      <c r="BE47" s="182"/>
      <c r="BF47" s="182"/>
      <c r="BG47" s="182"/>
      <c r="BH47" s="182"/>
      <c r="BI47" s="182"/>
      <c r="BJ47" s="182"/>
      <c r="BK47" s="182"/>
      <c r="BL47" s="182"/>
      <c r="BM47" s="182"/>
      <c r="BN47" s="182"/>
    </row>
    <row r="48" spans="2:76" ht="9" customHeight="1" x14ac:dyDescent="0.25">
      <c r="B48" s="179"/>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82"/>
      <c r="AV48" s="182"/>
      <c r="AW48" s="182"/>
      <c r="AX48" s="182"/>
      <c r="AY48" s="182"/>
      <c r="AZ48" s="182"/>
      <c r="BA48" s="182"/>
      <c r="BB48" s="182"/>
      <c r="BC48" s="182"/>
      <c r="BD48" s="182"/>
      <c r="BE48" s="182"/>
      <c r="BF48" s="182"/>
      <c r="BG48" s="182"/>
      <c r="BH48" s="182"/>
      <c r="BI48" s="182"/>
      <c r="BJ48" s="182"/>
      <c r="BK48" s="182"/>
      <c r="BL48" s="182"/>
      <c r="BM48" s="182"/>
      <c r="BN48" s="182"/>
    </row>
    <row r="49" spans="2:76" ht="16.5" customHeight="1" x14ac:dyDescent="0.25">
      <c r="B49" s="590" t="s">
        <v>646</v>
      </c>
      <c r="C49" s="591"/>
      <c r="D49" s="591"/>
      <c r="E49" s="591"/>
      <c r="F49" s="591"/>
      <c r="G49" s="591"/>
      <c r="H49" s="591"/>
      <c r="I49" s="591"/>
      <c r="J49" s="591"/>
      <c r="K49" s="591"/>
      <c r="L49" s="591"/>
      <c r="M49" s="591"/>
      <c r="N49" s="591"/>
      <c r="O49" s="591"/>
      <c r="P49" s="591"/>
      <c r="Q49" s="591"/>
      <c r="R49" s="591"/>
      <c r="S49" s="591"/>
      <c r="T49" s="591"/>
      <c r="U49" s="591"/>
      <c r="V49" s="591"/>
      <c r="W49" s="591"/>
      <c r="X49" s="591"/>
      <c r="Y49" s="591"/>
      <c r="Z49" s="591"/>
      <c r="AA49" s="591"/>
      <c r="AB49" s="591"/>
      <c r="AC49" s="591"/>
      <c r="AD49" s="591"/>
      <c r="AE49" s="591"/>
      <c r="AF49" s="591"/>
      <c r="AG49" s="591"/>
      <c r="AH49" s="591"/>
      <c r="AI49" s="591"/>
      <c r="AJ49" s="591"/>
      <c r="AK49" s="591"/>
      <c r="AL49" s="591"/>
      <c r="AM49" s="591"/>
      <c r="AN49" s="591"/>
      <c r="AO49" s="591"/>
      <c r="AP49" s="591"/>
      <c r="AQ49" s="591"/>
      <c r="AR49" s="591"/>
      <c r="AS49" s="592"/>
      <c r="AT49" s="179"/>
    </row>
    <row r="50" spans="2:76" ht="16.5" customHeight="1" x14ac:dyDescent="0.25">
      <c r="B50" s="593"/>
      <c r="C50" s="594"/>
      <c r="D50" s="594"/>
      <c r="E50" s="594"/>
      <c r="F50" s="594"/>
      <c r="G50" s="594"/>
      <c r="H50" s="594"/>
      <c r="I50" s="594"/>
      <c r="J50" s="594"/>
      <c r="K50" s="594"/>
      <c r="L50" s="594"/>
      <c r="M50" s="594"/>
      <c r="N50" s="594"/>
      <c r="O50" s="594"/>
      <c r="P50" s="594"/>
      <c r="Q50" s="594"/>
      <c r="R50" s="594"/>
      <c r="S50" s="594"/>
      <c r="T50" s="594"/>
      <c r="U50" s="594"/>
      <c r="V50" s="594"/>
      <c r="W50" s="594"/>
      <c r="X50" s="594"/>
      <c r="Y50" s="594"/>
      <c r="Z50" s="594"/>
      <c r="AA50" s="594"/>
      <c r="AB50" s="594"/>
      <c r="AC50" s="594"/>
      <c r="AD50" s="594"/>
      <c r="AE50" s="594"/>
      <c r="AF50" s="594"/>
      <c r="AG50" s="594"/>
      <c r="AH50" s="594"/>
      <c r="AI50" s="594"/>
      <c r="AJ50" s="594"/>
      <c r="AK50" s="594"/>
      <c r="AL50" s="594"/>
      <c r="AM50" s="594"/>
      <c r="AN50" s="594"/>
      <c r="AO50" s="594"/>
      <c r="AP50" s="594"/>
      <c r="AQ50" s="594"/>
      <c r="AR50" s="594"/>
      <c r="AS50" s="595"/>
      <c r="AT50" s="179"/>
    </row>
    <row r="51" spans="2:76" x14ac:dyDescent="0.25">
      <c r="B51" s="596"/>
      <c r="C51" s="597"/>
      <c r="D51" s="597"/>
      <c r="E51" s="597"/>
      <c r="F51" s="597"/>
      <c r="G51" s="597"/>
      <c r="H51" s="597"/>
      <c r="I51" s="597"/>
      <c r="J51" s="597"/>
      <c r="K51" s="597"/>
      <c r="L51" s="597"/>
      <c r="M51" s="597"/>
      <c r="N51" s="597"/>
      <c r="O51" s="597"/>
      <c r="P51" s="597"/>
      <c r="Q51" s="597"/>
      <c r="R51" s="597"/>
      <c r="S51" s="597"/>
      <c r="T51" s="597"/>
      <c r="U51" s="597"/>
      <c r="V51" s="597"/>
      <c r="W51" s="597"/>
      <c r="X51" s="597"/>
      <c r="Y51" s="597"/>
      <c r="Z51" s="597"/>
      <c r="AA51" s="597"/>
      <c r="AB51" s="597"/>
      <c r="AC51" s="597"/>
      <c r="AD51" s="597"/>
      <c r="AE51" s="597"/>
      <c r="AF51" s="597"/>
      <c r="AG51" s="597"/>
      <c r="AH51" s="597"/>
      <c r="AI51" s="597"/>
      <c r="AJ51" s="597"/>
      <c r="AK51" s="597"/>
      <c r="AL51" s="597"/>
      <c r="AM51" s="597"/>
      <c r="AN51" s="597"/>
      <c r="AO51" s="597"/>
      <c r="AP51" s="597"/>
      <c r="AQ51" s="597"/>
      <c r="AR51" s="597"/>
      <c r="AS51" s="598"/>
      <c r="AT51" s="179"/>
    </row>
    <row r="52" spans="2:76" ht="33.75" customHeight="1" x14ac:dyDescent="0.25">
      <c r="B52" s="599" t="s">
        <v>647</v>
      </c>
      <c r="C52" s="599"/>
      <c r="D52" s="599"/>
      <c r="E52" s="599"/>
      <c r="F52" s="599"/>
      <c r="G52" s="658" t="s">
        <v>346</v>
      </c>
      <c r="H52" s="659"/>
      <c r="I52" s="169" t="str">
        <f t="shared" ref="I52:AA52" si="5">IF(I53="","","Linha")</f>
        <v/>
      </c>
      <c r="J52" s="170" t="str">
        <f t="shared" si="5"/>
        <v/>
      </c>
      <c r="K52" s="169" t="str">
        <f t="shared" si="5"/>
        <v/>
      </c>
      <c r="L52" s="170" t="str">
        <f t="shared" si="5"/>
        <v/>
      </c>
      <c r="M52" s="169" t="str">
        <f t="shared" si="5"/>
        <v/>
      </c>
      <c r="N52" s="170" t="str">
        <f t="shared" si="5"/>
        <v/>
      </c>
      <c r="O52" s="169" t="str">
        <f t="shared" si="5"/>
        <v/>
      </c>
      <c r="P52" s="170" t="str">
        <f t="shared" si="5"/>
        <v/>
      </c>
      <c r="Q52" s="169" t="str">
        <f t="shared" si="5"/>
        <v/>
      </c>
      <c r="R52" s="170" t="str">
        <f t="shared" si="5"/>
        <v/>
      </c>
      <c r="S52" s="169" t="str">
        <f t="shared" si="5"/>
        <v/>
      </c>
      <c r="T52" s="170" t="str">
        <f t="shared" si="5"/>
        <v/>
      </c>
      <c r="U52" s="169" t="str">
        <f t="shared" si="5"/>
        <v/>
      </c>
      <c r="V52" s="170" t="str">
        <f t="shared" si="5"/>
        <v/>
      </c>
      <c r="W52" s="169" t="str">
        <f t="shared" si="5"/>
        <v/>
      </c>
      <c r="X52" s="170" t="str">
        <f t="shared" si="5"/>
        <v/>
      </c>
      <c r="Y52" s="169" t="str">
        <f t="shared" si="5"/>
        <v/>
      </c>
      <c r="Z52" s="170" t="str">
        <f t="shared" si="5"/>
        <v/>
      </c>
      <c r="AA52" s="169" t="str">
        <f t="shared" si="5"/>
        <v/>
      </c>
      <c r="AB52" s="170" t="str">
        <f t="shared" ref="AB52:AL52" si="6">IF(AB53="","","Linha")</f>
        <v/>
      </c>
      <c r="AC52" s="169" t="str">
        <f t="shared" si="6"/>
        <v/>
      </c>
      <c r="AD52" s="170" t="str">
        <f t="shared" si="6"/>
        <v/>
      </c>
      <c r="AE52" s="169" t="str">
        <f t="shared" si="6"/>
        <v/>
      </c>
      <c r="AF52" s="170" t="str">
        <f t="shared" si="6"/>
        <v/>
      </c>
      <c r="AG52" s="169" t="str">
        <f t="shared" si="6"/>
        <v/>
      </c>
      <c r="AH52" s="170" t="str">
        <f t="shared" si="6"/>
        <v/>
      </c>
      <c r="AI52" s="169" t="str">
        <f t="shared" si="6"/>
        <v/>
      </c>
      <c r="AJ52" s="170" t="str">
        <f t="shared" si="6"/>
        <v/>
      </c>
      <c r="AK52" s="169" t="str">
        <f t="shared" si="6"/>
        <v/>
      </c>
      <c r="AL52" s="170" t="str">
        <f t="shared" si="6"/>
        <v/>
      </c>
      <c r="AM52" s="668" t="s">
        <v>336</v>
      </c>
      <c r="AN52" s="669"/>
      <c r="AO52" s="670"/>
      <c r="AP52" s="662" t="s">
        <v>337</v>
      </c>
      <c r="AQ52" s="663"/>
      <c r="AR52" s="663"/>
      <c r="AS52" s="664"/>
      <c r="AT52" s="179"/>
    </row>
    <row r="53" spans="2:76" ht="30" customHeight="1" x14ac:dyDescent="0.25">
      <c r="B53" s="674" t="s">
        <v>349</v>
      </c>
      <c r="C53" s="675"/>
      <c r="D53" s="675"/>
      <c r="E53" s="675"/>
      <c r="F53" s="676"/>
      <c r="G53" s="660"/>
      <c r="H53" s="661"/>
      <c r="I53" s="171" t="str">
        <f>IF(ROTAS!$C$5="","",ROTAS!$C$5)</f>
        <v/>
      </c>
      <c r="J53" s="172" t="str">
        <f>IF(ROTAS!$C$6="","",ROTAS!$C$6)</f>
        <v/>
      </c>
      <c r="K53" s="171" t="str">
        <f>IF(ROTAS!$C$7="","",ROTAS!$C$7)</f>
        <v/>
      </c>
      <c r="L53" s="172" t="str">
        <f>IF(ROTAS!$C$8="","",ROTAS!$C$8)</f>
        <v/>
      </c>
      <c r="M53" s="171" t="str">
        <f>IF(ROTAS!$C$9="","",ROTAS!$C$9)</f>
        <v/>
      </c>
      <c r="N53" s="172" t="str">
        <f>IF(ROTAS!$C$10="","",ROTAS!$C$10)</f>
        <v/>
      </c>
      <c r="O53" s="171" t="str">
        <f>IF(ROTAS!$C$11="","",ROTAS!$C$11)</f>
        <v/>
      </c>
      <c r="P53" s="172" t="str">
        <f>IF(ROTAS!$C$12="","",ROTAS!$C$12)</f>
        <v/>
      </c>
      <c r="Q53" s="171" t="str">
        <f>IF(ROTAS!$C$13="","",ROTAS!$C$13)</f>
        <v/>
      </c>
      <c r="R53" s="172" t="str">
        <f>IF(ROTAS!$C$14="","",ROTAS!$C$14)</f>
        <v/>
      </c>
      <c r="S53" s="171" t="str">
        <f>IF(ROTAS!$C$15="","",ROTAS!$C$15)</f>
        <v/>
      </c>
      <c r="T53" s="172" t="str">
        <f>IF(ROTAS!$C$16="","",ROTAS!$C$16)</f>
        <v/>
      </c>
      <c r="U53" s="171" t="str">
        <f>IF(ROTAS!$C$17="","",ROTAS!$C$17)</f>
        <v/>
      </c>
      <c r="V53" s="172" t="str">
        <f>IF(ROTAS!$C$18="","",ROTAS!$C$18)</f>
        <v/>
      </c>
      <c r="W53" s="171" t="str">
        <f>IF(ROTAS!$C$19="","",ROTAS!$C$19)</f>
        <v/>
      </c>
      <c r="X53" s="172" t="str">
        <f>IF(ROTAS!$C$20="","",ROTAS!$C$20)</f>
        <v/>
      </c>
      <c r="Y53" s="171" t="str">
        <f>IF(ROTAS!$C$21="","",ROTAS!$C$21)</f>
        <v/>
      </c>
      <c r="Z53" s="172" t="str">
        <f>IF(ROTAS!$C$22="","",ROTAS!$C$22)</f>
        <v/>
      </c>
      <c r="AA53" s="171" t="str">
        <f>IF(ROTAS!$C$23="","",ROTAS!$C$23)</f>
        <v/>
      </c>
      <c r="AB53" s="172" t="str">
        <f>IF(ROTAS!$C$24="","",ROTAS!$C$24)</f>
        <v/>
      </c>
      <c r="AC53" s="171" t="str">
        <f>IF(ROTAS!$C$25="","",ROTAS!$C$25)</f>
        <v/>
      </c>
      <c r="AD53" s="172" t="str">
        <f>IF(ROTAS!$C$26="","",ROTAS!$C$26)</f>
        <v/>
      </c>
      <c r="AE53" s="171" t="str">
        <f>IF(ROTAS!$C$27="","",ROTAS!$C$27)</f>
        <v/>
      </c>
      <c r="AF53" s="172" t="str">
        <f>IF(ROTAS!$C$28="","",ROTAS!$C$28)</f>
        <v/>
      </c>
      <c r="AG53" s="171" t="str">
        <f>IF(ROTAS!$C$29="","",ROTAS!$C$29)</f>
        <v/>
      </c>
      <c r="AH53" s="172" t="str">
        <f>IF(ROTAS!$C$30="","",ROTAS!$C$30)</f>
        <v/>
      </c>
      <c r="AI53" s="171" t="str">
        <f>IF(ROTAS!$C$31="","",ROTAS!$C$31)</f>
        <v/>
      </c>
      <c r="AJ53" s="172" t="str">
        <f>IF(ROTAS!$C$32="","",ROTAS!$C$32)</f>
        <v/>
      </c>
      <c r="AK53" s="171" t="str">
        <f>IF(ROTAS!$C$33="","",ROTAS!$C$33)</f>
        <v/>
      </c>
      <c r="AL53" s="172" t="str">
        <f>IF(ROTAS!$C$34="","",ROTAS!$C$34)</f>
        <v/>
      </c>
      <c r="AM53" s="671"/>
      <c r="AN53" s="672"/>
      <c r="AO53" s="673"/>
      <c r="AP53" s="665"/>
      <c r="AQ53" s="666"/>
      <c r="AR53" s="666"/>
      <c r="AS53" s="667"/>
      <c r="AT53" s="179"/>
    </row>
    <row r="54" spans="2:76" ht="18.75" customHeight="1" x14ac:dyDescent="0.25">
      <c r="B54" s="558" t="s">
        <v>350</v>
      </c>
      <c r="C54" s="559"/>
      <c r="D54" s="559"/>
      <c r="E54" s="559"/>
      <c r="F54" s="560"/>
      <c r="G54" s="582">
        <v>42</v>
      </c>
      <c r="H54" s="583"/>
      <c r="I54" s="163"/>
      <c r="J54" s="164"/>
      <c r="K54" s="163"/>
      <c r="L54" s="164"/>
      <c r="M54" s="163"/>
      <c r="N54" s="164"/>
      <c r="O54" s="163"/>
      <c r="P54" s="164"/>
      <c r="Q54" s="163"/>
      <c r="R54" s="164"/>
      <c r="S54" s="163"/>
      <c r="T54" s="164"/>
      <c r="U54" s="163"/>
      <c r="V54" s="164"/>
      <c r="W54" s="163"/>
      <c r="X54" s="164"/>
      <c r="Y54" s="163"/>
      <c r="Z54" s="164"/>
      <c r="AA54" s="163"/>
      <c r="AB54" s="164"/>
      <c r="AC54" s="163"/>
      <c r="AD54" s="164"/>
      <c r="AE54" s="163"/>
      <c r="AF54" s="164"/>
      <c r="AG54" s="163"/>
      <c r="AH54" s="164"/>
      <c r="AI54" s="163"/>
      <c r="AJ54" s="164"/>
      <c r="AK54" s="163"/>
      <c r="AL54" s="164"/>
      <c r="AM54" s="587">
        <f>SUM(AU54:BX54)</f>
        <v>0</v>
      </c>
      <c r="AN54" s="588"/>
      <c r="AO54" s="589"/>
      <c r="AP54" s="561" t="s">
        <v>351</v>
      </c>
      <c r="AQ54" s="562"/>
      <c r="AR54" s="562"/>
      <c r="AS54" s="563"/>
      <c r="AT54" s="179"/>
      <c r="AU54" s="183" t="str">
        <f>IF(I$53="","",IF(I54="SIM",SUM('FROTA OPER.'!$BN$7*'SERVIÇO DE BORDO'!$G54)*VLOOKUP(RECEBIVEIS!$D$2,RECEBIVEIS!$AI$12:$AN$105,6,0)*2,""))</f>
        <v/>
      </c>
      <c r="AV54" s="183" t="str">
        <f>IF(J$53="","",IF(J54="SIM",SUM('FROTA OPER.'!$BN$8*'SERVIÇO DE BORDO'!$G54)*VLOOKUP(RECEBIVEIS!$D$2,RECEBIVEIS!$AI$12:$AN$105,6,0)*2,""))</f>
        <v/>
      </c>
      <c r="AW54" s="183" t="str">
        <f>IF(K$53="","",IF(K54="SIM",SUM('FROTA OPER.'!$BN$9*'SERVIÇO DE BORDO'!$G54)*VLOOKUP(RECEBIVEIS!$D$2,RECEBIVEIS!$AI$12:$AN$105,6,0)*2,""))</f>
        <v/>
      </c>
      <c r="AX54" s="183" t="str">
        <f>IF(L$53="","",IF(L54="SIM",SUM('FROTA OPER.'!$BN$10*'SERVIÇO DE BORDO'!$G54)*VLOOKUP(RECEBIVEIS!$D$2,RECEBIVEIS!$AI$12:$AN$105,6,0)*2,""))</f>
        <v/>
      </c>
      <c r="AY54" s="183" t="str">
        <f>IF(M$53="","",IF(M54="SIM",SUM('FROTA OPER.'!$BN$11*'SERVIÇO DE BORDO'!$G54)*VLOOKUP(RECEBIVEIS!$D$2,RECEBIVEIS!$AI$12:$AN$105,6,0)*2,""))</f>
        <v/>
      </c>
      <c r="AZ54" s="183" t="str">
        <f>IF(N$53="","",IF(N54="SIM",SUM('FROTA OPER.'!$BN$12*'SERVIÇO DE BORDO'!$G54)*VLOOKUP(RECEBIVEIS!$D$2,RECEBIVEIS!$AI$12:$AN$105,6,0)*2,""))</f>
        <v/>
      </c>
      <c r="BA54" s="183" t="str">
        <f>IF(O$53="","",IF(O54="SIM",SUM('FROTA OPER.'!$BN$13*'SERVIÇO DE BORDO'!$G54)*VLOOKUP(RECEBIVEIS!$D$2,RECEBIVEIS!$AI$12:$AN$105,6,0)*2,""))</f>
        <v/>
      </c>
      <c r="BB54" s="183" t="str">
        <f>IF(P$53="","",IF(P54="SIM",SUM('FROTA OPER.'!$BN$14*'SERVIÇO DE BORDO'!$G54)*VLOOKUP(RECEBIVEIS!$D$2,RECEBIVEIS!$AI$12:$AN$105,6,0)*2,""))</f>
        <v/>
      </c>
      <c r="BC54" s="183" t="str">
        <f>IF(Q$53="","",IF(Q54="SIM",SUM('FROTA OPER.'!$BN$15*'SERVIÇO DE BORDO'!$G54)*VLOOKUP(RECEBIVEIS!$D$2,RECEBIVEIS!$AI$12:$AN$105,6,0)*2,""))</f>
        <v/>
      </c>
      <c r="BD54" s="183" t="str">
        <f>IF(R$53="","",IF(R54="SIM",SUM('FROTA OPER.'!$BN$16*'SERVIÇO DE BORDO'!$G54)*VLOOKUP(RECEBIVEIS!$D$2,RECEBIVEIS!$AI$12:$AN$105,6,0)*2,""))</f>
        <v/>
      </c>
      <c r="BE54" s="183" t="str">
        <f>IF(S$53="","",IF(S54="SIM",SUM('FROTA OPER.'!$BN$17*'SERVIÇO DE BORDO'!$G54)*VLOOKUP(RECEBIVEIS!$D$2,RECEBIVEIS!$AI$12:$AN$105,6,0)*2,""))</f>
        <v/>
      </c>
      <c r="BF54" s="183" t="str">
        <f>IF(T$53="","",IF(T54="SIM",SUM('FROTA OPER.'!$BN$18*'SERVIÇO DE BORDO'!$G54)*VLOOKUP(RECEBIVEIS!$D$2,RECEBIVEIS!$AI$12:$AN$105,6,0)*2,""))</f>
        <v/>
      </c>
      <c r="BG54" s="183" t="str">
        <f>IF(U$53="","",IF(U54="SIM",SUM('FROTA OPER.'!$BN$19*'SERVIÇO DE BORDO'!$G54)*VLOOKUP(RECEBIVEIS!$D$2,RECEBIVEIS!$AI$12:$AN$105,6,0)*2,""))</f>
        <v/>
      </c>
      <c r="BH54" s="183" t="str">
        <f>IF(V$53="","",IF(V54="SIM",SUM('FROTA OPER.'!$BN$20*'SERVIÇO DE BORDO'!$G54)*VLOOKUP(RECEBIVEIS!$D$2,RECEBIVEIS!$AI$12:$AN$105,6,0)*2,""))</f>
        <v/>
      </c>
      <c r="BI54" s="183" t="str">
        <f>IF(W$53="","",IF(W54="SIM",SUM('FROTA OPER.'!$BN$21*'SERVIÇO DE BORDO'!$G54)*VLOOKUP(RECEBIVEIS!$D$2,RECEBIVEIS!$AI$12:$AN$105,6,0)*2,""))</f>
        <v/>
      </c>
      <c r="BJ54" s="183" t="str">
        <f>IF(X$53="","",IF(X54="SIM",SUM('FROTA OPER.'!$BN$22*'SERVIÇO DE BORDO'!$G54)*VLOOKUP(RECEBIVEIS!$D$2,RECEBIVEIS!$AI$12:$AN$105,6,0)*2,""))</f>
        <v/>
      </c>
      <c r="BK54" s="183" t="str">
        <f>IF(Y$53="","",IF(Y54="SIM",SUM('FROTA OPER.'!$BN$23*'SERVIÇO DE BORDO'!$G54)*VLOOKUP(RECEBIVEIS!$D$2,RECEBIVEIS!$AI$12:$AN$105,6,0)*2,""))</f>
        <v/>
      </c>
      <c r="BL54" s="183" t="str">
        <f>IF(Z$53="","",IF(Z54="SIM",SUM('FROTA OPER.'!$BN$24*'SERVIÇO DE BORDO'!$G54)*VLOOKUP(RECEBIVEIS!$D$2,RECEBIVEIS!$AI$12:$AN$105,6,0)*2,""))</f>
        <v/>
      </c>
      <c r="BM54" s="183" t="str">
        <f>IF(AA$53="","",IF(AA54="SIM",SUM('FROTA OPER.'!$BN$25*'SERVIÇO DE BORDO'!$G54)*VLOOKUP(RECEBIVEIS!$D$2,RECEBIVEIS!$AI$12:$AN$105,6,0)*2,""))</f>
        <v/>
      </c>
      <c r="BN54" s="183" t="str">
        <f>IF(AB$53="","",IF(AB54="SIM",SUM('FROTA OPER.'!$BN$26*'SERVIÇO DE BORDO'!$G54)*VLOOKUP(RECEBIVEIS!$D$2,RECEBIVEIS!$AI$12:$AN$105,6,0)*2,""))</f>
        <v/>
      </c>
      <c r="BO54" s="183" t="str">
        <f>IF(AC$53="","",IF(AC54="SIM",SUM('FROTA OPER.'!$BN$27*'SERVIÇO DE BORDO'!$G54)*VLOOKUP(RECEBIVEIS!$D$2,RECEBIVEIS!$AI$12:$AN$105,6,0)*2,""))</f>
        <v/>
      </c>
      <c r="BP54" s="183" t="str">
        <f>IF(AD$53="","",IF(AD54="SIM",SUM('FROTA OPER.'!$BN$28*'SERVIÇO DE BORDO'!$G54)*VLOOKUP(RECEBIVEIS!$D$2,RECEBIVEIS!$AI$12:$AN$105,6,0)*2,""))</f>
        <v/>
      </c>
      <c r="BQ54" s="183" t="str">
        <f>IF(AE$53="","",IF(AE54="SIM",SUM('FROTA OPER.'!$BN$29*'SERVIÇO DE BORDO'!$G54)*VLOOKUP(RECEBIVEIS!$D$2,RECEBIVEIS!$AI$12:$AN$105,6,0)*2,""))</f>
        <v/>
      </c>
      <c r="BR54" s="183" t="str">
        <f>IF(AF$53="","",IF(AF54="SIM",SUM('FROTA OPER.'!$BN$30*'SERVIÇO DE BORDO'!$G54)*VLOOKUP(RECEBIVEIS!$D$2,RECEBIVEIS!$AI$12:$AN$105,6,0)*2,""))</f>
        <v/>
      </c>
      <c r="BS54" s="183" t="str">
        <f>IF(AG$53="","",IF(AG54="SIM",SUM('FROTA OPER.'!$BN$31*'SERVIÇO DE BORDO'!$G54)*VLOOKUP(RECEBIVEIS!$D$2,RECEBIVEIS!$AI$12:$AN$105,6,0)*2,""))</f>
        <v/>
      </c>
      <c r="BT54" s="183" t="str">
        <f>IF(AH$53="","",IF(AH54="SIM",SUM('FROTA OPER.'!$BN$32*'SERVIÇO DE BORDO'!$G54)*VLOOKUP(RECEBIVEIS!$D$2,RECEBIVEIS!$AI$12:$AN$105,6,0)*2,""))</f>
        <v/>
      </c>
      <c r="BU54" s="183" t="str">
        <f>IF(AI$53="","",IF(AI54="SIM",SUM('FROTA OPER.'!$BN$33*'SERVIÇO DE BORDO'!$G54)*VLOOKUP(RECEBIVEIS!$D$2,RECEBIVEIS!$AI$12:$AN$105,6,0)*2,""))</f>
        <v/>
      </c>
      <c r="BV54" s="183" t="str">
        <f>IF(AJ$53="","",IF(AJ54="SIM",SUM('FROTA OPER.'!$BN$34*'SERVIÇO DE BORDO'!$G54)*VLOOKUP(RECEBIVEIS!$D$2,RECEBIVEIS!$AI$12:$AN$105,6,0)*2,""))</f>
        <v/>
      </c>
      <c r="BW54" s="183" t="str">
        <f>IF(AK$53="","",IF(AK54="SIM",SUM('FROTA OPER.'!$BN$35*'SERVIÇO DE BORDO'!$G54)*VLOOKUP(RECEBIVEIS!$D$2,RECEBIVEIS!$AI$12:$AN$105,6,0)*2,""))</f>
        <v/>
      </c>
      <c r="BX54" s="183" t="str">
        <f>IF(AL$53="","",IF(AL54="SIM",SUM('FROTA OPER.'!$BN$36*'SERVIÇO DE BORDO'!$G54)*VLOOKUP(RECEBIVEIS!$D$2,RECEBIVEIS!$AI$12:$AN$105,6,0)*2,""))</f>
        <v/>
      </c>
    </row>
    <row r="55" spans="2:76" ht="18.75" customHeight="1" x14ac:dyDescent="0.25">
      <c r="B55" s="558" t="s">
        <v>352</v>
      </c>
      <c r="C55" s="559"/>
      <c r="D55" s="559"/>
      <c r="E55" s="559"/>
      <c r="F55" s="560"/>
      <c r="G55" s="582">
        <v>10</v>
      </c>
      <c r="H55" s="583"/>
      <c r="I55" s="163"/>
      <c r="J55" s="164"/>
      <c r="K55" s="163"/>
      <c r="L55" s="164"/>
      <c r="M55" s="163"/>
      <c r="N55" s="164"/>
      <c r="O55" s="163"/>
      <c r="P55" s="164"/>
      <c r="Q55" s="163"/>
      <c r="R55" s="164"/>
      <c r="S55" s="163"/>
      <c r="T55" s="164"/>
      <c r="U55" s="163"/>
      <c r="V55" s="164"/>
      <c r="W55" s="163"/>
      <c r="X55" s="164"/>
      <c r="Y55" s="163"/>
      <c r="Z55" s="164"/>
      <c r="AA55" s="163"/>
      <c r="AB55" s="164"/>
      <c r="AC55" s="163"/>
      <c r="AD55" s="164"/>
      <c r="AE55" s="163"/>
      <c r="AF55" s="164"/>
      <c r="AG55" s="163"/>
      <c r="AH55" s="164"/>
      <c r="AI55" s="163"/>
      <c r="AJ55" s="164"/>
      <c r="AK55" s="163"/>
      <c r="AL55" s="164"/>
      <c r="AM55" s="587">
        <f>SUM(AU55:BX55)</f>
        <v>0</v>
      </c>
      <c r="AN55" s="588"/>
      <c r="AO55" s="589"/>
      <c r="AP55" s="564"/>
      <c r="AQ55" s="565"/>
      <c r="AR55" s="565"/>
      <c r="AS55" s="566"/>
      <c r="AT55" s="179"/>
      <c r="AU55" s="183" t="str">
        <f>IF(I$53="","",IF(I55="SIM",SUM('FROTA OPER.'!$BN$7*'SERVIÇO DE BORDO'!$G55)*VLOOKUP(RECEBIVEIS!$D$2,RECEBIVEIS!$AI$12:$AN$105,6,0)*2,""))</f>
        <v/>
      </c>
      <c r="AV55" s="183" t="str">
        <f>IF(J$53="","",IF(J55="SIM",SUM('FROTA OPER.'!$BN$8*'SERVIÇO DE BORDO'!$G55)*VLOOKUP(RECEBIVEIS!$D$2,RECEBIVEIS!$AI$12:$AN$105,6,0)*2,""))</f>
        <v/>
      </c>
      <c r="AW55" s="183" t="str">
        <f>IF(K$53="","",IF(K55="SIM",SUM('FROTA OPER.'!$BN$9*'SERVIÇO DE BORDO'!$G55)*VLOOKUP(RECEBIVEIS!$D$2,RECEBIVEIS!$AI$12:$AN$105,6,0)*2,""))</f>
        <v/>
      </c>
      <c r="AX55" s="183" t="str">
        <f>IF(L$53="","",IF(L55="SIM",SUM('FROTA OPER.'!$BN$10*'SERVIÇO DE BORDO'!$G55)*VLOOKUP(RECEBIVEIS!$D$2,RECEBIVEIS!$AI$12:$AN$105,6,0)*2,""))</f>
        <v/>
      </c>
      <c r="AY55" s="183" t="str">
        <f>IF(M$53="","",IF(M55="SIM",SUM('FROTA OPER.'!$BN$11*'SERVIÇO DE BORDO'!$G55)*VLOOKUP(RECEBIVEIS!$D$2,RECEBIVEIS!$AI$12:$AN$105,6,0)*2,""))</f>
        <v/>
      </c>
      <c r="AZ55" s="183" t="str">
        <f>IF(N$53="","",IF(N55="SIM",SUM('FROTA OPER.'!$BN$12*'SERVIÇO DE BORDO'!$G55)*VLOOKUP(RECEBIVEIS!$D$2,RECEBIVEIS!$AI$12:$AN$105,6,0)*2,""))</f>
        <v/>
      </c>
      <c r="BA55" s="183" t="str">
        <f>IF(O$53="","",IF(O55="SIM",SUM('FROTA OPER.'!$BN$13*'SERVIÇO DE BORDO'!$G55)*VLOOKUP(RECEBIVEIS!$D$2,RECEBIVEIS!$AI$12:$AN$105,6,0)*2,""))</f>
        <v/>
      </c>
      <c r="BB55" s="183" t="str">
        <f>IF(P$53="","",IF(P55="SIM",SUM('FROTA OPER.'!$BN$14*'SERVIÇO DE BORDO'!$G55)*VLOOKUP(RECEBIVEIS!$D$2,RECEBIVEIS!$AI$12:$AN$105,6,0)*2,""))</f>
        <v/>
      </c>
      <c r="BC55" s="183" t="str">
        <f>IF(Q$53="","",IF(Q55="SIM",SUM('FROTA OPER.'!$BN$15*'SERVIÇO DE BORDO'!$G55)*VLOOKUP(RECEBIVEIS!$D$2,RECEBIVEIS!$AI$12:$AN$105,6,0)*2,""))</f>
        <v/>
      </c>
      <c r="BD55" s="183" t="str">
        <f>IF(R$53="","",IF(R55="SIM",SUM('FROTA OPER.'!$BN$16*'SERVIÇO DE BORDO'!$G55)*VLOOKUP(RECEBIVEIS!$D$2,RECEBIVEIS!$AI$12:$AN$105,6,0)*2,""))</f>
        <v/>
      </c>
      <c r="BE55" s="183" t="str">
        <f>IF(S$53="","",IF(S55="SIM",SUM('FROTA OPER.'!$BN$17*'SERVIÇO DE BORDO'!$G55)*VLOOKUP(RECEBIVEIS!$D$2,RECEBIVEIS!$AI$12:$AN$105,6,0)*2,""))</f>
        <v/>
      </c>
      <c r="BF55" s="183" t="str">
        <f>IF(T$53="","",IF(T55="SIM",SUM('FROTA OPER.'!$BN$18*'SERVIÇO DE BORDO'!$G55)*VLOOKUP(RECEBIVEIS!$D$2,RECEBIVEIS!$AI$12:$AN$105,6,0)*2,""))</f>
        <v/>
      </c>
      <c r="BG55" s="183" t="str">
        <f>IF(U$53="","",IF(U55="SIM",SUM('FROTA OPER.'!$BN$19*'SERVIÇO DE BORDO'!$G55)*VLOOKUP(RECEBIVEIS!$D$2,RECEBIVEIS!$AI$12:$AN$105,6,0)*2,""))</f>
        <v/>
      </c>
      <c r="BH55" s="183" t="str">
        <f>IF(V$53="","",IF(V55="SIM",SUM('FROTA OPER.'!$BN$20*'SERVIÇO DE BORDO'!$G55)*VLOOKUP(RECEBIVEIS!$D$2,RECEBIVEIS!$AI$12:$AN$105,6,0)*2,""))</f>
        <v/>
      </c>
      <c r="BI55" s="183" t="str">
        <f>IF(W$53="","",IF(W55="SIM",SUM('FROTA OPER.'!$BN$21*'SERVIÇO DE BORDO'!$G55)*VLOOKUP(RECEBIVEIS!$D$2,RECEBIVEIS!$AI$12:$AN$105,6,0)*2,""))</f>
        <v/>
      </c>
      <c r="BJ55" s="183" t="str">
        <f>IF(X$53="","",IF(X55="SIM",SUM('FROTA OPER.'!$BN$22*'SERVIÇO DE BORDO'!$G55)*VLOOKUP(RECEBIVEIS!$D$2,RECEBIVEIS!$AI$12:$AN$105,6,0)*2,""))</f>
        <v/>
      </c>
      <c r="BK55" s="183" t="str">
        <f>IF(Y$53="","",IF(Y55="SIM",SUM('FROTA OPER.'!$BN$23*'SERVIÇO DE BORDO'!$G55)*VLOOKUP(RECEBIVEIS!$D$2,RECEBIVEIS!$AI$12:$AN$105,6,0)*2,""))</f>
        <v/>
      </c>
      <c r="BL55" s="183" t="str">
        <f>IF(Z$53="","",IF(Z55="SIM",SUM('FROTA OPER.'!$BN$24*'SERVIÇO DE BORDO'!$G55)*VLOOKUP(RECEBIVEIS!$D$2,RECEBIVEIS!$AI$12:$AN$105,6,0)*2,""))</f>
        <v/>
      </c>
      <c r="BM55" s="183" t="str">
        <f>IF(AA$53="","",IF(AA55="SIM",SUM('FROTA OPER.'!$BN$25*'SERVIÇO DE BORDO'!$G55)*VLOOKUP(RECEBIVEIS!$D$2,RECEBIVEIS!$AI$12:$AN$105,6,0)*2,""))</f>
        <v/>
      </c>
      <c r="BN55" s="183" t="str">
        <f>IF(AB$53="","",IF(AB55="SIM",SUM('FROTA OPER.'!$BN$26*'SERVIÇO DE BORDO'!$G55)*VLOOKUP(RECEBIVEIS!$D$2,RECEBIVEIS!$AI$12:$AN$105,6,0)*2,""))</f>
        <v/>
      </c>
      <c r="BO55" s="183" t="str">
        <f>IF(AC$53="","",IF(AC55="SIM",SUM('FROTA OPER.'!$BN$27*'SERVIÇO DE BORDO'!$G55)*VLOOKUP(RECEBIVEIS!$D$2,RECEBIVEIS!$AI$12:$AN$105,6,0)*2,""))</f>
        <v/>
      </c>
      <c r="BP55" s="183" t="str">
        <f>IF(AD$53="","",IF(AD55="SIM",SUM('FROTA OPER.'!$BN$28*'SERVIÇO DE BORDO'!$G55)*VLOOKUP(RECEBIVEIS!$D$2,RECEBIVEIS!$AI$12:$AN$105,6,0)*2,""))</f>
        <v/>
      </c>
      <c r="BQ55" s="183" t="str">
        <f>IF(AE$53="","",IF(AE55="SIM",SUM('FROTA OPER.'!$BN$29*'SERVIÇO DE BORDO'!$G55)*VLOOKUP(RECEBIVEIS!$D$2,RECEBIVEIS!$AI$12:$AN$105,6,0)*2,""))</f>
        <v/>
      </c>
      <c r="BR55" s="183" t="str">
        <f>IF(AF$53="","",IF(AF55="SIM",SUM('FROTA OPER.'!$BN$30*'SERVIÇO DE BORDO'!$G55)*VLOOKUP(RECEBIVEIS!$D$2,RECEBIVEIS!$AI$12:$AN$105,6,0)*2,""))</f>
        <v/>
      </c>
      <c r="BS55" s="183" t="str">
        <f>IF(AG$53="","",IF(AG55="SIM",SUM('FROTA OPER.'!$BN$31*'SERVIÇO DE BORDO'!$G55)*VLOOKUP(RECEBIVEIS!$D$2,RECEBIVEIS!$AI$12:$AN$105,6,0)*2,""))</f>
        <v/>
      </c>
      <c r="BT55" s="183" t="str">
        <f>IF(AH$53="","",IF(AH55="SIM",SUM('FROTA OPER.'!$BN$32*'SERVIÇO DE BORDO'!$G55)*VLOOKUP(RECEBIVEIS!$D$2,RECEBIVEIS!$AI$12:$AN$105,6,0)*2,""))</f>
        <v/>
      </c>
      <c r="BU55" s="183" t="str">
        <f>IF(AI$53="","",IF(AI55="SIM",SUM('FROTA OPER.'!$BN$33*'SERVIÇO DE BORDO'!$G55)*VLOOKUP(RECEBIVEIS!$D$2,RECEBIVEIS!$AI$12:$AN$105,6,0)*2,""))</f>
        <v/>
      </c>
      <c r="BV55" s="183" t="str">
        <f>IF(AJ$53="","",IF(AJ55="SIM",SUM('FROTA OPER.'!$BN$34*'SERVIÇO DE BORDO'!$G55)*VLOOKUP(RECEBIVEIS!$D$2,RECEBIVEIS!$AI$12:$AN$105,6,0)*2,""))</f>
        <v/>
      </c>
      <c r="BW55" s="183" t="str">
        <f>IF(AK$53="","",IF(AK55="SIM",SUM('FROTA OPER.'!$BN$35*'SERVIÇO DE BORDO'!$G55)*VLOOKUP(RECEBIVEIS!$D$2,RECEBIVEIS!$AI$12:$AN$105,6,0)*2,""))</f>
        <v/>
      </c>
      <c r="BX55" s="183" t="str">
        <f>IF(AL$53="","",IF(AL55="SIM",SUM('FROTA OPER.'!$BN$36*'SERVIÇO DE BORDO'!$G55)*VLOOKUP(RECEBIVEIS!$D$2,RECEBIVEIS!$AI$12:$AN$105,6,0)*2,""))</f>
        <v/>
      </c>
    </row>
    <row r="56" spans="2:76" ht="18.75" customHeight="1" x14ac:dyDescent="0.25">
      <c r="B56" s="558" t="s">
        <v>353</v>
      </c>
      <c r="C56" s="559"/>
      <c r="D56" s="559"/>
      <c r="E56" s="559"/>
      <c r="F56" s="560"/>
      <c r="G56" s="582">
        <v>38</v>
      </c>
      <c r="H56" s="583"/>
      <c r="I56" s="163"/>
      <c r="J56" s="164"/>
      <c r="K56" s="163"/>
      <c r="L56" s="164"/>
      <c r="M56" s="163"/>
      <c r="N56" s="164"/>
      <c r="O56" s="163"/>
      <c r="P56" s="164"/>
      <c r="Q56" s="163"/>
      <c r="R56" s="164"/>
      <c r="S56" s="163"/>
      <c r="T56" s="164"/>
      <c r="U56" s="163"/>
      <c r="V56" s="164"/>
      <c r="W56" s="163"/>
      <c r="X56" s="164"/>
      <c r="Y56" s="163"/>
      <c r="Z56" s="164"/>
      <c r="AA56" s="163"/>
      <c r="AB56" s="164"/>
      <c r="AC56" s="163"/>
      <c r="AD56" s="164"/>
      <c r="AE56" s="163"/>
      <c r="AF56" s="164"/>
      <c r="AG56" s="163"/>
      <c r="AH56" s="164"/>
      <c r="AI56" s="163"/>
      <c r="AJ56" s="164"/>
      <c r="AK56" s="163"/>
      <c r="AL56" s="164"/>
      <c r="AM56" s="587">
        <f>SUM(AU56:BX56)</f>
        <v>0</v>
      </c>
      <c r="AN56" s="588"/>
      <c r="AO56" s="589"/>
      <c r="AP56" s="564"/>
      <c r="AQ56" s="565"/>
      <c r="AR56" s="565"/>
      <c r="AS56" s="566"/>
      <c r="AT56" s="179"/>
      <c r="AU56" s="183" t="str">
        <f>IF(I$53="","",IF(I56="SIM",SUM('FROTA OPER.'!$BN$7*'SERVIÇO DE BORDO'!$G56)*VLOOKUP(RECEBIVEIS!$D$2,RECEBIVEIS!$AI$12:$AN$105,6,0)*2,""))</f>
        <v/>
      </c>
      <c r="AV56" s="183" t="str">
        <f>IF(J$53="","",IF(J56="SIM",SUM('FROTA OPER.'!$BN$8*'SERVIÇO DE BORDO'!$G56)*VLOOKUP(RECEBIVEIS!$D$2,RECEBIVEIS!$AI$12:$AN$105,6,0)*2,""))</f>
        <v/>
      </c>
      <c r="AW56" s="183" t="str">
        <f>IF(K$53="","",IF(K56="SIM",SUM('FROTA OPER.'!$BN$9*'SERVIÇO DE BORDO'!$G56)*VLOOKUP(RECEBIVEIS!$D$2,RECEBIVEIS!$AI$12:$AN$105,6,0)*2,""))</f>
        <v/>
      </c>
      <c r="AX56" s="183" t="str">
        <f>IF(L$53="","",IF(L56="SIM",SUM('FROTA OPER.'!$BN$10*'SERVIÇO DE BORDO'!$G56)*VLOOKUP(RECEBIVEIS!$D$2,RECEBIVEIS!$AI$12:$AN$105,6,0)*2,""))</f>
        <v/>
      </c>
      <c r="AY56" s="183" t="str">
        <f>IF(M$53="","",IF(M56="SIM",SUM('FROTA OPER.'!$BN$11*'SERVIÇO DE BORDO'!$G56)*VLOOKUP(RECEBIVEIS!$D$2,RECEBIVEIS!$AI$12:$AN$105,6,0)*2,""))</f>
        <v/>
      </c>
      <c r="AZ56" s="183" t="str">
        <f>IF(N$53="","",IF(N56="SIM",SUM('FROTA OPER.'!$BN$12*'SERVIÇO DE BORDO'!$G56)*VLOOKUP(RECEBIVEIS!$D$2,RECEBIVEIS!$AI$12:$AN$105,6,0)*2,""))</f>
        <v/>
      </c>
      <c r="BA56" s="183" t="str">
        <f>IF(O$53="","",IF(O56="SIM",SUM('FROTA OPER.'!$BN$13*'SERVIÇO DE BORDO'!$G56)*VLOOKUP(RECEBIVEIS!$D$2,RECEBIVEIS!$AI$12:$AN$105,6,0)*2,""))</f>
        <v/>
      </c>
      <c r="BB56" s="183" t="str">
        <f>IF(P$53="","",IF(P56="SIM",SUM('FROTA OPER.'!$BN$14*'SERVIÇO DE BORDO'!$G56)*VLOOKUP(RECEBIVEIS!$D$2,RECEBIVEIS!$AI$12:$AN$105,6,0)*2,""))</f>
        <v/>
      </c>
      <c r="BC56" s="183" t="str">
        <f>IF(Q$53="","",IF(Q56="SIM",SUM('FROTA OPER.'!$BN$15*'SERVIÇO DE BORDO'!$G56)*VLOOKUP(RECEBIVEIS!$D$2,RECEBIVEIS!$AI$12:$AN$105,6,0)*2,""))</f>
        <v/>
      </c>
      <c r="BD56" s="183" t="str">
        <f>IF(R$53="","",IF(R56="SIM",SUM('FROTA OPER.'!$BN$16*'SERVIÇO DE BORDO'!$G56)*VLOOKUP(RECEBIVEIS!$D$2,RECEBIVEIS!$AI$12:$AN$105,6,0)*2,""))</f>
        <v/>
      </c>
      <c r="BE56" s="183" t="str">
        <f>IF(S$53="","",IF(S56="SIM",SUM('FROTA OPER.'!$BN$17*'SERVIÇO DE BORDO'!$G56)*VLOOKUP(RECEBIVEIS!$D$2,RECEBIVEIS!$AI$12:$AN$105,6,0)*2,""))</f>
        <v/>
      </c>
      <c r="BF56" s="183" t="str">
        <f>IF(T$53="","",IF(T56="SIM",SUM('FROTA OPER.'!$BN$18*'SERVIÇO DE BORDO'!$G56)*VLOOKUP(RECEBIVEIS!$D$2,RECEBIVEIS!$AI$12:$AN$105,6,0)*2,""))</f>
        <v/>
      </c>
      <c r="BG56" s="183" t="str">
        <f>IF(U$53="","",IF(U56="SIM",SUM('FROTA OPER.'!$BN$19*'SERVIÇO DE BORDO'!$G56)*VLOOKUP(RECEBIVEIS!$D$2,RECEBIVEIS!$AI$12:$AN$105,6,0)*2,""))</f>
        <v/>
      </c>
      <c r="BH56" s="183" t="str">
        <f>IF(V$53="","",IF(V56="SIM",SUM('FROTA OPER.'!$BN$20*'SERVIÇO DE BORDO'!$G56)*VLOOKUP(RECEBIVEIS!$D$2,RECEBIVEIS!$AI$12:$AN$105,6,0)*2,""))</f>
        <v/>
      </c>
      <c r="BI56" s="183" t="str">
        <f>IF(W$53="","",IF(W56="SIM",SUM('FROTA OPER.'!$BN$21*'SERVIÇO DE BORDO'!$G56)*VLOOKUP(RECEBIVEIS!$D$2,RECEBIVEIS!$AI$12:$AN$105,6,0)*2,""))</f>
        <v/>
      </c>
      <c r="BJ56" s="183" t="str">
        <f>IF(X$53="","",IF(X56="SIM",SUM('FROTA OPER.'!$BN$22*'SERVIÇO DE BORDO'!$G56)*VLOOKUP(RECEBIVEIS!$D$2,RECEBIVEIS!$AI$12:$AN$105,6,0)*2,""))</f>
        <v/>
      </c>
      <c r="BK56" s="183" t="str">
        <f>IF(Y$53="","",IF(Y56="SIM",SUM('FROTA OPER.'!$BN$23*'SERVIÇO DE BORDO'!$G56)*VLOOKUP(RECEBIVEIS!$D$2,RECEBIVEIS!$AI$12:$AN$105,6,0)*2,""))</f>
        <v/>
      </c>
      <c r="BL56" s="183" t="str">
        <f>IF(Z$53="","",IF(Z56="SIM",SUM('FROTA OPER.'!$BN$24*'SERVIÇO DE BORDO'!$G56)*VLOOKUP(RECEBIVEIS!$D$2,RECEBIVEIS!$AI$12:$AN$105,6,0)*2,""))</f>
        <v/>
      </c>
      <c r="BM56" s="183" t="str">
        <f>IF(AA$53="","",IF(AA56="SIM",SUM('FROTA OPER.'!$BN$25*'SERVIÇO DE BORDO'!$G56)*VLOOKUP(RECEBIVEIS!$D$2,RECEBIVEIS!$AI$12:$AN$105,6,0)*2,""))</f>
        <v/>
      </c>
      <c r="BN56" s="183" t="str">
        <f>IF(AB$53="","",IF(AB56="SIM",SUM('FROTA OPER.'!$BN$26*'SERVIÇO DE BORDO'!$G56)*VLOOKUP(RECEBIVEIS!$D$2,RECEBIVEIS!$AI$12:$AN$105,6,0)*2,""))</f>
        <v/>
      </c>
      <c r="BO56" s="183" t="str">
        <f>IF(AC$53="","",IF(AC56="SIM",SUM('FROTA OPER.'!$BN$27*'SERVIÇO DE BORDO'!$G56)*VLOOKUP(RECEBIVEIS!$D$2,RECEBIVEIS!$AI$12:$AN$105,6,0)*2,""))</f>
        <v/>
      </c>
      <c r="BP56" s="183" t="str">
        <f>IF(AD$53="","",IF(AD56="SIM",SUM('FROTA OPER.'!$BN$28*'SERVIÇO DE BORDO'!$G56)*VLOOKUP(RECEBIVEIS!$D$2,RECEBIVEIS!$AI$12:$AN$105,6,0)*2,""))</f>
        <v/>
      </c>
      <c r="BQ56" s="183" t="str">
        <f>IF(AE$53="","",IF(AE56="SIM",SUM('FROTA OPER.'!$BN$29*'SERVIÇO DE BORDO'!$G56)*VLOOKUP(RECEBIVEIS!$D$2,RECEBIVEIS!$AI$12:$AN$105,6,0)*2,""))</f>
        <v/>
      </c>
      <c r="BR56" s="183" t="str">
        <f>IF(AF$53="","",IF(AF56="SIM",SUM('FROTA OPER.'!$BN$30*'SERVIÇO DE BORDO'!$G56)*VLOOKUP(RECEBIVEIS!$D$2,RECEBIVEIS!$AI$12:$AN$105,6,0)*2,""))</f>
        <v/>
      </c>
      <c r="BS56" s="183" t="str">
        <f>IF(AG$53="","",IF(AG56="SIM",SUM('FROTA OPER.'!$BN$31*'SERVIÇO DE BORDO'!$G56)*VLOOKUP(RECEBIVEIS!$D$2,RECEBIVEIS!$AI$12:$AN$105,6,0)*2,""))</f>
        <v/>
      </c>
      <c r="BT56" s="183" t="str">
        <f>IF(AH$53="","",IF(AH56="SIM",SUM('FROTA OPER.'!$BN$32*'SERVIÇO DE BORDO'!$G56)*VLOOKUP(RECEBIVEIS!$D$2,RECEBIVEIS!$AI$12:$AN$105,6,0)*2,""))</f>
        <v/>
      </c>
      <c r="BU56" s="183" t="str">
        <f>IF(AI$53="","",IF(AI56="SIM",SUM('FROTA OPER.'!$BN$33*'SERVIÇO DE BORDO'!$G56)*VLOOKUP(RECEBIVEIS!$D$2,RECEBIVEIS!$AI$12:$AN$105,6,0)*2,""))</f>
        <v/>
      </c>
      <c r="BV56" s="183" t="str">
        <f>IF(AJ$53="","",IF(AJ56="SIM",SUM('FROTA OPER.'!$BN$34*'SERVIÇO DE BORDO'!$G56)*VLOOKUP(RECEBIVEIS!$D$2,RECEBIVEIS!$AI$12:$AN$105,6,0)*2,""))</f>
        <v/>
      </c>
      <c r="BW56" s="183" t="str">
        <f>IF(AK$53="","",IF(AK56="SIM",SUM('FROTA OPER.'!$BN$35*'SERVIÇO DE BORDO'!$G56)*VLOOKUP(RECEBIVEIS!$D$2,RECEBIVEIS!$AI$12:$AN$105,6,0)*2,""))</f>
        <v/>
      </c>
      <c r="BX56" s="183" t="str">
        <f>IF(AL$53="","",IF(AL56="SIM",SUM('FROTA OPER.'!$BN$36*'SERVIÇO DE BORDO'!$G56)*VLOOKUP(RECEBIVEIS!$D$2,RECEBIVEIS!$AI$12:$AN$105,6,0)*2,""))</f>
        <v/>
      </c>
    </row>
    <row r="57" spans="2:76" ht="18.75" customHeight="1" x14ac:dyDescent="0.25">
      <c r="B57" s="558" t="s">
        <v>354</v>
      </c>
      <c r="C57" s="559"/>
      <c r="D57" s="559"/>
      <c r="E57" s="559"/>
      <c r="F57" s="560"/>
      <c r="G57" s="582">
        <v>14</v>
      </c>
      <c r="H57" s="583"/>
      <c r="I57" s="163"/>
      <c r="J57" s="164"/>
      <c r="K57" s="163"/>
      <c r="L57" s="164"/>
      <c r="M57" s="163"/>
      <c r="N57" s="164"/>
      <c r="O57" s="163"/>
      <c r="P57" s="164"/>
      <c r="Q57" s="163"/>
      <c r="R57" s="164"/>
      <c r="S57" s="163"/>
      <c r="T57" s="164"/>
      <c r="U57" s="163"/>
      <c r="V57" s="164"/>
      <c r="W57" s="163"/>
      <c r="X57" s="164"/>
      <c r="Y57" s="163"/>
      <c r="Z57" s="164"/>
      <c r="AA57" s="163"/>
      <c r="AB57" s="164"/>
      <c r="AC57" s="163"/>
      <c r="AD57" s="164"/>
      <c r="AE57" s="163"/>
      <c r="AF57" s="164"/>
      <c r="AG57" s="163"/>
      <c r="AH57" s="164"/>
      <c r="AI57" s="163"/>
      <c r="AJ57" s="164"/>
      <c r="AK57" s="163"/>
      <c r="AL57" s="164"/>
      <c r="AM57" s="587">
        <f>SUM(AU57:BX57)</f>
        <v>0</v>
      </c>
      <c r="AN57" s="588"/>
      <c r="AO57" s="589"/>
      <c r="AP57" s="567"/>
      <c r="AQ57" s="568"/>
      <c r="AR57" s="568"/>
      <c r="AS57" s="569"/>
      <c r="AT57" s="179"/>
      <c r="AU57" s="183" t="str">
        <f>IF(I$53="","",IF(I57="SIM",SUM('FROTA OPER.'!$BN$7*'SERVIÇO DE BORDO'!$G57)*VLOOKUP(RECEBIVEIS!$D$2,RECEBIVEIS!$AI$12:$AN$105,6,0)*2,""))</f>
        <v/>
      </c>
      <c r="AV57" s="183" t="str">
        <f>IF(J$53="","",IF(J57="SIM",SUM('FROTA OPER.'!$BN$8*'SERVIÇO DE BORDO'!$G57)*VLOOKUP(RECEBIVEIS!$D$2,RECEBIVEIS!$AI$12:$AN$105,6,0)*2,""))</f>
        <v/>
      </c>
      <c r="AW57" s="183" t="str">
        <f>IF(K$53="","",IF(K57="SIM",SUM('FROTA OPER.'!$BN$9*'SERVIÇO DE BORDO'!$G57)*VLOOKUP(RECEBIVEIS!$D$2,RECEBIVEIS!$AI$12:$AN$105,6,0)*2,""))</f>
        <v/>
      </c>
      <c r="AX57" s="183" t="str">
        <f>IF(L$53="","",IF(L57="SIM",SUM('FROTA OPER.'!$BN$10*'SERVIÇO DE BORDO'!$G57)*VLOOKUP(RECEBIVEIS!$D$2,RECEBIVEIS!$AI$12:$AN$105,6,0)*2,""))</f>
        <v/>
      </c>
      <c r="AY57" s="183" t="str">
        <f>IF(M$53="","",IF(M57="SIM",SUM('FROTA OPER.'!$BN$11*'SERVIÇO DE BORDO'!$G57)*VLOOKUP(RECEBIVEIS!$D$2,RECEBIVEIS!$AI$12:$AN$105,6,0)*2,""))</f>
        <v/>
      </c>
      <c r="AZ57" s="183" t="str">
        <f>IF(N$53="","",IF(N57="SIM",SUM('FROTA OPER.'!$BN$12*'SERVIÇO DE BORDO'!$G57)*VLOOKUP(RECEBIVEIS!$D$2,RECEBIVEIS!$AI$12:$AN$105,6,0)*2,""))</f>
        <v/>
      </c>
      <c r="BA57" s="183" t="str">
        <f>IF(O$53="","",IF(O57="SIM",SUM('FROTA OPER.'!$BN$13*'SERVIÇO DE BORDO'!$G57)*VLOOKUP(RECEBIVEIS!$D$2,RECEBIVEIS!$AI$12:$AN$105,6,0)*2,""))</f>
        <v/>
      </c>
      <c r="BB57" s="183" t="str">
        <f>IF(P$53="","",IF(P57="SIM",SUM('FROTA OPER.'!$BN$14*'SERVIÇO DE BORDO'!$G57)*VLOOKUP(RECEBIVEIS!$D$2,RECEBIVEIS!$AI$12:$AN$105,6,0)*2,""))</f>
        <v/>
      </c>
      <c r="BC57" s="183" t="str">
        <f>IF(Q$53="","",IF(Q57="SIM",SUM('FROTA OPER.'!$BN$15*'SERVIÇO DE BORDO'!$G57)*VLOOKUP(RECEBIVEIS!$D$2,RECEBIVEIS!$AI$12:$AN$105,6,0)*2,""))</f>
        <v/>
      </c>
      <c r="BD57" s="183" t="str">
        <f>IF(R$53="","",IF(R57="SIM",SUM('FROTA OPER.'!$BN$16*'SERVIÇO DE BORDO'!$G57)*VLOOKUP(RECEBIVEIS!$D$2,RECEBIVEIS!$AI$12:$AN$105,6,0)*2,""))</f>
        <v/>
      </c>
      <c r="BE57" s="183" t="str">
        <f>IF(S$53="","",IF(S57="SIM",SUM('FROTA OPER.'!$BN$17*'SERVIÇO DE BORDO'!$G57)*VLOOKUP(RECEBIVEIS!$D$2,RECEBIVEIS!$AI$12:$AN$105,6,0)*2,""))</f>
        <v/>
      </c>
      <c r="BF57" s="183" t="str">
        <f>IF(T$53="","",IF(T57="SIM",SUM('FROTA OPER.'!$BN$18*'SERVIÇO DE BORDO'!$G57)*VLOOKUP(RECEBIVEIS!$D$2,RECEBIVEIS!$AI$12:$AN$105,6,0)*2,""))</f>
        <v/>
      </c>
      <c r="BG57" s="183" t="str">
        <f>IF(U$53="","",IF(U57="SIM",SUM('FROTA OPER.'!$BN$19*'SERVIÇO DE BORDO'!$G57)*VLOOKUP(RECEBIVEIS!$D$2,RECEBIVEIS!$AI$12:$AN$105,6,0)*2,""))</f>
        <v/>
      </c>
      <c r="BH57" s="183" t="str">
        <f>IF(V$53="","",IF(V57="SIM",SUM('FROTA OPER.'!$BN$20*'SERVIÇO DE BORDO'!$G57)*VLOOKUP(RECEBIVEIS!$D$2,RECEBIVEIS!$AI$12:$AN$105,6,0)*2,""))</f>
        <v/>
      </c>
      <c r="BI57" s="183" t="str">
        <f>IF(W$53="","",IF(W57="SIM",SUM('FROTA OPER.'!$BN$21*'SERVIÇO DE BORDO'!$G57)*VLOOKUP(RECEBIVEIS!$D$2,RECEBIVEIS!$AI$12:$AN$105,6,0)*2,""))</f>
        <v/>
      </c>
      <c r="BJ57" s="183" t="str">
        <f>IF(X$53="","",IF(X57="SIM",SUM('FROTA OPER.'!$BN$22*'SERVIÇO DE BORDO'!$G57)*VLOOKUP(RECEBIVEIS!$D$2,RECEBIVEIS!$AI$12:$AN$105,6,0)*2,""))</f>
        <v/>
      </c>
      <c r="BK57" s="183" t="str">
        <f>IF(Y$53="","",IF(Y57="SIM",SUM('FROTA OPER.'!$BN$23*'SERVIÇO DE BORDO'!$G57)*VLOOKUP(RECEBIVEIS!$D$2,RECEBIVEIS!$AI$12:$AN$105,6,0)*2,""))</f>
        <v/>
      </c>
      <c r="BL57" s="183" t="str">
        <f>IF(Z$53="","",IF(Z57="SIM",SUM('FROTA OPER.'!$BN$24*'SERVIÇO DE BORDO'!$G57)*VLOOKUP(RECEBIVEIS!$D$2,RECEBIVEIS!$AI$12:$AN$105,6,0)*2,""))</f>
        <v/>
      </c>
      <c r="BM57" s="183" t="str">
        <f>IF(AA$53="","",IF(AA57="SIM",SUM('FROTA OPER.'!$BN$25*'SERVIÇO DE BORDO'!$G57)*VLOOKUP(RECEBIVEIS!$D$2,RECEBIVEIS!$AI$12:$AN$105,6,0)*2,""))</f>
        <v/>
      </c>
      <c r="BN57" s="183" t="str">
        <f>IF(AB$53="","",IF(AB57="SIM",SUM('FROTA OPER.'!$BN$26*'SERVIÇO DE BORDO'!$G57)*VLOOKUP(RECEBIVEIS!$D$2,RECEBIVEIS!$AI$12:$AN$105,6,0)*2,""))</f>
        <v/>
      </c>
      <c r="BO57" s="183" t="str">
        <f>IF(AC$53="","",IF(AC57="SIM",SUM('FROTA OPER.'!$BN$27*'SERVIÇO DE BORDO'!$G57)*VLOOKUP(RECEBIVEIS!$D$2,RECEBIVEIS!$AI$12:$AN$105,6,0)*2,""))</f>
        <v/>
      </c>
      <c r="BP57" s="183" t="str">
        <f>IF(AD$53="","",IF(AD57="SIM",SUM('FROTA OPER.'!$BN$28*'SERVIÇO DE BORDO'!$G57)*VLOOKUP(RECEBIVEIS!$D$2,RECEBIVEIS!$AI$12:$AN$105,6,0)*2,""))</f>
        <v/>
      </c>
      <c r="BQ57" s="183" t="str">
        <f>IF(AE$53="","",IF(AE57="SIM",SUM('FROTA OPER.'!$BN$29*'SERVIÇO DE BORDO'!$G57)*VLOOKUP(RECEBIVEIS!$D$2,RECEBIVEIS!$AI$12:$AN$105,6,0)*2,""))</f>
        <v/>
      </c>
      <c r="BR57" s="183" t="str">
        <f>IF(AF$53="","",IF(AF57="SIM",SUM('FROTA OPER.'!$BN$30*'SERVIÇO DE BORDO'!$G57)*VLOOKUP(RECEBIVEIS!$D$2,RECEBIVEIS!$AI$12:$AN$105,6,0)*2,""))</f>
        <v/>
      </c>
      <c r="BS57" s="183" t="str">
        <f>IF(AG$53="","",IF(AG57="SIM",SUM('FROTA OPER.'!$BN$31*'SERVIÇO DE BORDO'!$G57)*VLOOKUP(RECEBIVEIS!$D$2,RECEBIVEIS!$AI$12:$AN$105,6,0)*2,""))</f>
        <v/>
      </c>
      <c r="BT57" s="183" t="str">
        <f>IF(AH$53="","",IF(AH57="SIM",SUM('FROTA OPER.'!$BN$32*'SERVIÇO DE BORDO'!$G57)*VLOOKUP(RECEBIVEIS!$D$2,RECEBIVEIS!$AI$12:$AN$105,6,0)*2,""))</f>
        <v/>
      </c>
      <c r="BU57" s="183" t="str">
        <f>IF(AI$53="","",IF(AI57="SIM",SUM('FROTA OPER.'!$BN$33*'SERVIÇO DE BORDO'!$G57)*VLOOKUP(RECEBIVEIS!$D$2,RECEBIVEIS!$AI$12:$AN$105,6,0)*2,""))</f>
        <v/>
      </c>
      <c r="BV57" s="183" t="str">
        <f>IF(AJ$53="","",IF(AJ57="SIM",SUM('FROTA OPER.'!$BN$34*'SERVIÇO DE BORDO'!$G57)*VLOOKUP(RECEBIVEIS!$D$2,RECEBIVEIS!$AI$12:$AN$105,6,0)*2,""))</f>
        <v/>
      </c>
      <c r="BW57" s="183" t="str">
        <f>IF(AK$53="","",IF(AK57="SIM",SUM('FROTA OPER.'!$BN$35*'SERVIÇO DE BORDO'!$G57)*VLOOKUP(RECEBIVEIS!$D$2,RECEBIVEIS!$AI$12:$AN$105,6,0)*2,""))</f>
        <v/>
      </c>
      <c r="BX57" s="183" t="str">
        <f>IF(AL$53="","",IF(AL57="SIM",SUM('FROTA OPER.'!$BN$36*'SERVIÇO DE BORDO'!$G57)*VLOOKUP(RECEBIVEIS!$D$2,RECEBIVEIS!$AI$12:$AN$105,6,0)*2,""))</f>
        <v/>
      </c>
    </row>
    <row r="58" spans="2:76" ht="18.75" customHeight="1" x14ac:dyDescent="0.25">
      <c r="B58" s="579" t="s">
        <v>355</v>
      </c>
      <c r="C58" s="580"/>
      <c r="D58" s="580"/>
      <c r="E58" s="580"/>
      <c r="F58" s="581"/>
      <c r="G58" s="173"/>
      <c r="H58" s="174"/>
      <c r="I58" s="174"/>
      <c r="J58" s="174"/>
      <c r="K58" s="174"/>
      <c r="L58" s="174"/>
      <c r="M58" s="174"/>
      <c r="N58" s="174"/>
      <c r="O58" s="174"/>
      <c r="P58" s="174"/>
      <c r="Q58" s="174"/>
      <c r="R58" s="174"/>
      <c r="S58" s="174"/>
      <c r="T58" s="174"/>
      <c r="U58" s="174"/>
      <c r="V58" s="174"/>
      <c r="W58" s="174"/>
      <c r="X58" s="174"/>
      <c r="Y58" s="174"/>
      <c r="Z58" s="174"/>
      <c r="AA58" s="174"/>
      <c r="AB58" s="174"/>
      <c r="AC58" s="174"/>
      <c r="AD58" s="174"/>
      <c r="AE58" s="174"/>
      <c r="AF58" s="174"/>
      <c r="AG58" s="174"/>
      <c r="AH58" s="174"/>
      <c r="AI58" s="174"/>
      <c r="AJ58" s="174"/>
      <c r="AK58" s="174"/>
      <c r="AL58" s="174"/>
      <c r="AM58" s="174"/>
      <c r="AN58" s="174"/>
      <c r="AO58" s="184"/>
      <c r="AP58" s="584" t="s">
        <v>337</v>
      </c>
      <c r="AQ58" s="585"/>
      <c r="AR58" s="585"/>
      <c r="AS58" s="586"/>
      <c r="AT58" s="179"/>
      <c r="AU58" s="183" t="str">
        <f>IF(I$53="","",IF(I58="SIM",SUM('FROTA OPER.'!$BN$7*'SERVIÇO DE BORDO'!$G58)*VLOOKUP(RECEBIVEIS!$D$2,RECEBIVEIS!$AI$12:$AN$105,6,0)*2,""))</f>
        <v/>
      </c>
      <c r="AV58" s="183" t="str">
        <f>IF(J$53="","",IF(J58="SIM",SUM('FROTA OPER.'!$BN$8*'SERVIÇO DE BORDO'!$G58)*VLOOKUP(RECEBIVEIS!$D$2,RECEBIVEIS!$AI$12:$AN$105,6,0)*2,""))</f>
        <v/>
      </c>
      <c r="AW58" s="183" t="str">
        <f>IF(K$53="","",IF(K58="SIM",SUM('FROTA OPER.'!$BN$9*'SERVIÇO DE BORDO'!$G58)*VLOOKUP(RECEBIVEIS!$D$2,RECEBIVEIS!$AI$12:$AN$105,6,0)*2,""))</f>
        <v/>
      </c>
      <c r="AX58" s="183" t="str">
        <f>IF(L$53="","",IF(L58="SIM",SUM('FROTA OPER.'!$BN$10*'SERVIÇO DE BORDO'!$G58)*VLOOKUP(RECEBIVEIS!$D$2,RECEBIVEIS!$AI$12:$AN$105,6,0)*2,""))</f>
        <v/>
      </c>
      <c r="AY58" s="183" t="str">
        <f>IF(M$53="","",IF(M58="SIM",SUM('FROTA OPER.'!$BN$11*'SERVIÇO DE BORDO'!$G58)*VLOOKUP(RECEBIVEIS!$D$2,RECEBIVEIS!$AI$12:$AN$105,6,0)*2,""))</f>
        <v/>
      </c>
      <c r="AZ58" s="183" t="str">
        <f>IF(N$53="","",IF(N58="SIM",SUM('FROTA OPER.'!$BN$12*'SERVIÇO DE BORDO'!$G58)*VLOOKUP(RECEBIVEIS!$D$2,RECEBIVEIS!$AI$12:$AN$105,6,0)*2,""))</f>
        <v/>
      </c>
      <c r="BA58" s="183" t="str">
        <f>IF(O$53="","",IF(O58="SIM",SUM('FROTA OPER.'!$BN$13*'SERVIÇO DE BORDO'!$G58)*VLOOKUP(RECEBIVEIS!$D$2,RECEBIVEIS!$AI$12:$AN$105,6,0)*2,""))</f>
        <v/>
      </c>
      <c r="BB58" s="183" t="str">
        <f>IF(P$53="","",IF(P58="SIM",SUM('FROTA OPER.'!$BN$14*'SERVIÇO DE BORDO'!$G58)*VLOOKUP(RECEBIVEIS!$D$2,RECEBIVEIS!$AI$12:$AN$105,6,0)*2,""))</f>
        <v/>
      </c>
      <c r="BC58" s="183" t="str">
        <f>IF(Q$53="","",IF(Q58="SIM",SUM('FROTA OPER.'!$BN$15*'SERVIÇO DE BORDO'!$G58)*VLOOKUP(RECEBIVEIS!$D$2,RECEBIVEIS!$AI$12:$AN$105,6,0)*2,""))</f>
        <v/>
      </c>
      <c r="BD58" s="183" t="str">
        <f>IF(R$53="","",IF(R58="SIM",SUM('FROTA OPER.'!$BN$16*'SERVIÇO DE BORDO'!$G58)*VLOOKUP(RECEBIVEIS!$D$2,RECEBIVEIS!$AI$12:$AN$105,6,0)*2,""))</f>
        <v/>
      </c>
      <c r="BE58" s="183" t="str">
        <f>IF(S$53="","",IF(S58="SIM",SUM('FROTA OPER.'!$BN$17*'SERVIÇO DE BORDO'!$G58)*VLOOKUP(RECEBIVEIS!$D$2,RECEBIVEIS!$AI$12:$AN$105,6,0)*2,""))</f>
        <v/>
      </c>
      <c r="BF58" s="183" t="str">
        <f>IF(T$53="","",IF(T58="SIM",SUM('FROTA OPER.'!$BN$18*'SERVIÇO DE BORDO'!$G58)*VLOOKUP(RECEBIVEIS!$D$2,RECEBIVEIS!$AI$12:$AN$105,6,0)*2,""))</f>
        <v/>
      </c>
      <c r="BG58" s="183" t="str">
        <f>IF(U$53="","",IF(U58="SIM",SUM('FROTA OPER.'!$BN$19*'SERVIÇO DE BORDO'!$G58)*VLOOKUP(RECEBIVEIS!$D$2,RECEBIVEIS!$AI$12:$AN$105,6,0)*2,""))</f>
        <v/>
      </c>
      <c r="BH58" s="183" t="str">
        <f>IF(V$53="","",IF(V58="SIM",SUM('FROTA OPER.'!$BN$20*'SERVIÇO DE BORDO'!$G58)*VLOOKUP(RECEBIVEIS!$D$2,RECEBIVEIS!$AI$12:$AN$105,6,0)*2,""))</f>
        <v/>
      </c>
      <c r="BI58" s="183" t="str">
        <f>IF(W$53="","",IF(W58="SIM",SUM('FROTA OPER.'!$BN$21*'SERVIÇO DE BORDO'!$G58)*VLOOKUP(RECEBIVEIS!$D$2,RECEBIVEIS!$AI$12:$AN$105,6,0)*2,""))</f>
        <v/>
      </c>
      <c r="BJ58" s="183" t="str">
        <f>IF(X$53="","",IF(X58="SIM",SUM('FROTA OPER.'!$BN$22*'SERVIÇO DE BORDO'!$G58)*VLOOKUP(RECEBIVEIS!$D$2,RECEBIVEIS!$AI$12:$AN$105,6,0)*2,""))</f>
        <v/>
      </c>
      <c r="BK58" s="183" t="str">
        <f>IF(Y$53="","",IF(Y58="SIM",SUM('FROTA OPER.'!$BN$23*'SERVIÇO DE BORDO'!$G58)*VLOOKUP(RECEBIVEIS!$D$2,RECEBIVEIS!$AI$12:$AN$105,6,0)*2,""))</f>
        <v/>
      </c>
      <c r="BL58" s="183" t="str">
        <f>IF(Z$53="","",IF(Z58="SIM",SUM('FROTA OPER.'!$BN$24*'SERVIÇO DE BORDO'!$G58)*VLOOKUP(RECEBIVEIS!$D$2,RECEBIVEIS!$AI$12:$AN$105,6,0)*2,""))</f>
        <v/>
      </c>
      <c r="BM58" s="183" t="str">
        <f>IF(AA$53="","",IF(AA58="SIM",SUM('FROTA OPER.'!$BN$25*'SERVIÇO DE BORDO'!$G58)*VLOOKUP(RECEBIVEIS!$D$2,RECEBIVEIS!$AI$12:$AN$105,6,0)*2,""))</f>
        <v/>
      </c>
      <c r="BN58" s="183" t="str">
        <f>IF(AB$53="","",IF(AB58="SIM",SUM('FROTA OPER.'!$BN$26*'SERVIÇO DE BORDO'!$G58)*VLOOKUP(RECEBIVEIS!$D$2,RECEBIVEIS!$AI$12:$AN$105,6,0)*2,""))</f>
        <v/>
      </c>
      <c r="BO58" s="183" t="str">
        <f>IF(AC$53="","",IF(AC58="SIM",SUM('FROTA OPER.'!$BN$27*'SERVIÇO DE BORDO'!$G58)*VLOOKUP(RECEBIVEIS!$D$2,RECEBIVEIS!$AI$12:$AN$105,6,0)*2,""))</f>
        <v/>
      </c>
      <c r="BP58" s="183" t="str">
        <f>IF(AD$53="","",IF(AD58="SIM",SUM('FROTA OPER.'!$BN$28*'SERVIÇO DE BORDO'!$G58)*VLOOKUP(RECEBIVEIS!$D$2,RECEBIVEIS!$AI$12:$AN$105,6,0)*2,""))</f>
        <v/>
      </c>
      <c r="BQ58" s="183" t="str">
        <f>IF(AE$53="","",IF(AE58="SIM",SUM('FROTA OPER.'!$BN$29*'SERVIÇO DE BORDO'!$G58)*VLOOKUP(RECEBIVEIS!$D$2,RECEBIVEIS!$AI$12:$AN$105,6,0)*2,""))</f>
        <v/>
      </c>
      <c r="BR58" s="183" t="str">
        <f>IF(AF$53="","",IF(AF58="SIM",SUM('FROTA OPER.'!$BN$30*'SERVIÇO DE BORDO'!$G58)*VLOOKUP(RECEBIVEIS!$D$2,RECEBIVEIS!$AI$12:$AN$105,6,0)*2,""))</f>
        <v/>
      </c>
      <c r="BS58" s="183" t="str">
        <f>IF(AG$53="","",IF(AG58="SIM",SUM('FROTA OPER.'!$BN$31*'SERVIÇO DE BORDO'!$G58)*VLOOKUP(RECEBIVEIS!$D$2,RECEBIVEIS!$AI$12:$AN$105,6,0)*2,""))</f>
        <v/>
      </c>
      <c r="BT58" s="183" t="str">
        <f>IF(AH$53="","",IF(AH58="SIM",SUM('FROTA OPER.'!$BN$32*'SERVIÇO DE BORDO'!$G58)*VLOOKUP(RECEBIVEIS!$D$2,RECEBIVEIS!$AI$12:$AN$105,6,0)*2,""))</f>
        <v/>
      </c>
      <c r="BU58" s="183" t="str">
        <f>IF(AI$53="","",IF(AI58="SIM",SUM('FROTA OPER.'!$BN$33*'SERVIÇO DE BORDO'!$G58)*VLOOKUP(RECEBIVEIS!$D$2,RECEBIVEIS!$AI$12:$AN$105,6,0)*2,""))</f>
        <v/>
      </c>
      <c r="BV58" s="183" t="str">
        <f>IF(AJ$53="","",IF(AJ58="SIM",SUM('FROTA OPER.'!$BN$34*'SERVIÇO DE BORDO'!$G58)*VLOOKUP(RECEBIVEIS!$D$2,RECEBIVEIS!$AI$12:$AN$105,6,0)*2,""))</f>
        <v/>
      </c>
      <c r="BW58" s="183" t="str">
        <f>IF(AK$53="","",IF(AK58="SIM",SUM('FROTA OPER.'!$BN$35*'SERVIÇO DE BORDO'!$G58)*VLOOKUP(RECEBIVEIS!$D$2,RECEBIVEIS!$AI$12:$AN$105,6,0)*2,""))</f>
        <v/>
      </c>
      <c r="BX58" s="183" t="str">
        <f>IF(AL$53="","",IF(AL58="SIM",SUM('FROTA OPER.'!$BN$36*'SERVIÇO DE BORDO'!$G58)*VLOOKUP(RECEBIVEIS!$D$2,RECEBIVEIS!$AI$12:$AN$105,6,0)*2,""))</f>
        <v/>
      </c>
    </row>
    <row r="59" spans="2:76" ht="18.75" customHeight="1" x14ac:dyDescent="0.25">
      <c r="B59" s="558" t="s">
        <v>356</v>
      </c>
      <c r="C59" s="559"/>
      <c r="D59" s="559"/>
      <c r="E59" s="559"/>
      <c r="F59" s="560"/>
      <c r="G59" s="582">
        <v>7</v>
      </c>
      <c r="H59" s="583"/>
      <c r="I59" s="163" t="s">
        <v>385</v>
      </c>
      <c r="J59" s="164"/>
      <c r="K59" s="163"/>
      <c r="L59" s="164"/>
      <c r="M59" s="163"/>
      <c r="N59" s="164"/>
      <c r="O59" s="163"/>
      <c r="P59" s="164"/>
      <c r="Q59" s="163"/>
      <c r="R59" s="164"/>
      <c r="S59" s="163"/>
      <c r="T59" s="164"/>
      <c r="U59" s="163"/>
      <c r="V59" s="164"/>
      <c r="W59" s="163"/>
      <c r="X59" s="164"/>
      <c r="Y59" s="163"/>
      <c r="Z59" s="164"/>
      <c r="AA59" s="163"/>
      <c r="AB59" s="164"/>
      <c r="AC59" s="163"/>
      <c r="AD59" s="164"/>
      <c r="AE59" s="163"/>
      <c r="AF59" s="164"/>
      <c r="AG59" s="163"/>
      <c r="AH59" s="164"/>
      <c r="AI59" s="163"/>
      <c r="AJ59" s="164"/>
      <c r="AK59" s="163"/>
      <c r="AL59" s="164"/>
      <c r="AM59" s="587">
        <f>SUM(AU59:BX59)</f>
        <v>0</v>
      </c>
      <c r="AN59" s="588"/>
      <c r="AO59" s="589"/>
      <c r="AP59" s="561" t="s">
        <v>351</v>
      </c>
      <c r="AQ59" s="562"/>
      <c r="AR59" s="562"/>
      <c r="AS59" s="563"/>
      <c r="AT59" s="179"/>
      <c r="AU59" s="183" t="str">
        <f>IF(I$53="","",IF(I59="SIM",SUM('FROTA OPER.'!$BN$7*'SERVIÇO DE BORDO'!$G59)*VLOOKUP(RECEBIVEIS!$D$2,RECEBIVEIS!$AI$12:$AN$105,6,0)*2,""))</f>
        <v/>
      </c>
      <c r="AV59" s="183" t="str">
        <f>IF(J$53="","",IF(J59="SIM",SUM('FROTA OPER.'!$BN$8*'SERVIÇO DE BORDO'!$G59)*VLOOKUP(RECEBIVEIS!$D$2,RECEBIVEIS!$AI$12:$AN$105,6,0)*2,""))</f>
        <v/>
      </c>
      <c r="AW59" s="183" t="str">
        <f>IF(K$53="","",IF(K59="SIM",SUM('FROTA OPER.'!$BN$9*'SERVIÇO DE BORDO'!$G59)*VLOOKUP(RECEBIVEIS!$D$2,RECEBIVEIS!$AI$12:$AN$105,6,0)*2,""))</f>
        <v/>
      </c>
      <c r="AX59" s="183" t="str">
        <f>IF(L$53="","",IF(L59="SIM",SUM('FROTA OPER.'!$BN$10*'SERVIÇO DE BORDO'!$G59)*VLOOKUP(RECEBIVEIS!$D$2,RECEBIVEIS!$AI$12:$AN$105,6,0)*2,""))</f>
        <v/>
      </c>
      <c r="AY59" s="183" t="str">
        <f>IF(M$53="","",IF(M59="SIM",SUM('FROTA OPER.'!$BN$11*'SERVIÇO DE BORDO'!$G59)*VLOOKUP(RECEBIVEIS!$D$2,RECEBIVEIS!$AI$12:$AN$105,6,0)*2,""))</f>
        <v/>
      </c>
      <c r="AZ59" s="183" t="str">
        <f>IF(N$53="","",IF(N59="SIM",SUM('FROTA OPER.'!$BN$12*'SERVIÇO DE BORDO'!$G59)*VLOOKUP(RECEBIVEIS!$D$2,RECEBIVEIS!$AI$12:$AN$105,6,0)*2,""))</f>
        <v/>
      </c>
      <c r="BA59" s="183" t="str">
        <f>IF(O$53="","",IF(O59="SIM",SUM('FROTA OPER.'!$BN$13*'SERVIÇO DE BORDO'!$G59)*VLOOKUP(RECEBIVEIS!$D$2,RECEBIVEIS!$AI$12:$AN$105,6,0)*2,""))</f>
        <v/>
      </c>
      <c r="BB59" s="183" t="str">
        <f>IF(P$53="","",IF(P59="SIM",SUM('FROTA OPER.'!$BN$14*'SERVIÇO DE BORDO'!$G59)*VLOOKUP(RECEBIVEIS!$D$2,RECEBIVEIS!$AI$12:$AN$105,6,0)*2,""))</f>
        <v/>
      </c>
      <c r="BC59" s="183" t="str">
        <f>IF(Q$53="","",IF(Q59="SIM",SUM('FROTA OPER.'!$BN$15*'SERVIÇO DE BORDO'!$G59)*VLOOKUP(RECEBIVEIS!$D$2,RECEBIVEIS!$AI$12:$AN$105,6,0)*2,""))</f>
        <v/>
      </c>
      <c r="BD59" s="183" t="str">
        <f>IF(R$53="","",IF(R59="SIM",SUM('FROTA OPER.'!$BN$16*'SERVIÇO DE BORDO'!$G59)*VLOOKUP(RECEBIVEIS!$D$2,RECEBIVEIS!$AI$12:$AN$105,6,0)*2,""))</f>
        <v/>
      </c>
      <c r="BE59" s="183" t="str">
        <f>IF(S$53="","",IF(S59="SIM",SUM('FROTA OPER.'!$BN$17*'SERVIÇO DE BORDO'!$G59)*VLOOKUP(RECEBIVEIS!$D$2,RECEBIVEIS!$AI$12:$AN$105,6,0)*2,""))</f>
        <v/>
      </c>
      <c r="BF59" s="183" t="str">
        <f>IF(T$53="","",IF(T59="SIM",SUM('FROTA OPER.'!$BN$18*'SERVIÇO DE BORDO'!$G59)*VLOOKUP(RECEBIVEIS!$D$2,RECEBIVEIS!$AI$12:$AN$105,6,0)*2,""))</f>
        <v/>
      </c>
      <c r="BG59" s="183" t="str">
        <f>IF(U$53="","",IF(U59="SIM",SUM('FROTA OPER.'!$BN$19*'SERVIÇO DE BORDO'!$G59)*VLOOKUP(RECEBIVEIS!$D$2,RECEBIVEIS!$AI$12:$AN$105,6,0)*2,""))</f>
        <v/>
      </c>
      <c r="BH59" s="183" t="str">
        <f>IF(V$53="","",IF(V59="SIM",SUM('FROTA OPER.'!$BN$20*'SERVIÇO DE BORDO'!$G59)*VLOOKUP(RECEBIVEIS!$D$2,RECEBIVEIS!$AI$12:$AN$105,6,0)*2,""))</f>
        <v/>
      </c>
      <c r="BI59" s="183" t="str">
        <f>IF(W$53="","",IF(W59="SIM",SUM('FROTA OPER.'!$BN$21*'SERVIÇO DE BORDO'!$G59)*VLOOKUP(RECEBIVEIS!$D$2,RECEBIVEIS!$AI$12:$AN$105,6,0)*2,""))</f>
        <v/>
      </c>
      <c r="BJ59" s="183" t="str">
        <f>IF(X$53="","",IF(X59="SIM",SUM('FROTA OPER.'!$BN$22*'SERVIÇO DE BORDO'!$G59)*VLOOKUP(RECEBIVEIS!$D$2,RECEBIVEIS!$AI$12:$AN$105,6,0)*2,""))</f>
        <v/>
      </c>
      <c r="BK59" s="183" t="str">
        <f>IF(Y$53="","",IF(Y59="SIM",SUM('FROTA OPER.'!$BN$23*'SERVIÇO DE BORDO'!$G59)*VLOOKUP(RECEBIVEIS!$D$2,RECEBIVEIS!$AI$12:$AN$105,6,0)*2,""))</f>
        <v/>
      </c>
      <c r="BL59" s="183" t="str">
        <f>IF(Z$53="","",IF(Z59="SIM",SUM('FROTA OPER.'!$BN$24*'SERVIÇO DE BORDO'!$G59)*VLOOKUP(RECEBIVEIS!$D$2,RECEBIVEIS!$AI$12:$AN$105,6,0)*2,""))</f>
        <v/>
      </c>
      <c r="BM59" s="183" t="str">
        <f>IF(AA$53="","",IF(AA59="SIM",SUM('FROTA OPER.'!$BN$25*'SERVIÇO DE BORDO'!$G59)*VLOOKUP(RECEBIVEIS!$D$2,RECEBIVEIS!$AI$12:$AN$105,6,0)*2,""))</f>
        <v/>
      </c>
      <c r="BN59" s="183" t="str">
        <f>IF(AB$53="","",IF(AB59="SIM",SUM('FROTA OPER.'!$BN$26*'SERVIÇO DE BORDO'!$G59)*VLOOKUP(RECEBIVEIS!$D$2,RECEBIVEIS!$AI$12:$AN$105,6,0)*2,""))</f>
        <v/>
      </c>
      <c r="BO59" s="183" t="str">
        <f>IF(AC$53="","",IF(AC59="SIM",SUM('FROTA OPER.'!$BN$27*'SERVIÇO DE BORDO'!$G59)*VLOOKUP(RECEBIVEIS!$D$2,RECEBIVEIS!$AI$12:$AN$105,6,0)*2,""))</f>
        <v/>
      </c>
      <c r="BP59" s="183" t="str">
        <f>IF(AD$53="","",IF(AD59="SIM",SUM('FROTA OPER.'!$BN$28*'SERVIÇO DE BORDO'!$G59)*VLOOKUP(RECEBIVEIS!$D$2,RECEBIVEIS!$AI$12:$AN$105,6,0)*2,""))</f>
        <v/>
      </c>
      <c r="BQ59" s="183" t="str">
        <f>IF(AE$53="","",IF(AE59="SIM",SUM('FROTA OPER.'!$BN$29*'SERVIÇO DE BORDO'!$G59)*VLOOKUP(RECEBIVEIS!$D$2,RECEBIVEIS!$AI$12:$AN$105,6,0)*2,""))</f>
        <v/>
      </c>
      <c r="BR59" s="183" t="str">
        <f>IF(AF$53="","",IF(AF59="SIM",SUM('FROTA OPER.'!$BN$30*'SERVIÇO DE BORDO'!$G59)*VLOOKUP(RECEBIVEIS!$D$2,RECEBIVEIS!$AI$12:$AN$105,6,0)*2,""))</f>
        <v/>
      </c>
      <c r="BS59" s="183" t="str">
        <f>IF(AG$53="","",IF(AG59="SIM",SUM('FROTA OPER.'!$BN$31*'SERVIÇO DE BORDO'!$G59)*VLOOKUP(RECEBIVEIS!$D$2,RECEBIVEIS!$AI$12:$AN$105,6,0)*2,""))</f>
        <v/>
      </c>
      <c r="BT59" s="183" t="str">
        <f>IF(AH$53="","",IF(AH59="SIM",SUM('FROTA OPER.'!$BN$32*'SERVIÇO DE BORDO'!$G59)*VLOOKUP(RECEBIVEIS!$D$2,RECEBIVEIS!$AI$12:$AN$105,6,0)*2,""))</f>
        <v/>
      </c>
      <c r="BU59" s="183" t="str">
        <f>IF(AI$53="","",IF(AI59="SIM",SUM('FROTA OPER.'!$BN$33*'SERVIÇO DE BORDO'!$G59)*VLOOKUP(RECEBIVEIS!$D$2,RECEBIVEIS!$AI$12:$AN$105,6,0)*2,""))</f>
        <v/>
      </c>
      <c r="BV59" s="183" t="str">
        <f>IF(AJ$53="","",IF(AJ59="SIM",SUM('FROTA OPER.'!$BN$34*'SERVIÇO DE BORDO'!$G59)*VLOOKUP(RECEBIVEIS!$D$2,RECEBIVEIS!$AI$12:$AN$105,6,0)*2,""))</f>
        <v/>
      </c>
      <c r="BW59" s="183" t="str">
        <f>IF(AK$53="","",IF(AK59="SIM",SUM('FROTA OPER.'!$BN$35*'SERVIÇO DE BORDO'!$G59)*VLOOKUP(RECEBIVEIS!$D$2,RECEBIVEIS!$AI$12:$AN$105,6,0)*2,""))</f>
        <v/>
      </c>
      <c r="BX59" s="183" t="str">
        <f>IF(AL$53="","",IF(AL59="SIM",SUM('FROTA OPER.'!$BN$36*'SERVIÇO DE BORDO'!$G59)*VLOOKUP(RECEBIVEIS!$D$2,RECEBIVEIS!$AI$12:$AN$105,6,0)*2,""))</f>
        <v/>
      </c>
    </row>
    <row r="60" spans="2:76" ht="18.75" customHeight="1" x14ac:dyDescent="0.25">
      <c r="B60" s="558" t="s">
        <v>357</v>
      </c>
      <c r="C60" s="559"/>
      <c r="D60" s="559"/>
      <c r="E60" s="559"/>
      <c r="F60" s="560"/>
      <c r="G60" s="582">
        <v>15</v>
      </c>
      <c r="H60" s="583"/>
      <c r="I60" s="163"/>
      <c r="J60" s="164"/>
      <c r="K60" s="163"/>
      <c r="L60" s="164"/>
      <c r="M60" s="163"/>
      <c r="N60" s="164"/>
      <c r="O60" s="163"/>
      <c r="P60" s="164"/>
      <c r="Q60" s="163"/>
      <c r="R60" s="164"/>
      <c r="S60" s="163"/>
      <c r="T60" s="164"/>
      <c r="U60" s="163"/>
      <c r="V60" s="164"/>
      <c r="W60" s="163"/>
      <c r="X60" s="164"/>
      <c r="Y60" s="163"/>
      <c r="Z60" s="164"/>
      <c r="AA60" s="163"/>
      <c r="AB60" s="164"/>
      <c r="AC60" s="163"/>
      <c r="AD60" s="164"/>
      <c r="AE60" s="163"/>
      <c r="AF60" s="164"/>
      <c r="AG60" s="163"/>
      <c r="AH60" s="164"/>
      <c r="AI60" s="163"/>
      <c r="AJ60" s="164"/>
      <c r="AK60" s="163"/>
      <c r="AL60" s="164"/>
      <c r="AM60" s="587">
        <f>SUM(AU60:BX60)</f>
        <v>0</v>
      </c>
      <c r="AN60" s="588"/>
      <c r="AO60" s="589"/>
      <c r="AP60" s="564"/>
      <c r="AQ60" s="565"/>
      <c r="AR60" s="565"/>
      <c r="AS60" s="566"/>
      <c r="AT60" s="179"/>
      <c r="AU60" s="183" t="str">
        <f>IF(I$53="","",IF(I60="SIM",SUM('FROTA OPER.'!$BN$7*'SERVIÇO DE BORDO'!$G60)*VLOOKUP(RECEBIVEIS!$D$2,RECEBIVEIS!$AI$12:$AN$105,6,0)*2,""))</f>
        <v/>
      </c>
      <c r="AV60" s="183" t="str">
        <f>IF(J$53="","",IF(J60="SIM",SUM('FROTA OPER.'!$BN$8*'SERVIÇO DE BORDO'!$G60)*VLOOKUP(RECEBIVEIS!$D$2,RECEBIVEIS!$AI$12:$AN$105,6,0)*2,""))</f>
        <v/>
      </c>
      <c r="AW60" s="183" t="str">
        <f>IF(K$53="","",IF(K60="SIM",SUM('FROTA OPER.'!$BN$9*'SERVIÇO DE BORDO'!$G60)*VLOOKUP(RECEBIVEIS!$D$2,RECEBIVEIS!$AI$12:$AN$105,6,0)*2,""))</f>
        <v/>
      </c>
      <c r="AX60" s="183" t="str">
        <f>IF(L$53="","",IF(L60="SIM",SUM('FROTA OPER.'!$BN$10*'SERVIÇO DE BORDO'!$G60)*VLOOKUP(RECEBIVEIS!$D$2,RECEBIVEIS!$AI$12:$AN$105,6,0)*2,""))</f>
        <v/>
      </c>
      <c r="AY60" s="183" t="str">
        <f>IF(M$53="","",IF(M60="SIM",SUM('FROTA OPER.'!$BN$11*'SERVIÇO DE BORDO'!$G60)*VLOOKUP(RECEBIVEIS!$D$2,RECEBIVEIS!$AI$12:$AN$105,6,0)*2,""))</f>
        <v/>
      </c>
      <c r="AZ60" s="183" t="str">
        <f>IF(N$53="","",IF(N60="SIM",SUM('FROTA OPER.'!$BN$12*'SERVIÇO DE BORDO'!$G60)*VLOOKUP(RECEBIVEIS!$D$2,RECEBIVEIS!$AI$12:$AN$105,6,0)*2,""))</f>
        <v/>
      </c>
      <c r="BA60" s="183" t="str">
        <f>IF(O$53="","",IF(O60="SIM",SUM('FROTA OPER.'!$BN$13*'SERVIÇO DE BORDO'!$G60)*VLOOKUP(RECEBIVEIS!$D$2,RECEBIVEIS!$AI$12:$AN$105,6,0)*2,""))</f>
        <v/>
      </c>
      <c r="BB60" s="183" t="str">
        <f>IF(P$53="","",IF(P60="SIM",SUM('FROTA OPER.'!$BN$14*'SERVIÇO DE BORDO'!$G60)*VLOOKUP(RECEBIVEIS!$D$2,RECEBIVEIS!$AI$12:$AN$105,6,0)*2,""))</f>
        <v/>
      </c>
      <c r="BC60" s="183" t="str">
        <f>IF(Q$53="","",IF(Q60="SIM",SUM('FROTA OPER.'!$BN$15*'SERVIÇO DE BORDO'!$G60)*VLOOKUP(RECEBIVEIS!$D$2,RECEBIVEIS!$AI$12:$AN$105,6,0)*2,""))</f>
        <v/>
      </c>
      <c r="BD60" s="183" t="str">
        <f>IF(R$53="","",IF(R60="SIM",SUM('FROTA OPER.'!$BN$16*'SERVIÇO DE BORDO'!$G60)*VLOOKUP(RECEBIVEIS!$D$2,RECEBIVEIS!$AI$12:$AN$105,6,0)*2,""))</f>
        <v/>
      </c>
      <c r="BE60" s="183" t="str">
        <f>IF(S$53="","",IF(S60="SIM",SUM('FROTA OPER.'!$BN$17*'SERVIÇO DE BORDO'!$G60)*VLOOKUP(RECEBIVEIS!$D$2,RECEBIVEIS!$AI$12:$AN$105,6,0)*2,""))</f>
        <v/>
      </c>
      <c r="BF60" s="183" t="str">
        <f>IF(T$53="","",IF(T60="SIM",SUM('FROTA OPER.'!$BN$18*'SERVIÇO DE BORDO'!$G60)*VLOOKUP(RECEBIVEIS!$D$2,RECEBIVEIS!$AI$12:$AN$105,6,0)*2,""))</f>
        <v/>
      </c>
      <c r="BG60" s="183" t="str">
        <f>IF(U$53="","",IF(U60="SIM",SUM('FROTA OPER.'!$BN$19*'SERVIÇO DE BORDO'!$G60)*VLOOKUP(RECEBIVEIS!$D$2,RECEBIVEIS!$AI$12:$AN$105,6,0)*2,""))</f>
        <v/>
      </c>
      <c r="BH60" s="183" t="str">
        <f>IF(V$53="","",IF(V60="SIM",SUM('FROTA OPER.'!$BN$20*'SERVIÇO DE BORDO'!$G60)*VLOOKUP(RECEBIVEIS!$D$2,RECEBIVEIS!$AI$12:$AN$105,6,0)*2,""))</f>
        <v/>
      </c>
      <c r="BI60" s="183" t="str">
        <f>IF(W$53="","",IF(W60="SIM",SUM('FROTA OPER.'!$BN$21*'SERVIÇO DE BORDO'!$G60)*VLOOKUP(RECEBIVEIS!$D$2,RECEBIVEIS!$AI$12:$AN$105,6,0)*2,""))</f>
        <v/>
      </c>
      <c r="BJ60" s="183" t="str">
        <f>IF(X$53="","",IF(X60="SIM",SUM('FROTA OPER.'!$BN$22*'SERVIÇO DE BORDO'!$G60)*VLOOKUP(RECEBIVEIS!$D$2,RECEBIVEIS!$AI$12:$AN$105,6,0)*2,""))</f>
        <v/>
      </c>
      <c r="BK60" s="183" t="str">
        <f>IF(Y$53="","",IF(Y60="SIM",SUM('FROTA OPER.'!$BN$23*'SERVIÇO DE BORDO'!$G60)*VLOOKUP(RECEBIVEIS!$D$2,RECEBIVEIS!$AI$12:$AN$105,6,0)*2,""))</f>
        <v/>
      </c>
      <c r="BL60" s="183" t="str">
        <f>IF(Z$53="","",IF(Z60="SIM",SUM('FROTA OPER.'!$BN$24*'SERVIÇO DE BORDO'!$G60)*VLOOKUP(RECEBIVEIS!$D$2,RECEBIVEIS!$AI$12:$AN$105,6,0)*2,""))</f>
        <v/>
      </c>
      <c r="BM60" s="183" t="str">
        <f>IF(AA$53="","",IF(AA60="SIM",SUM('FROTA OPER.'!$BN$25*'SERVIÇO DE BORDO'!$G60)*VLOOKUP(RECEBIVEIS!$D$2,RECEBIVEIS!$AI$12:$AN$105,6,0)*2,""))</f>
        <v/>
      </c>
      <c r="BN60" s="183" t="str">
        <f>IF(AB$53="","",IF(AB60="SIM",SUM('FROTA OPER.'!$BN$26*'SERVIÇO DE BORDO'!$G60)*VLOOKUP(RECEBIVEIS!$D$2,RECEBIVEIS!$AI$12:$AN$105,6,0)*2,""))</f>
        <v/>
      </c>
      <c r="BO60" s="183" t="str">
        <f>IF(AC$53="","",IF(AC60="SIM",SUM('FROTA OPER.'!$BN$27*'SERVIÇO DE BORDO'!$G60)*VLOOKUP(RECEBIVEIS!$D$2,RECEBIVEIS!$AI$12:$AN$105,6,0)*2,""))</f>
        <v/>
      </c>
      <c r="BP60" s="183" t="str">
        <f>IF(AD$53="","",IF(AD60="SIM",SUM('FROTA OPER.'!$BN$28*'SERVIÇO DE BORDO'!$G60)*VLOOKUP(RECEBIVEIS!$D$2,RECEBIVEIS!$AI$12:$AN$105,6,0)*2,""))</f>
        <v/>
      </c>
      <c r="BQ60" s="183" t="str">
        <f>IF(AE$53="","",IF(AE60="SIM",SUM('FROTA OPER.'!$BN$29*'SERVIÇO DE BORDO'!$G60)*VLOOKUP(RECEBIVEIS!$D$2,RECEBIVEIS!$AI$12:$AN$105,6,0)*2,""))</f>
        <v/>
      </c>
      <c r="BR60" s="183" t="str">
        <f>IF(AF$53="","",IF(AF60="SIM",SUM('FROTA OPER.'!$BN$30*'SERVIÇO DE BORDO'!$G60)*VLOOKUP(RECEBIVEIS!$D$2,RECEBIVEIS!$AI$12:$AN$105,6,0)*2,""))</f>
        <v/>
      </c>
      <c r="BS60" s="183" t="str">
        <f>IF(AG$53="","",IF(AG60="SIM",SUM('FROTA OPER.'!$BN$31*'SERVIÇO DE BORDO'!$G60)*VLOOKUP(RECEBIVEIS!$D$2,RECEBIVEIS!$AI$12:$AN$105,6,0)*2,""))</f>
        <v/>
      </c>
      <c r="BT60" s="183" t="str">
        <f>IF(AH$53="","",IF(AH60="SIM",SUM('FROTA OPER.'!$BN$32*'SERVIÇO DE BORDO'!$G60)*VLOOKUP(RECEBIVEIS!$D$2,RECEBIVEIS!$AI$12:$AN$105,6,0)*2,""))</f>
        <v/>
      </c>
      <c r="BU60" s="183" t="str">
        <f>IF(AI$53="","",IF(AI60="SIM",SUM('FROTA OPER.'!$BN$33*'SERVIÇO DE BORDO'!$G60)*VLOOKUP(RECEBIVEIS!$D$2,RECEBIVEIS!$AI$12:$AN$105,6,0)*2,""))</f>
        <v/>
      </c>
      <c r="BV60" s="183" t="str">
        <f>IF(AJ$53="","",IF(AJ60="SIM",SUM('FROTA OPER.'!$BN$34*'SERVIÇO DE BORDO'!$G60)*VLOOKUP(RECEBIVEIS!$D$2,RECEBIVEIS!$AI$12:$AN$105,6,0)*2,""))</f>
        <v/>
      </c>
      <c r="BW60" s="183" t="str">
        <f>IF(AK$53="","",IF(AK60="SIM",SUM('FROTA OPER.'!$BN$35*'SERVIÇO DE BORDO'!$G60)*VLOOKUP(RECEBIVEIS!$D$2,RECEBIVEIS!$AI$12:$AN$105,6,0)*2,""))</f>
        <v/>
      </c>
      <c r="BX60" s="183" t="str">
        <f>IF(AL$53="","",IF(AL60="SIM",SUM('FROTA OPER.'!$BN$36*'SERVIÇO DE BORDO'!$G60)*VLOOKUP(RECEBIVEIS!$D$2,RECEBIVEIS!$AI$12:$AN$105,6,0)*2,""))</f>
        <v/>
      </c>
    </row>
    <row r="61" spans="2:76" ht="18.75" customHeight="1" x14ac:dyDescent="0.25">
      <c r="B61" s="558" t="s">
        <v>358</v>
      </c>
      <c r="C61" s="559"/>
      <c r="D61" s="559"/>
      <c r="E61" s="559"/>
      <c r="F61" s="560"/>
      <c r="G61" s="582">
        <v>10</v>
      </c>
      <c r="H61" s="583"/>
      <c r="I61" s="163"/>
      <c r="J61" s="164"/>
      <c r="K61" s="163"/>
      <c r="L61" s="164"/>
      <c r="M61" s="163"/>
      <c r="N61" s="164"/>
      <c r="O61" s="163"/>
      <c r="P61" s="164"/>
      <c r="Q61" s="163"/>
      <c r="R61" s="164"/>
      <c r="S61" s="163"/>
      <c r="T61" s="164"/>
      <c r="U61" s="163"/>
      <c r="V61" s="164"/>
      <c r="W61" s="163"/>
      <c r="X61" s="164"/>
      <c r="Y61" s="163"/>
      <c r="Z61" s="164"/>
      <c r="AA61" s="163"/>
      <c r="AB61" s="164"/>
      <c r="AC61" s="163"/>
      <c r="AD61" s="164"/>
      <c r="AE61" s="163"/>
      <c r="AF61" s="164"/>
      <c r="AG61" s="163"/>
      <c r="AH61" s="164"/>
      <c r="AI61" s="163"/>
      <c r="AJ61" s="164"/>
      <c r="AK61" s="163"/>
      <c r="AL61" s="164"/>
      <c r="AM61" s="587">
        <f>SUM(AU61:BX61)</f>
        <v>0</v>
      </c>
      <c r="AN61" s="588"/>
      <c r="AO61" s="589"/>
      <c r="AP61" s="567"/>
      <c r="AQ61" s="568"/>
      <c r="AR61" s="568"/>
      <c r="AS61" s="569"/>
      <c r="AT61" s="179"/>
      <c r="AU61" s="183" t="str">
        <f>IF(I$53="","",IF(I61="SIM",SUM('FROTA OPER.'!$BN$7*'SERVIÇO DE BORDO'!$G61)*VLOOKUP(RECEBIVEIS!$D$2,RECEBIVEIS!$AI$12:$AN$105,6,0)*2,""))</f>
        <v/>
      </c>
      <c r="AV61" s="183" t="str">
        <f>IF(J$53="","",IF(J61="SIM",SUM('FROTA OPER.'!$BN$8*'SERVIÇO DE BORDO'!$G61)*VLOOKUP(RECEBIVEIS!$D$2,RECEBIVEIS!$AI$12:$AN$105,6,0)*2,""))</f>
        <v/>
      </c>
      <c r="AW61" s="183" t="str">
        <f>IF(K$53="","",IF(K61="SIM",SUM('FROTA OPER.'!$BN$9*'SERVIÇO DE BORDO'!$G61)*VLOOKUP(RECEBIVEIS!$D$2,RECEBIVEIS!$AI$12:$AN$105,6,0)*2,""))</f>
        <v/>
      </c>
      <c r="AX61" s="183" t="str">
        <f>IF(L$53="","",IF(L61="SIM",SUM('FROTA OPER.'!$BN$10*'SERVIÇO DE BORDO'!$G61)*VLOOKUP(RECEBIVEIS!$D$2,RECEBIVEIS!$AI$12:$AN$105,6,0)*2,""))</f>
        <v/>
      </c>
      <c r="AY61" s="183" t="str">
        <f>IF(M$53="","",IF(M61="SIM",SUM('FROTA OPER.'!$BN$11*'SERVIÇO DE BORDO'!$G61)*VLOOKUP(RECEBIVEIS!$D$2,RECEBIVEIS!$AI$12:$AN$105,6,0)*2,""))</f>
        <v/>
      </c>
      <c r="AZ61" s="183" t="str">
        <f>IF(N$53="","",IF(N61="SIM",SUM('FROTA OPER.'!$BN$12*'SERVIÇO DE BORDO'!$G61)*VLOOKUP(RECEBIVEIS!$D$2,RECEBIVEIS!$AI$12:$AN$105,6,0)*2,""))</f>
        <v/>
      </c>
      <c r="BA61" s="183" t="str">
        <f>IF(O$53="","",IF(O61="SIM",SUM('FROTA OPER.'!$BN$13*'SERVIÇO DE BORDO'!$G61)*VLOOKUP(RECEBIVEIS!$D$2,RECEBIVEIS!$AI$12:$AN$105,6,0)*2,""))</f>
        <v/>
      </c>
      <c r="BB61" s="183" t="str">
        <f>IF(P$53="","",IF(P61="SIM",SUM('FROTA OPER.'!$BN$14*'SERVIÇO DE BORDO'!$G61)*VLOOKUP(RECEBIVEIS!$D$2,RECEBIVEIS!$AI$12:$AN$105,6,0)*2,""))</f>
        <v/>
      </c>
      <c r="BC61" s="183" t="str">
        <f>IF(Q$53="","",IF(Q61="SIM",SUM('FROTA OPER.'!$BN$15*'SERVIÇO DE BORDO'!$G61)*VLOOKUP(RECEBIVEIS!$D$2,RECEBIVEIS!$AI$12:$AN$105,6,0)*2,""))</f>
        <v/>
      </c>
      <c r="BD61" s="183" t="str">
        <f>IF(R$53="","",IF(R61="SIM",SUM('FROTA OPER.'!$BN$16*'SERVIÇO DE BORDO'!$G61)*VLOOKUP(RECEBIVEIS!$D$2,RECEBIVEIS!$AI$12:$AN$105,6,0)*2,""))</f>
        <v/>
      </c>
      <c r="BE61" s="183" t="str">
        <f>IF(S$53="","",IF(S61="SIM",SUM('FROTA OPER.'!$BN$17*'SERVIÇO DE BORDO'!$G61)*VLOOKUP(RECEBIVEIS!$D$2,RECEBIVEIS!$AI$12:$AN$105,6,0)*2,""))</f>
        <v/>
      </c>
      <c r="BF61" s="183" t="str">
        <f>IF(T$53="","",IF(T61="SIM",SUM('FROTA OPER.'!$BN$18*'SERVIÇO DE BORDO'!$G61)*VLOOKUP(RECEBIVEIS!$D$2,RECEBIVEIS!$AI$12:$AN$105,6,0)*2,""))</f>
        <v/>
      </c>
      <c r="BG61" s="183" t="str">
        <f>IF(U$53="","",IF(U61="SIM",SUM('FROTA OPER.'!$BN$19*'SERVIÇO DE BORDO'!$G61)*VLOOKUP(RECEBIVEIS!$D$2,RECEBIVEIS!$AI$12:$AN$105,6,0)*2,""))</f>
        <v/>
      </c>
      <c r="BH61" s="183" t="str">
        <f>IF(V$53="","",IF(V61="SIM",SUM('FROTA OPER.'!$BN$20*'SERVIÇO DE BORDO'!$G61)*VLOOKUP(RECEBIVEIS!$D$2,RECEBIVEIS!$AI$12:$AN$105,6,0)*2,""))</f>
        <v/>
      </c>
      <c r="BI61" s="183" t="str">
        <f>IF(W$53="","",IF(W61="SIM",SUM('FROTA OPER.'!$BN$21*'SERVIÇO DE BORDO'!$G61)*VLOOKUP(RECEBIVEIS!$D$2,RECEBIVEIS!$AI$12:$AN$105,6,0)*2,""))</f>
        <v/>
      </c>
      <c r="BJ61" s="183" t="str">
        <f>IF(X$53="","",IF(X61="SIM",SUM('FROTA OPER.'!$BN$22*'SERVIÇO DE BORDO'!$G61)*VLOOKUP(RECEBIVEIS!$D$2,RECEBIVEIS!$AI$12:$AN$105,6,0)*2,""))</f>
        <v/>
      </c>
      <c r="BK61" s="183" t="str">
        <f>IF(Y$53="","",IF(Y61="SIM",SUM('FROTA OPER.'!$BN$23*'SERVIÇO DE BORDO'!$G61)*VLOOKUP(RECEBIVEIS!$D$2,RECEBIVEIS!$AI$12:$AN$105,6,0)*2,""))</f>
        <v/>
      </c>
      <c r="BL61" s="183" t="str">
        <f>IF(Z$53="","",IF(Z61="SIM",SUM('FROTA OPER.'!$BN$24*'SERVIÇO DE BORDO'!$G61)*VLOOKUP(RECEBIVEIS!$D$2,RECEBIVEIS!$AI$12:$AN$105,6,0)*2,""))</f>
        <v/>
      </c>
      <c r="BM61" s="183" t="str">
        <f>IF(AA$53="","",IF(AA61="SIM",SUM('FROTA OPER.'!$BN$25*'SERVIÇO DE BORDO'!$G61)*VLOOKUP(RECEBIVEIS!$D$2,RECEBIVEIS!$AI$12:$AN$105,6,0)*2,""))</f>
        <v/>
      </c>
      <c r="BN61" s="183" t="str">
        <f>IF(AB$53="","",IF(AB61="SIM",SUM('FROTA OPER.'!$BN$26*'SERVIÇO DE BORDO'!$G61)*VLOOKUP(RECEBIVEIS!$D$2,RECEBIVEIS!$AI$12:$AN$105,6,0)*2,""))</f>
        <v/>
      </c>
      <c r="BO61" s="183" t="str">
        <f>IF(AC$53="","",IF(AC61="SIM",SUM('FROTA OPER.'!$BN$27*'SERVIÇO DE BORDO'!$G61)*VLOOKUP(RECEBIVEIS!$D$2,RECEBIVEIS!$AI$12:$AN$105,6,0)*2,""))</f>
        <v/>
      </c>
      <c r="BP61" s="183" t="str">
        <f>IF(AD$53="","",IF(AD61="SIM",SUM('FROTA OPER.'!$BN$28*'SERVIÇO DE BORDO'!$G61)*VLOOKUP(RECEBIVEIS!$D$2,RECEBIVEIS!$AI$12:$AN$105,6,0)*2,""))</f>
        <v/>
      </c>
      <c r="BQ61" s="183" t="str">
        <f>IF(AE$53="","",IF(AE61="SIM",SUM('FROTA OPER.'!$BN$29*'SERVIÇO DE BORDO'!$G61)*VLOOKUP(RECEBIVEIS!$D$2,RECEBIVEIS!$AI$12:$AN$105,6,0)*2,""))</f>
        <v/>
      </c>
      <c r="BR61" s="183" t="str">
        <f>IF(AF$53="","",IF(AF61="SIM",SUM('FROTA OPER.'!$BN$30*'SERVIÇO DE BORDO'!$G61)*VLOOKUP(RECEBIVEIS!$D$2,RECEBIVEIS!$AI$12:$AN$105,6,0)*2,""))</f>
        <v/>
      </c>
      <c r="BS61" s="183" t="str">
        <f>IF(AG$53="","",IF(AG61="SIM",SUM('FROTA OPER.'!$BN$31*'SERVIÇO DE BORDO'!$G61)*VLOOKUP(RECEBIVEIS!$D$2,RECEBIVEIS!$AI$12:$AN$105,6,0)*2,""))</f>
        <v/>
      </c>
      <c r="BT61" s="183" t="str">
        <f>IF(AH$53="","",IF(AH61="SIM",SUM('FROTA OPER.'!$BN$32*'SERVIÇO DE BORDO'!$G61)*VLOOKUP(RECEBIVEIS!$D$2,RECEBIVEIS!$AI$12:$AN$105,6,0)*2,""))</f>
        <v/>
      </c>
      <c r="BU61" s="183" t="str">
        <f>IF(AI$53="","",IF(AI61="SIM",SUM('FROTA OPER.'!$BN$33*'SERVIÇO DE BORDO'!$G61)*VLOOKUP(RECEBIVEIS!$D$2,RECEBIVEIS!$AI$12:$AN$105,6,0)*2,""))</f>
        <v/>
      </c>
      <c r="BV61" s="183" t="str">
        <f>IF(AJ$53="","",IF(AJ61="SIM",SUM('FROTA OPER.'!$BN$34*'SERVIÇO DE BORDO'!$G61)*VLOOKUP(RECEBIVEIS!$D$2,RECEBIVEIS!$AI$12:$AN$105,6,0)*2,""))</f>
        <v/>
      </c>
      <c r="BW61" s="183" t="str">
        <f>IF(AK$53="","",IF(AK61="SIM",SUM('FROTA OPER.'!$BN$35*'SERVIÇO DE BORDO'!$G61)*VLOOKUP(RECEBIVEIS!$D$2,RECEBIVEIS!$AI$12:$AN$105,6,0)*2,""))</f>
        <v/>
      </c>
      <c r="BX61" s="183" t="str">
        <f>IF(AL$53="","",IF(AL61="SIM",SUM('FROTA OPER.'!$BN$36*'SERVIÇO DE BORDO'!$G61)*VLOOKUP(RECEBIVEIS!$D$2,RECEBIVEIS!$AI$12:$AN$105,6,0)*2,""))</f>
        <v/>
      </c>
    </row>
    <row r="62" spans="2:76" ht="18.75" customHeight="1" x14ac:dyDescent="0.25">
      <c r="B62" s="579" t="s">
        <v>359</v>
      </c>
      <c r="C62" s="580"/>
      <c r="D62" s="580"/>
      <c r="E62" s="580"/>
      <c r="F62" s="581"/>
      <c r="G62" s="173"/>
      <c r="H62" s="174"/>
      <c r="I62" s="174"/>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c r="AJ62" s="174"/>
      <c r="AK62" s="174"/>
      <c r="AL62" s="174"/>
      <c r="AM62" s="174"/>
      <c r="AN62" s="174"/>
      <c r="AO62" s="184"/>
      <c r="AP62" s="584" t="s">
        <v>337</v>
      </c>
      <c r="AQ62" s="585"/>
      <c r="AR62" s="585"/>
      <c r="AS62" s="586"/>
      <c r="AT62" s="179"/>
      <c r="AU62" s="183" t="str">
        <f>IF(I$53="","",IF(I62="SIM",SUM('FROTA OPER.'!$BN$7*'SERVIÇO DE BORDO'!$G62)*VLOOKUP(RECEBIVEIS!$D$2,RECEBIVEIS!$AI$12:$AN$105,6,0)*2,""))</f>
        <v/>
      </c>
      <c r="AV62" s="183" t="str">
        <f>IF(J$53="","",IF(J62="SIM",SUM('FROTA OPER.'!$BN$8*'SERVIÇO DE BORDO'!$G62)*VLOOKUP(RECEBIVEIS!$D$2,RECEBIVEIS!$AI$12:$AN$105,6,0)*2,""))</f>
        <v/>
      </c>
      <c r="AW62" s="183" t="str">
        <f>IF(K$53="","",IF(K62="SIM",SUM('FROTA OPER.'!$BN$9*'SERVIÇO DE BORDO'!$G62)*VLOOKUP(RECEBIVEIS!$D$2,RECEBIVEIS!$AI$12:$AN$105,6,0)*2,""))</f>
        <v/>
      </c>
      <c r="AX62" s="183" t="str">
        <f>IF(L$53="","",IF(L62="SIM",SUM('FROTA OPER.'!$BN$10*'SERVIÇO DE BORDO'!$G62)*VLOOKUP(RECEBIVEIS!$D$2,RECEBIVEIS!$AI$12:$AN$105,6,0)*2,""))</f>
        <v/>
      </c>
      <c r="AY62" s="183" t="str">
        <f>IF(M$53="","",IF(M62="SIM",SUM('FROTA OPER.'!$BN$11*'SERVIÇO DE BORDO'!$G62)*VLOOKUP(RECEBIVEIS!$D$2,RECEBIVEIS!$AI$12:$AN$105,6,0)*2,""))</f>
        <v/>
      </c>
      <c r="AZ62" s="183" t="str">
        <f>IF(N$53="","",IF(N62="SIM",SUM('FROTA OPER.'!$BN$12*'SERVIÇO DE BORDO'!$G62)*VLOOKUP(RECEBIVEIS!$D$2,RECEBIVEIS!$AI$12:$AN$105,6,0)*2,""))</f>
        <v/>
      </c>
      <c r="BA62" s="183" t="str">
        <f>IF(O$53="","",IF(O62="SIM",SUM('FROTA OPER.'!$BN$13*'SERVIÇO DE BORDO'!$G62)*VLOOKUP(RECEBIVEIS!$D$2,RECEBIVEIS!$AI$12:$AN$105,6,0)*2,""))</f>
        <v/>
      </c>
      <c r="BB62" s="183" t="str">
        <f>IF(P$53="","",IF(P62="SIM",SUM('FROTA OPER.'!$BN$14*'SERVIÇO DE BORDO'!$G62)*VLOOKUP(RECEBIVEIS!$D$2,RECEBIVEIS!$AI$12:$AN$105,6,0)*2,""))</f>
        <v/>
      </c>
      <c r="BC62" s="183" t="str">
        <f>IF(Q$53="","",IF(Q62="SIM",SUM('FROTA OPER.'!$BN$15*'SERVIÇO DE BORDO'!$G62)*VLOOKUP(RECEBIVEIS!$D$2,RECEBIVEIS!$AI$12:$AN$105,6,0)*2,""))</f>
        <v/>
      </c>
      <c r="BD62" s="183" t="str">
        <f>IF(R$53="","",IF(R62="SIM",SUM('FROTA OPER.'!$BN$16*'SERVIÇO DE BORDO'!$G62)*VLOOKUP(RECEBIVEIS!$D$2,RECEBIVEIS!$AI$12:$AN$105,6,0)*2,""))</f>
        <v/>
      </c>
      <c r="BE62" s="183" t="str">
        <f>IF(S$53="","",IF(S62="SIM",SUM('FROTA OPER.'!$BN$17*'SERVIÇO DE BORDO'!$G62)*VLOOKUP(RECEBIVEIS!$D$2,RECEBIVEIS!$AI$12:$AN$105,6,0)*2,""))</f>
        <v/>
      </c>
      <c r="BF62" s="183" t="str">
        <f>IF(T$53="","",IF(T62="SIM",SUM('FROTA OPER.'!$BN$18*'SERVIÇO DE BORDO'!$G62)*VLOOKUP(RECEBIVEIS!$D$2,RECEBIVEIS!$AI$12:$AN$105,6,0)*2,""))</f>
        <v/>
      </c>
      <c r="BG62" s="183" t="str">
        <f>IF(U$53="","",IF(U62="SIM",SUM('FROTA OPER.'!$BN$19*'SERVIÇO DE BORDO'!$G62)*VLOOKUP(RECEBIVEIS!$D$2,RECEBIVEIS!$AI$12:$AN$105,6,0)*2,""))</f>
        <v/>
      </c>
      <c r="BH62" s="183" t="str">
        <f>IF(V$53="","",IF(V62="SIM",SUM('FROTA OPER.'!$BN$20*'SERVIÇO DE BORDO'!$G62)*VLOOKUP(RECEBIVEIS!$D$2,RECEBIVEIS!$AI$12:$AN$105,6,0)*2,""))</f>
        <v/>
      </c>
      <c r="BI62" s="183" t="str">
        <f>IF(W$53="","",IF(W62="SIM",SUM('FROTA OPER.'!$BN$21*'SERVIÇO DE BORDO'!$G62)*VLOOKUP(RECEBIVEIS!$D$2,RECEBIVEIS!$AI$12:$AN$105,6,0)*2,""))</f>
        <v/>
      </c>
      <c r="BJ62" s="183" t="str">
        <f>IF(X$53="","",IF(X62="SIM",SUM('FROTA OPER.'!$BN$22*'SERVIÇO DE BORDO'!$G62)*VLOOKUP(RECEBIVEIS!$D$2,RECEBIVEIS!$AI$12:$AN$105,6,0)*2,""))</f>
        <v/>
      </c>
      <c r="BK62" s="183" t="str">
        <f>IF(Y$53="","",IF(Y62="SIM",SUM('FROTA OPER.'!$BN$23*'SERVIÇO DE BORDO'!$G62)*VLOOKUP(RECEBIVEIS!$D$2,RECEBIVEIS!$AI$12:$AN$105,6,0)*2,""))</f>
        <v/>
      </c>
      <c r="BL62" s="183" t="str">
        <f>IF(Z$53="","",IF(Z62="SIM",SUM('FROTA OPER.'!$BN$24*'SERVIÇO DE BORDO'!$G62)*VLOOKUP(RECEBIVEIS!$D$2,RECEBIVEIS!$AI$12:$AN$105,6,0)*2,""))</f>
        <v/>
      </c>
      <c r="BM62" s="183" t="str">
        <f>IF(AA$53="","",IF(AA62="SIM",SUM('FROTA OPER.'!$BN$25*'SERVIÇO DE BORDO'!$G62)*VLOOKUP(RECEBIVEIS!$D$2,RECEBIVEIS!$AI$12:$AN$105,6,0)*2,""))</f>
        <v/>
      </c>
      <c r="BN62" s="183" t="str">
        <f>IF(AB$53="","",IF(AB62="SIM",SUM('FROTA OPER.'!$BN$26*'SERVIÇO DE BORDO'!$G62)*VLOOKUP(RECEBIVEIS!$D$2,RECEBIVEIS!$AI$12:$AN$105,6,0)*2,""))</f>
        <v/>
      </c>
      <c r="BO62" s="183" t="str">
        <f>IF(AC$53="","",IF(AC62="SIM",SUM('FROTA OPER.'!$BN$27*'SERVIÇO DE BORDO'!$G62)*VLOOKUP(RECEBIVEIS!$D$2,RECEBIVEIS!$AI$12:$AN$105,6,0)*2,""))</f>
        <v/>
      </c>
      <c r="BP62" s="183" t="str">
        <f>IF(AD$53="","",IF(AD62="SIM",SUM('FROTA OPER.'!$BN$28*'SERVIÇO DE BORDO'!$G62)*VLOOKUP(RECEBIVEIS!$D$2,RECEBIVEIS!$AI$12:$AN$105,6,0)*2,""))</f>
        <v/>
      </c>
      <c r="BQ62" s="183" t="str">
        <f>IF(AE$53="","",IF(AE62="SIM",SUM('FROTA OPER.'!$BN$29*'SERVIÇO DE BORDO'!$G62)*VLOOKUP(RECEBIVEIS!$D$2,RECEBIVEIS!$AI$12:$AN$105,6,0)*2,""))</f>
        <v/>
      </c>
      <c r="BR62" s="183" t="str">
        <f>IF(AF$53="","",IF(AF62="SIM",SUM('FROTA OPER.'!$BN$30*'SERVIÇO DE BORDO'!$G62)*VLOOKUP(RECEBIVEIS!$D$2,RECEBIVEIS!$AI$12:$AN$105,6,0)*2,""))</f>
        <v/>
      </c>
      <c r="BS62" s="183" t="str">
        <f>IF(AG$53="","",IF(AG62="SIM",SUM('FROTA OPER.'!$BN$31*'SERVIÇO DE BORDO'!$G62)*VLOOKUP(RECEBIVEIS!$D$2,RECEBIVEIS!$AI$12:$AN$105,6,0)*2,""))</f>
        <v/>
      </c>
      <c r="BT62" s="183" t="str">
        <f>IF(AH$53="","",IF(AH62="SIM",SUM('FROTA OPER.'!$BN$32*'SERVIÇO DE BORDO'!$G62)*VLOOKUP(RECEBIVEIS!$D$2,RECEBIVEIS!$AI$12:$AN$105,6,0)*2,""))</f>
        <v/>
      </c>
      <c r="BU62" s="183" t="str">
        <f>IF(AI$53="","",IF(AI62="SIM",SUM('FROTA OPER.'!$BN$33*'SERVIÇO DE BORDO'!$G62)*VLOOKUP(RECEBIVEIS!$D$2,RECEBIVEIS!$AI$12:$AN$105,6,0)*2,""))</f>
        <v/>
      </c>
      <c r="BV62" s="183" t="str">
        <f>IF(AJ$53="","",IF(AJ62="SIM",SUM('FROTA OPER.'!$BN$34*'SERVIÇO DE BORDO'!$G62)*VLOOKUP(RECEBIVEIS!$D$2,RECEBIVEIS!$AI$12:$AN$105,6,0)*2,""))</f>
        <v/>
      </c>
      <c r="BW62" s="183" t="str">
        <f>IF(AK$53="","",IF(AK62="SIM",SUM('FROTA OPER.'!$BN$35*'SERVIÇO DE BORDO'!$G62)*VLOOKUP(RECEBIVEIS!$D$2,RECEBIVEIS!$AI$12:$AN$105,6,0)*2,""))</f>
        <v/>
      </c>
      <c r="BX62" s="183" t="str">
        <f>IF(AL$53="","",IF(AL62="SIM",SUM('FROTA OPER.'!$BN$36*'SERVIÇO DE BORDO'!$G62)*VLOOKUP(RECEBIVEIS!$D$2,RECEBIVEIS!$AI$12:$AN$105,6,0)*2,""))</f>
        <v/>
      </c>
    </row>
    <row r="63" spans="2:76" ht="18.75" customHeight="1" x14ac:dyDescent="0.25">
      <c r="B63" s="558" t="s">
        <v>360</v>
      </c>
      <c r="C63" s="559"/>
      <c r="D63" s="559"/>
      <c r="E63" s="559"/>
      <c r="F63" s="560"/>
      <c r="G63" s="582">
        <v>20</v>
      </c>
      <c r="H63" s="583"/>
      <c r="I63" s="163"/>
      <c r="J63" s="164"/>
      <c r="K63" s="163"/>
      <c r="L63" s="164"/>
      <c r="M63" s="163"/>
      <c r="N63" s="164"/>
      <c r="O63" s="163"/>
      <c r="P63" s="164"/>
      <c r="Q63" s="163"/>
      <c r="R63" s="164"/>
      <c r="S63" s="163"/>
      <c r="T63" s="164"/>
      <c r="U63" s="163"/>
      <c r="V63" s="164"/>
      <c r="W63" s="163"/>
      <c r="X63" s="164"/>
      <c r="Y63" s="163"/>
      <c r="Z63" s="164"/>
      <c r="AA63" s="163"/>
      <c r="AB63" s="164"/>
      <c r="AC63" s="163"/>
      <c r="AD63" s="164"/>
      <c r="AE63" s="163"/>
      <c r="AF63" s="164"/>
      <c r="AG63" s="163"/>
      <c r="AH63" s="164"/>
      <c r="AI63" s="163"/>
      <c r="AJ63" s="164"/>
      <c r="AK63" s="163"/>
      <c r="AL63" s="164"/>
      <c r="AM63" s="587">
        <f>SUM(AU63:BX63)</f>
        <v>0</v>
      </c>
      <c r="AN63" s="588"/>
      <c r="AO63" s="589"/>
      <c r="AP63" s="561" t="s">
        <v>351</v>
      </c>
      <c r="AQ63" s="562"/>
      <c r="AR63" s="562"/>
      <c r="AS63" s="563"/>
      <c r="AT63" s="179"/>
      <c r="AU63" s="183" t="str">
        <f>IF(I$53="","",IF(I63="SIM",SUM('FROTA OPER.'!$BN$7*'SERVIÇO DE BORDO'!$G63)*VLOOKUP(RECEBIVEIS!$D$2,RECEBIVEIS!$AI$12:$AN$105,6,0)*2,""))</f>
        <v/>
      </c>
      <c r="AV63" s="183" t="str">
        <f>IF(J$53="","",IF(J63="SIM",SUM('FROTA OPER.'!$BN$8*'SERVIÇO DE BORDO'!$G63)*VLOOKUP(RECEBIVEIS!$D$2,RECEBIVEIS!$AI$12:$AN$105,6,0)*2,""))</f>
        <v/>
      </c>
      <c r="AW63" s="183" t="str">
        <f>IF(K$53="","",IF(K63="SIM",SUM('FROTA OPER.'!$BN$9*'SERVIÇO DE BORDO'!$G63)*VLOOKUP(RECEBIVEIS!$D$2,RECEBIVEIS!$AI$12:$AN$105,6,0)*2,""))</f>
        <v/>
      </c>
      <c r="AX63" s="183" t="str">
        <f>IF(L$53="","",IF(L63="SIM",SUM('FROTA OPER.'!$BN$10*'SERVIÇO DE BORDO'!$G63)*VLOOKUP(RECEBIVEIS!$D$2,RECEBIVEIS!$AI$12:$AN$105,6,0)*2,""))</f>
        <v/>
      </c>
      <c r="AY63" s="183" t="str">
        <f>IF(M$53="","",IF(M63="SIM",SUM('FROTA OPER.'!$BN$11*'SERVIÇO DE BORDO'!$G63)*VLOOKUP(RECEBIVEIS!$D$2,RECEBIVEIS!$AI$12:$AN$105,6,0)*2,""))</f>
        <v/>
      </c>
      <c r="AZ63" s="183" t="str">
        <f>IF(N$53="","",IF(N63="SIM",SUM('FROTA OPER.'!$BN$12*'SERVIÇO DE BORDO'!$G63)*VLOOKUP(RECEBIVEIS!$D$2,RECEBIVEIS!$AI$12:$AN$105,6,0)*2,""))</f>
        <v/>
      </c>
      <c r="BA63" s="183" t="str">
        <f>IF(O$53="","",IF(O63="SIM",SUM('FROTA OPER.'!$BN$13*'SERVIÇO DE BORDO'!$G63)*VLOOKUP(RECEBIVEIS!$D$2,RECEBIVEIS!$AI$12:$AN$105,6,0)*2,""))</f>
        <v/>
      </c>
      <c r="BB63" s="183" t="str">
        <f>IF(P$53="","",IF(P63="SIM",SUM('FROTA OPER.'!$BN$14*'SERVIÇO DE BORDO'!$G63)*VLOOKUP(RECEBIVEIS!$D$2,RECEBIVEIS!$AI$12:$AN$105,6,0)*2,""))</f>
        <v/>
      </c>
      <c r="BC63" s="183" t="str">
        <f>IF(Q$53="","",IF(Q63="SIM",SUM('FROTA OPER.'!$BN$15*'SERVIÇO DE BORDO'!$G63)*VLOOKUP(RECEBIVEIS!$D$2,RECEBIVEIS!$AI$12:$AN$105,6,0)*2,""))</f>
        <v/>
      </c>
      <c r="BD63" s="183" t="str">
        <f>IF(R$53="","",IF(R63="SIM",SUM('FROTA OPER.'!$BN$16*'SERVIÇO DE BORDO'!$G63)*VLOOKUP(RECEBIVEIS!$D$2,RECEBIVEIS!$AI$12:$AN$105,6,0)*2,""))</f>
        <v/>
      </c>
      <c r="BE63" s="183" t="str">
        <f>IF(S$53="","",IF(S63="SIM",SUM('FROTA OPER.'!$BN$17*'SERVIÇO DE BORDO'!$G63)*VLOOKUP(RECEBIVEIS!$D$2,RECEBIVEIS!$AI$12:$AN$105,6,0)*2,""))</f>
        <v/>
      </c>
      <c r="BF63" s="183" t="str">
        <f>IF(T$53="","",IF(T63="SIM",SUM('FROTA OPER.'!$BN$18*'SERVIÇO DE BORDO'!$G63)*VLOOKUP(RECEBIVEIS!$D$2,RECEBIVEIS!$AI$12:$AN$105,6,0)*2,""))</f>
        <v/>
      </c>
      <c r="BG63" s="183" t="str">
        <f>IF(U$53="","",IF(U63="SIM",SUM('FROTA OPER.'!$BN$19*'SERVIÇO DE BORDO'!$G63)*VLOOKUP(RECEBIVEIS!$D$2,RECEBIVEIS!$AI$12:$AN$105,6,0)*2,""))</f>
        <v/>
      </c>
      <c r="BH63" s="183" t="str">
        <f>IF(V$53="","",IF(V63="SIM",SUM('FROTA OPER.'!$BN$20*'SERVIÇO DE BORDO'!$G63)*VLOOKUP(RECEBIVEIS!$D$2,RECEBIVEIS!$AI$12:$AN$105,6,0)*2,""))</f>
        <v/>
      </c>
      <c r="BI63" s="183" t="str">
        <f>IF(W$53="","",IF(W63="SIM",SUM('FROTA OPER.'!$BN$21*'SERVIÇO DE BORDO'!$G63)*VLOOKUP(RECEBIVEIS!$D$2,RECEBIVEIS!$AI$12:$AN$105,6,0)*2,""))</f>
        <v/>
      </c>
      <c r="BJ63" s="183" t="str">
        <f>IF(X$53="","",IF(X63="SIM",SUM('FROTA OPER.'!$BN$22*'SERVIÇO DE BORDO'!$G63)*VLOOKUP(RECEBIVEIS!$D$2,RECEBIVEIS!$AI$12:$AN$105,6,0)*2,""))</f>
        <v/>
      </c>
      <c r="BK63" s="183" t="str">
        <f>IF(Y$53="","",IF(Y63="SIM",SUM('FROTA OPER.'!$BN$23*'SERVIÇO DE BORDO'!$G63)*VLOOKUP(RECEBIVEIS!$D$2,RECEBIVEIS!$AI$12:$AN$105,6,0)*2,""))</f>
        <v/>
      </c>
      <c r="BL63" s="183" t="str">
        <f>IF(Z$53="","",IF(Z63="SIM",SUM('FROTA OPER.'!$BN$24*'SERVIÇO DE BORDO'!$G63)*VLOOKUP(RECEBIVEIS!$D$2,RECEBIVEIS!$AI$12:$AN$105,6,0)*2,""))</f>
        <v/>
      </c>
      <c r="BM63" s="183" t="str">
        <f>IF(AA$53="","",IF(AA63="SIM",SUM('FROTA OPER.'!$BN$25*'SERVIÇO DE BORDO'!$G63)*VLOOKUP(RECEBIVEIS!$D$2,RECEBIVEIS!$AI$12:$AN$105,6,0)*2,""))</f>
        <v/>
      </c>
      <c r="BN63" s="183" t="str">
        <f>IF(AB$53="","",IF(AB63="SIM",SUM('FROTA OPER.'!$BN$26*'SERVIÇO DE BORDO'!$G63)*VLOOKUP(RECEBIVEIS!$D$2,RECEBIVEIS!$AI$12:$AN$105,6,0)*2,""))</f>
        <v/>
      </c>
      <c r="BO63" s="183" t="str">
        <f>IF(AC$53="","",IF(AC63="SIM",SUM('FROTA OPER.'!$BN$27*'SERVIÇO DE BORDO'!$G63)*VLOOKUP(RECEBIVEIS!$D$2,RECEBIVEIS!$AI$12:$AN$105,6,0)*2,""))</f>
        <v/>
      </c>
      <c r="BP63" s="183" t="str">
        <f>IF(AD$53="","",IF(AD63="SIM",SUM('FROTA OPER.'!$BN$28*'SERVIÇO DE BORDO'!$G63)*VLOOKUP(RECEBIVEIS!$D$2,RECEBIVEIS!$AI$12:$AN$105,6,0)*2,""))</f>
        <v/>
      </c>
      <c r="BQ63" s="183" t="str">
        <f>IF(AE$53="","",IF(AE63="SIM",SUM('FROTA OPER.'!$BN$29*'SERVIÇO DE BORDO'!$G63)*VLOOKUP(RECEBIVEIS!$D$2,RECEBIVEIS!$AI$12:$AN$105,6,0)*2,""))</f>
        <v/>
      </c>
      <c r="BR63" s="183" t="str">
        <f>IF(AF$53="","",IF(AF63="SIM",SUM('FROTA OPER.'!$BN$30*'SERVIÇO DE BORDO'!$G63)*VLOOKUP(RECEBIVEIS!$D$2,RECEBIVEIS!$AI$12:$AN$105,6,0)*2,""))</f>
        <v/>
      </c>
      <c r="BS63" s="183" t="str">
        <f>IF(AG$53="","",IF(AG63="SIM",SUM('FROTA OPER.'!$BN$31*'SERVIÇO DE BORDO'!$G63)*VLOOKUP(RECEBIVEIS!$D$2,RECEBIVEIS!$AI$12:$AN$105,6,0)*2,""))</f>
        <v/>
      </c>
      <c r="BT63" s="183" t="str">
        <f>IF(AH$53="","",IF(AH63="SIM",SUM('FROTA OPER.'!$BN$32*'SERVIÇO DE BORDO'!$G63)*VLOOKUP(RECEBIVEIS!$D$2,RECEBIVEIS!$AI$12:$AN$105,6,0)*2,""))</f>
        <v/>
      </c>
      <c r="BU63" s="183" t="str">
        <f>IF(AI$53="","",IF(AI63="SIM",SUM('FROTA OPER.'!$BN$33*'SERVIÇO DE BORDO'!$G63)*VLOOKUP(RECEBIVEIS!$D$2,RECEBIVEIS!$AI$12:$AN$105,6,0)*2,""))</f>
        <v/>
      </c>
      <c r="BV63" s="183" t="str">
        <f>IF(AJ$53="","",IF(AJ63="SIM",SUM('FROTA OPER.'!$BN$34*'SERVIÇO DE BORDO'!$G63)*VLOOKUP(RECEBIVEIS!$D$2,RECEBIVEIS!$AI$12:$AN$105,6,0)*2,""))</f>
        <v/>
      </c>
      <c r="BW63" s="183" t="str">
        <f>IF(AK$53="","",IF(AK63="SIM",SUM('FROTA OPER.'!$BN$35*'SERVIÇO DE BORDO'!$G63)*VLOOKUP(RECEBIVEIS!$D$2,RECEBIVEIS!$AI$12:$AN$105,6,0)*2,""))</f>
        <v/>
      </c>
      <c r="BX63" s="183" t="str">
        <f>IF(AL$53="","",IF(AL63="SIM",SUM('FROTA OPER.'!$BN$36*'SERVIÇO DE BORDO'!$G63)*VLOOKUP(RECEBIVEIS!$D$2,RECEBIVEIS!$AI$12:$AN$105,6,0)*2,""))</f>
        <v/>
      </c>
    </row>
    <row r="64" spans="2:76" ht="18.75" customHeight="1" x14ac:dyDescent="0.25">
      <c r="B64" s="558" t="s">
        <v>361</v>
      </c>
      <c r="C64" s="559"/>
      <c r="D64" s="559"/>
      <c r="E64" s="559"/>
      <c r="F64" s="560"/>
      <c r="G64" s="582">
        <v>16</v>
      </c>
      <c r="H64" s="583"/>
      <c r="I64" s="163"/>
      <c r="J64" s="164"/>
      <c r="K64" s="163"/>
      <c r="L64" s="164"/>
      <c r="M64" s="163"/>
      <c r="N64" s="164"/>
      <c r="O64" s="163"/>
      <c r="P64" s="164"/>
      <c r="Q64" s="163"/>
      <c r="R64" s="164"/>
      <c r="S64" s="163"/>
      <c r="T64" s="164"/>
      <c r="U64" s="163"/>
      <c r="V64" s="164"/>
      <c r="W64" s="163"/>
      <c r="X64" s="164"/>
      <c r="Y64" s="163"/>
      <c r="Z64" s="164"/>
      <c r="AA64" s="163"/>
      <c r="AB64" s="164"/>
      <c r="AC64" s="163"/>
      <c r="AD64" s="164"/>
      <c r="AE64" s="163"/>
      <c r="AF64" s="164"/>
      <c r="AG64" s="163"/>
      <c r="AH64" s="164"/>
      <c r="AI64" s="163"/>
      <c r="AJ64" s="164"/>
      <c r="AK64" s="163"/>
      <c r="AL64" s="164"/>
      <c r="AM64" s="587">
        <f>SUM(AU64:BX64)</f>
        <v>0</v>
      </c>
      <c r="AN64" s="588"/>
      <c r="AO64" s="589"/>
      <c r="AP64" s="564"/>
      <c r="AQ64" s="565"/>
      <c r="AR64" s="565"/>
      <c r="AS64" s="566"/>
      <c r="AT64" s="179"/>
      <c r="AU64" s="183" t="str">
        <f>IF(I$53="","",IF(I64="SIM",SUM('FROTA OPER.'!$BN$7*'SERVIÇO DE BORDO'!$G64)*VLOOKUP(RECEBIVEIS!$D$2,RECEBIVEIS!$AI$12:$AN$105,6,0)*2,""))</f>
        <v/>
      </c>
      <c r="AV64" s="183" t="str">
        <f>IF(J$53="","",IF(J64="SIM",SUM('FROTA OPER.'!$BN$8*'SERVIÇO DE BORDO'!$G64)*VLOOKUP(RECEBIVEIS!$D$2,RECEBIVEIS!$AI$12:$AN$105,6,0)*2,""))</f>
        <v/>
      </c>
      <c r="AW64" s="183" t="str">
        <f>IF(K$53="","",IF(K64="SIM",SUM('FROTA OPER.'!$BN$9*'SERVIÇO DE BORDO'!$G64)*VLOOKUP(RECEBIVEIS!$D$2,RECEBIVEIS!$AI$12:$AN$105,6,0)*2,""))</f>
        <v/>
      </c>
      <c r="AX64" s="183" t="str">
        <f>IF(L$53="","",IF(L64="SIM",SUM('FROTA OPER.'!$BN$10*'SERVIÇO DE BORDO'!$G64)*VLOOKUP(RECEBIVEIS!$D$2,RECEBIVEIS!$AI$12:$AN$105,6,0)*2,""))</f>
        <v/>
      </c>
      <c r="AY64" s="183" t="str">
        <f>IF(M$53="","",IF(M64="SIM",SUM('FROTA OPER.'!$BN$11*'SERVIÇO DE BORDO'!$G64)*VLOOKUP(RECEBIVEIS!$D$2,RECEBIVEIS!$AI$12:$AN$105,6,0)*2,""))</f>
        <v/>
      </c>
      <c r="AZ64" s="183" t="str">
        <f>IF(N$53="","",IF(N64="SIM",SUM('FROTA OPER.'!$BN$12*'SERVIÇO DE BORDO'!$G64)*VLOOKUP(RECEBIVEIS!$D$2,RECEBIVEIS!$AI$12:$AN$105,6,0)*2,""))</f>
        <v/>
      </c>
      <c r="BA64" s="183" t="str">
        <f>IF(O$53="","",IF(O64="SIM",SUM('FROTA OPER.'!$BN$13*'SERVIÇO DE BORDO'!$G64)*VLOOKUP(RECEBIVEIS!$D$2,RECEBIVEIS!$AI$12:$AN$105,6,0)*2,""))</f>
        <v/>
      </c>
      <c r="BB64" s="183" t="str">
        <f>IF(P$53="","",IF(P64="SIM",SUM('FROTA OPER.'!$BN$14*'SERVIÇO DE BORDO'!$G64)*VLOOKUP(RECEBIVEIS!$D$2,RECEBIVEIS!$AI$12:$AN$105,6,0)*2,""))</f>
        <v/>
      </c>
      <c r="BC64" s="183" t="str">
        <f>IF(Q$53="","",IF(Q64="SIM",SUM('FROTA OPER.'!$BN$15*'SERVIÇO DE BORDO'!$G64)*VLOOKUP(RECEBIVEIS!$D$2,RECEBIVEIS!$AI$12:$AN$105,6,0)*2,""))</f>
        <v/>
      </c>
      <c r="BD64" s="183" t="str">
        <f>IF(R$53="","",IF(R64="SIM",SUM('FROTA OPER.'!$BN$16*'SERVIÇO DE BORDO'!$G64)*VLOOKUP(RECEBIVEIS!$D$2,RECEBIVEIS!$AI$12:$AN$105,6,0)*2,""))</f>
        <v/>
      </c>
      <c r="BE64" s="183" t="str">
        <f>IF(S$53="","",IF(S64="SIM",SUM('FROTA OPER.'!$BN$17*'SERVIÇO DE BORDO'!$G64)*VLOOKUP(RECEBIVEIS!$D$2,RECEBIVEIS!$AI$12:$AN$105,6,0)*2,""))</f>
        <v/>
      </c>
      <c r="BF64" s="183" t="str">
        <f>IF(T$53="","",IF(T64="SIM",SUM('FROTA OPER.'!$BN$18*'SERVIÇO DE BORDO'!$G64)*VLOOKUP(RECEBIVEIS!$D$2,RECEBIVEIS!$AI$12:$AN$105,6,0)*2,""))</f>
        <v/>
      </c>
      <c r="BG64" s="183" t="str">
        <f>IF(U$53="","",IF(U64="SIM",SUM('FROTA OPER.'!$BN$19*'SERVIÇO DE BORDO'!$G64)*VLOOKUP(RECEBIVEIS!$D$2,RECEBIVEIS!$AI$12:$AN$105,6,0)*2,""))</f>
        <v/>
      </c>
      <c r="BH64" s="183" t="str">
        <f>IF(V$53="","",IF(V64="SIM",SUM('FROTA OPER.'!$BN$20*'SERVIÇO DE BORDO'!$G64)*VLOOKUP(RECEBIVEIS!$D$2,RECEBIVEIS!$AI$12:$AN$105,6,0)*2,""))</f>
        <v/>
      </c>
      <c r="BI64" s="183" t="str">
        <f>IF(W$53="","",IF(W64="SIM",SUM('FROTA OPER.'!$BN$21*'SERVIÇO DE BORDO'!$G64)*VLOOKUP(RECEBIVEIS!$D$2,RECEBIVEIS!$AI$12:$AN$105,6,0)*2,""))</f>
        <v/>
      </c>
      <c r="BJ64" s="183" t="str">
        <f>IF(X$53="","",IF(X64="SIM",SUM('FROTA OPER.'!$BN$22*'SERVIÇO DE BORDO'!$G64)*VLOOKUP(RECEBIVEIS!$D$2,RECEBIVEIS!$AI$12:$AN$105,6,0)*2,""))</f>
        <v/>
      </c>
      <c r="BK64" s="183" t="str">
        <f>IF(Y$53="","",IF(Y64="SIM",SUM('FROTA OPER.'!$BN$23*'SERVIÇO DE BORDO'!$G64)*VLOOKUP(RECEBIVEIS!$D$2,RECEBIVEIS!$AI$12:$AN$105,6,0)*2,""))</f>
        <v/>
      </c>
      <c r="BL64" s="183" t="str">
        <f>IF(Z$53="","",IF(Z64="SIM",SUM('FROTA OPER.'!$BN$24*'SERVIÇO DE BORDO'!$G64)*VLOOKUP(RECEBIVEIS!$D$2,RECEBIVEIS!$AI$12:$AN$105,6,0)*2,""))</f>
        <v/>
      </c>
      <c r="BM64" s="183" t="str">
        <f>IF(AA$53="","",IF(AA64="SIM",SUM('FROTA OPER.'!$BN$25*'SERVIÇO DE BORDO'!$G64)*VLOOKUP(RECEBIVEIS!$D$2,RECEBIVEIS!$AI$12:$AN$105,6,0)*2,""))</f>
        <v/>
      </c>
      <c r="BN64" s="183" t="str">
        <f>IF(AB$53="","",IF(AB64="SIM",SUM('FROTA OPER.'!$BN$26*'SERVIÇO DE BORDO'!$G64)*VLOOKUP(RECEBIVEIS!$D$2,RECEBIVEIS!$AI$12:$AN$105,6,0)*2,""))</f>
        <v/>
      </c>
      <c r="BO64" s="183" t="str">
        <f>IF(AC$53="","",IF(AC64="SIM",SUM('FROTA OPER.'!$BN$27*'SERVIÇO DE BORDO'!$G64)*VLOOKUP(RECEBIVEIS!$D$2,RECEBIVEIS!$AI$12:$AN$105,6,0)*2,""))</f>
        <v/>
      </c>
      <c r="BP64" s="183" t="str">
        <f>IF(AD$53="","",IF(AD64="SIM",SUM('FROTA OPER.'!$BN$28*'SERVIÇO DE BORDO'!$G64)*VLOOKUP(RECEBIVEIS!$D$2,RECEBIVEIS!$AI$12:$AN$105,6,0)*2,""))</f>
        <v/>
      </c>
      <c r="BQ64" s="183" t="str">
        <f>IF(AE$53="","",IF(AE64="SIM",SUM('FROTA OPER.'!$BN$29*'SERVIÇO DE BORDO'!$G64)*VLOOKUP(RECEBIVEIS!$D$2,RECEBIVEIS!$AI$12:$AN$105,6,0)*2,""))</f>
        <v/>
      </c>
      <c r="BR64" s="183" t="str">
        <f>IF(AF$53="","",IF(AF64="SIM",SUM('FROTA OPER.'!$BN$30*'SERVIÇO DE BORDO'!$G64)*VLOOKUP(RECEBIVEIS!$D$2,RECEBIVEIS!$AI$12:$AN$105,6,0)*2,""))</f>
        <v/>
      </c>
      <c r="BS64" s="183" t="str">
        <f>IF(AG$53="","",IF(AG64="SIM",SUM('FROTA OPER.'!$BN$31*'SERVIÇO DE BORDO'!$G64)*VLOOKUP(RECEBIVEIS!$D$2,RECEBIVEIS!$AI$12:$AN$105,6,0)*2,""))</f>
        <v/>
      </c>
      <c r="BT64" s="183" t="str">
        <f>IF(AH$53="","",IF(AH64="SIM",SUM('FROTA OPER.'!$BN$32*'SERVIÇO DE BORDO'!$G64)*VLOOKUP(RECEBIVEIS!$D$2,RECEBIVEIS!$AI$12:$AN$105,6,0)*2,""))</f>
        <v/>
      </c>
      <c r="BU64" s="183" t="str">
        <f>IF(AI$53="","",IF(AI64="SIM",SUM('FROTA OPER.'!$BN$33*'SERVIÇO DE BORDO'!$G64)*VLOOKUP(RECEBIVEIS!$D$2,RECEBIVEIS!$AI$12:$AN$105,6,0)*2,""))</f>
        <v/>
      </c>
      <c r="BV64" s="183" t="str">
        <f>IF(AJ$53="","",IF(AJ64="SIM",SUM('FROTA OPER.'!$BN$34*'SERVIÇO DE BORDO'!$G64)*VLOOKUP(RECEBIVEIS!$D$2,RECEBIVEIS!$AI$12:$AN$105,6,0)*2,""))</f>
        <v/>
      </c>
      <c r="BW64" s="183" t="str">
        <f>IF(AK$53="","",IF(AK64="SIM",SUM('FROTA OPER.'!$BN$35*'SERVIÇO DE BORDO'!$G64)*VLOOKUP(RECEBIVEIS!$D$2,RECEBIVEIS!$AI$12:$AN$105,6,0)*2,""))</f>
        <v/>
      </c>
      <c r="BX64" s="183" t="str">
        <f>IF(AL$53="","",IF(AL64="SIM",SUM('FROTA OPER.'!$BN$36*'SERVIÇO DE BORDO'!$G64)*VLOOKUP(RECEBIVEIS!$D$2,RECEBIVEIS!$AI$12:$AN$105,6,0)*2,""))</f>
        <v/>
      </c>
    </row>
    <row r="65" spans="2:76" ht="18.75" customHeight="1" x14ac:dyDescent="0.25">
      <c r="B65" s="558" t="s">
        <v>362</v>
      </c>
      <c r="C65" s="559"/>
      <c r="D65" s="559"/>
      <c r="E65" s="559"/>
      <c r="F65" s="560"/>
      <c r="G65" s="582">
        <v>7.5</v>
      </c>
      <c r="H65" s="583"/>
      <c r="I65" s="163"/>
      <c r="J65" s="164"/>
      <c r="K65" s="163"/>
      <c r="L65" s="164"/>
      <c r="M65" s="163"/>
      <c r="N65" s="164"/>
      <c r="O65" s="163"/>
      <c r="P65" s="164"/>
      <c r="Q65" s="163"/>
      <c r="R65" s="164"/>
      <c r="S65" s="163"/>
      <c r="T65" s="164"/>
      <c r="U65" s="163"/>
      <c r="V65" s="164"/>
      <c r="W65" s="163"/>
      <c r="X65" s="164"/>
      <c r="Y65" s="163"/>
      <c r="Z65" s="164"/>
      <c r="AA65" s="163"/>
      <c r="AB65" s="164"/>
      <c r="AC65" s="163"/>
      <c r="AD65" s="164"/>
      <c r="AE65" s="163"/>
      <c r="AF65" s="164"/>
      <c r="AG65" s="163"/>
      <c r="AH65" s="164"/>
      <c r="AI65" s="163"/>
      <c r="AJ65" s="164"/>
      <c r="AK65" s="163"/>
      <c r="AL65" s="164"/>
      <c r="AM65" s="587">
        <f>SUM(AU65:BX65)</f>
        <v>0</v>
      </c>
      <c r="AN65" s="588"/>
      <c r="AO65" s="589"/>
      <c r="AP65" s="567"/>
      <c r="AQ65" s="568"/>
      <c r="AR65" s="568"/>
      <c r="AS65" s="569"/>
      <c r="AT65" s="179"/>
      <c r="AU65" s="183" t="str">
        <f>IF(I$53="","",IF(I65="SIM",SUM('FROTA OPER.'!$BN$7*'SERVIÇO DE BORDO'!$G65)*VLOOKUP(RECEBIVEIS!$D$2,RECEBIVEIS!$AI$12:$AN$105,6,0)*2,""))</f>
        <v/>
      </c>
      <c r="AV65" s="183" t="str">
        <f>IF(J$53="","",IF(J65="SIM",SUM('FROTA OPER.'!$BN$8*'SERVIÇO DE BORDO'!$G65)*VLOOKUP(RECEBIVEIS!$D$2,RECEBIVEIS!$AI$12:$AN$105,6,0)*2,""))</f>
        <v/>
      </c>
      <c r="AW65" s="183" t="str">
        <f>IF(K$53="","",IF(K65="SIM",SUM('FROTA OPER.'!$BN$9*'SERVIÇO DE BORDO'!$G65)*VLOOKUP(RECEBIVEIS!$D$2,RECEBIVEIS!$AI$12:$AN$105,6,0)*2,""))</f>
        <v/>
      </c>
      <c r="AX65" s="183" t="str">
        <f>IF(L$53="","",IF(L65="SIM",SUM('FROTA OPER.'!$BN$10*'SERVIÇO DE BORDO'!$G65)*VLOOKUP(RECEBIVEIS!$D$2,RECEBIVEIS!$AI$12:$AN$105,6,0)*2,""))</f>
        <v/>
      </c>
      <c r="AY65" s="183" t="str">
        <f>IF(M$53="","",IF(M65="SIM",SUM('FROTA OPER.'!$BN$11*'SERVIÇO DE BORDO'!$G65)*VLOOKUP(RECEBIVEIS!$D$2,RECEBIVEIS!$AI$12:$AN$105,6,0)*2,""))</f>
        <v/>
      </c>
      <c r="AZ65" s="183" t="str">
        <f>IF(N$53="","",IF(N65="SIM",SUM('FROTA OPER.'!$BN$12*'SERVIÇO DE BORDO'!$G65)*VLOOKUP(RECEBIVEIS!$D$2,RECEBIVEIS!$AI$12:$AN$105,6,0)*2,""))</f>
        <v/>
      </c>
      <c r="BA65" s="183" t="str">
        <f>IF(O$53="","",IF(O65="SIM",SUM('FROTA OPER.'!$BN$13*'SERVIÇO DE BORDO'!$G65)*VLOOKUP(RECEBIVEIS!$D$2,RECEBIVEIS!$AI$12:$AN$105,6,0)*2,""))</f>
        <v/>
      </c>
      <c r="BB65" s="183" t="str">
        <f>IF(P$53="","",IF(P65="SIM",SUM('FROTA OPER.'!$BN$14*'SERVIÇO DE BORDO'!$G65)*VLOOKUP(RECEBIVEIS!$D$2,RECEBIVEIS!$AI$12:$AN$105,6,0)*2,""))</f>
        <v/>
      </c>
      <c r="BC65" s="183" t="str">
        <f>IF(Q$53="","",IF(Q65="SIM",SUM('FROTA OPER.'!$BN$15*'SERVIÇO DE BORDO'!$G65)*VLOOKUP(RECEBIVEIS!$D$2,RECEBIVEIS!$AI$12:$AN$105,6,0)*2,""))</f>
        <v/>
      </c>
      <c r="BD65" s="183" t="str">
        <f>IF(R$53="","",IF(R65="SIM",SUM('FROTA OPER.'!$BN$16*'SERVIÇO DE BORDO'!$G65)*VLOOKUP(RECEBIVEIS!$D$2,RECEBIVEIS!$AI$12:$AN$105,6,0)*2,""))</f>
        <v/>
      </c>
      <c r="BE65" s="183" t="str">
        <f>IF(S$53="","",IF(S65="SIM",SUM('FROTA OPER.'!$BN$17*'SERVIÇO DE BORDO'!$G65)*VLOOKUP(RECEBIVEIS!$D$2,RECEBIVEIS!$AI$12:$AN$105,6,0)*2,""))</f>
        <v/>
      </c>
      <c r="BF65" s="183" t="str">
        <f>IF(T$53="","",IF(T65="SIM",SUM('FROTA OPER.'!$BN$18*'SERVIÇO DE BORDO'!$G65)*VLOOKUP(RECEBIVEIS!$D$2,RECEBIVEIS!$AI$12:$AN$105,6,0)*2,""))</f>
        <v/>
      </c>
      <c r="BG65" s="183" t="str">
        <f>IF(U$53="","",IF(U65="SIM",SUM('FROTA OPER.'!$BN$19*'SERVIÇO DE BORDO'!$G65)*VLOOKUP(RECEBIVEIS!$D$2,RECEBIVEIS!$AI$12:$AN$105,6,0)*2,""))</f>
        <v/>
      </c>
      <c r="BH65" s="183" t="str">
        <f>IF(V$53="","",IF(V65="SIM",SUM('FROTA OPER.'!$BN$20*'SERVIÇO DE BORDO'!$G65)*VLOOKUP(RECEBIVEIS!$D$2,RECEBIVEIS!$AI$12:$AN$105,6,0)*2,""))</f>
        <v/>
      </c>
      <c r="BI65" s="183" t="str">
        <f>IF(W$53="","",IF(W65="SIM",SUM('FROTA OPER.'!$BN$21*'SERVIÇO DE BORDO'!$G65)*VLOOKUP(RECEBIVEIS!$D$2,RECEBIVEIS!$AI$12:$AN$105,6,0)*2,""))</f>
        <v/>
      </c>
      <c r="BJ65" s="183" t="str">
        <f>IF(X$53="","",IF(X65="SIM",SUM('FROTA OPER.'!$BN$22*'SERVIÇO DE BORDO'!$G65)*VLOOKUP(RECEBIVEIS!$D$2,RECEBIVEIS!$AI$12:$AN$105,6,0)*2,""))</f>
        <v/>
      </c>
      <c r="BK65" s="183" t="str">
        <f>IF(Y$53="","",IF(Y65="SIM",SUM('FROTA OPER.'!$BN$23*'SERVIÇO DE BORDO'!$G65)*VLOOKUP(RECEBIVEIS!$D$2,RECEBIVEIS!$AI$12:$AN$105,6,0)*2,""))</f>
        <v/>
      </c>
      <c r="BL65" s="183" t="str">
        <f>IF(Z$53="","",IF(Z65="SIM",SUM('FROTA OPER.'!$BN$24*'SERVIÇO DE BORDO'!$G65)*VLOOKUP(RECEBIVEIS!$D$2,RECEBIVEIS!$AI$12:$AN$105,6,0)*2,""))</f>
        <v/>
      </c>
      <c r="BM65" s="183" t="str">
        <f>IF(AA$53="","",IF(AA65="SIM",SUM('FROTA OPER.'!$BN$25*'SERVIÇO DE BORDO'!$G65)*VLOOKUP(RECEBIVEIS!$D$2,RECEBIVEIS!$AI$12:$AN$105,6,0)*2,""))</f>
        <v/>
      </c>
      <c r="BN65" s="183" t="str">
        <f>IF(AB$53="","",IF(AB65="SIM",SUM('FROTA OPER.'!$BN$26*'SERVIÇO DE BORDO'!$G65)*VLOOKUP(RECEBIVEIS!$D$2,RECEBIVEIS!$AI$12:$AN$105,6,0)*2,""))</f>
        <v/>
      </c>
      <c r="BO65" s="183" t="str">
        <f>IF(AC$53="","",IF(AC65="SIM",SUM('FROTA OPER.'!$BN$27*'SERVIÇO DE BORDO'!$G65)*VLOOKUP(RECEBIVEIS!$D$2,RECEBIVEIS!$AI$12:$AN$105,6,0)*2,""))</f>
        <v/>
      </c>
      <c r="BP65" s="183" t="str">
        <f>IF(AD$53="","",IF(AD65="SIM",SUM('FROTA OPER.'!$BN$28*'SERVIÇO DE BORDO'!$G65)*VLOOKUP(RECEBIVEIS!$D$2,RECEBIVEIS!$AI$12:$AN$105,6,0)*2,""))</f>
        <v/>
      </c>
      <c r="BQ65" s="183" t="str">
        <f>IF(AE$53="","",IF(AE65="SIM",SUM('FROTA OPER.'!$BN$29*'SERVIÇO DE BORDO'!$G65)*VLOOKUP(RECEBIVEIS!$D$2,RECEBIVEIS!$AI$12:$AN$105,6,0)*2,""))</f>
        <v/>
      </c>
      <c r="BR65" s="183" t="str">
        <f>IF(AF$53="","",IF(AF65="SIM",SUM('FROTA OPER.'!$BN$30*'SERVIÇO DE BORDO'!$G65)*VLOOKUP(RECEBIVEIS!$D$2,RECEBIVEIS!$AI$12:$AN$105,6,0)*2,""))</f>
        <v/>
      </c>
      <c r="BS65" s="183" t="str">
        <f>IF(AG$53="","",IF(AG65="SIM",SUM('FROTA OPER.'!$BN$31*'SERVIÇO DE BORDO'!$G65)*VLOOKUP(RECEBIVEIS!$D$2,RECEBIVEIS!$AI$12:$AN$105,6,0)*2,""))</f>
        <v/>
      </c>
      <c r="BT65" s="183" t="str">
        <f>IF(AH$53="","",IF(AH65="SIM",SUM('FROTA OPER.'!$BN$32*'SERVIÇO DE BORDO'!$G65)*VLOOKUP(RECEBIVEIS!$D$2,RECEBIVEIS!$AI$12:$AN$105,6,0)*2,""))</f>
        <v/>
      </c>
      <c r="BU65" s="183" t="str">
        <f>IF(AI$53="","",IF(AI65="SIM",SUM('FROTA OPER.'!$BN$33*'SERVIÇO DE BORDO'!$G65)*VLOOKUP(RECEBIVEIS!$D$2,RECEBIVEIS!$AI$12:$AN$105,6,0)*2,""))</f>
        <v/>
      </c>
      <c r="BV65" s="183" t="str">
        <f>IF(AJ$53="","",IF(AJ65="SIM",SUM('FROTA OPER.'!$BN$34*'SERVIÇO DE BORDO'!$G65)*VLOOKUP(RECEBIVEIS!$D$2,RECEBIVEIS!$AI$12:$AN$105,6,0)*2,""))</f>
        <v/>
      </c>
      <c r="BW65" s="183" t="str">
        <f>IF(AK$53="","",IF(AK65="SIM",SUM('FROTA OPER.'!$BN$35*'SERVIÇO DE BORDO'!$G65)*VLOOKUP(RECEBIVEIS!$D$2,RECEBIVEIS!$AI$12:$AN$105,6,0)*2,""))</f>
        <v/>
      </c>
      <c r="BX65" s="183" t="str">
        <f>IF(AL$53="","",IF(AL65="SIM",SUM('FROTA OPER.'!$BN$36*'SERVIÇO DE BORDO'!$G65)*VLOOKUP(RECEBIVEIS!$D$2,RECEBIVEIS!$AI$12:$AN$105,6,0)*2,""))</f>
        <v/>
      </c>
    </row>
    <row r="66" spans="2:76" ht="18.75" customHeight="1" x14ac:dyDescent="0.25">
      <c r="B66" s="579" t="s">
        <v>363</v>
      </c>
      <c r="C66" s="580"/>
      <c r="D66" s="580"/>
      <c r="E66" s="580"/>
      <c r="F66" s="581"/>
      <c r="G66" s="173"/>
      <c r="H66" s="174"/>
      <c r="I66" s="174"/>
      <c r="J66" s="174"/>
      <c r="K66" s="174"/>
      <c r="L66" s="174"/>
      <c r="M66" s="174"/>
      <c r="N66" s="174"/>
      <c r="O66" s="174"/>
      <c r="P66" s="174"/>
      <c r="Q66" s="174"/>
      <c r="R66" s="174"/>
      <c r="S66" s="174"/>
      <c r="T66" s="174"/>
      <c r="U66" s="174"/>
      <c r="V66" s="174"/>
      <c r="W66" s="174"/>
      <c r="X66" s="174"/>
      <c r="Y66" s="174"/>
      <c r="Z66" s="174"/>
      <c r="AA66" s="174"/>
      <c r="AB66" s="174"/>
      <c r="AC66" s="174"/>
      <c r="AD66" s="174"/>
      <c r="AE66" s="174"/>
      <c r="AF66" s="174"/>
      <c r="AG66" s="174"/>
      <c r="AH66" s="174"/>
      <c r="AI66" s="174"/>
      <c r="AJ66" s="174"/>
      <c r="AK66" s="174"/>
      <c r="AL66" s="174"/>
      <c r="AM66" s="174"/>
      <c r="AN66" s="174"/>
      <c r="AO66" s="184"/>
      <c r="AP66" s="584" t="s">
        <v>337</v>
      </c>
      <c r="AQ66" s="585"/>
      <c r="AR66" s="585"/>
      <c r="AS66" s="586"/>
      <c r="AT66" s="179"/>
      <c r="AU66" s="183" t="str">
        <f>IF(I$53="","",IF(I66="SIM",SUM('FROTA OPER.'!$BN$7*'SERVIÇO DE BORDO'!$G66)*VLOOKUP(RECEBIVEIS!$D$2,RECEBIVEIS!$AI$12:$AN$105,6,0)*2,""))</f>
        <v/>
      </c>
      <c r="AV66" s="183" t="str">
        <f>IF(J$53="","",IF(J66="SIM",SUM('FROTA OPER.'!$BN$8*'SERVIÇO DE BORDO'!$G66)*VLOOKUP(RECEBIVEIS!$D$2,RECEBIVEIS!$AI$12:$AN$105,6,0)*2,""))</f>
        <v/>
      </c>
      <c r="AW66" s="183" t="str">
        <f>IF(K$53="","",IF(K66="SIM",SUM('FROTA OPER.'!$BN$9*'SERVIÇO DE BORDO'!$G66)*VLOOKUP(RECEBIVEIS!$D$2,RECEBIVEIS!$AI$12:$AN$105,6,0)*2,""))</f>
        <v/>
      </c>
      <c r="AX66" s="183" t="str">
        <f>IF(L$53="","",IF(L66="SIM",SUM('FROTA OPER.'!$BN$10*'SERVIÇO DE BORDO'!$G66)*VLOOKUP(RECEBIVEIS!$D$2,RECEBIVEIS!$AI$12:$AN$105,6,0)*2,""))</f>
        <v/>
      </c>
      <c r="AY66" s="183" t="str">
        <f>IF(M$53="","",IF(M66="SIM",SUM('FROTA OPER.'!$BN$11*'SERVIÇO DE BORDO'!$G66)*VLOOKUP(RECEBIVEIS!$D$2,RECEBIVEIS!$AI$12:$AN$105,6,0)*2,""))</f>
        <v/>
      </c>
      <c r="AZ66" s="183" t="str">
        <f>IF(N$53="","",IF(N66="SIM",SUM('FROTA OPER.'!$BN$12*'SERVIÇO DE BORDO'!$G66)*VLOOKUP(RECEBIVEIS!$D$2,RECEBIVEIS!$AI$12:$AN$105,6,0)*2,""))</f>
        <v/>
      </c>
      <c r="BA66" s="183" t="str">
        <f>IF(O$53="","",IF(O66="SIM",SUM('FROTA OPER.'!$BN$13*'SERVIÇO DE BORDO'!$G66)*VLOOKUP(RECEBIVEIS!$D$2,RECEBIVEIS!$AI$12:$AN$105,6,0)*2,""))</f>
        <v/>
      </c>
      <c r="BB66" s="183" t="str">
        <f>IF(P$53="","",IF(P66="SIM",SUM('FROTA OPER.'!$BN$14*'SERVIÇO DE BORDO'!$G66)*VLOOKUP(RECEBIVEIS!$D$2,RECEBIVEIS!$AI$12:$AN$105,6,0)*2,""))</f>
        <v/>
      </c>
      <c r="BC66" s="183" t="str">
        <f>IF(Q$53="","",IF(Q66="SIM",SUM('FROTA OPER.'!$BN$15*'SERVIÇO DE BORDO'!$G66)*VLOOKUP(RECEBIVEIS!$D$2,RECEBIVEIS!$AI$12:$AN$105,6,0)*2,""))</f>
        <v/>
      </c>
      <c r="BD66" s="183" t="str">
        <f>IF(R$53="","",IF(R66="SIM",SUM('FROTA OPER.'!$BN$16*'SERVIÇO DE BORDO'!$G66)*VLOOKUP(RECEBIVEIS!$D$2,RECEBIVEIS!$AI$12:$AN$105,6,0)*2,""))</f>
        <v/>
      </c>
      <c r="BE66" s="183" t="str">
        <f>IF(S$53="","",IF(S66="SIM",SUM('FROTA OPER.'!$BN$17*'SERVIÇO DE BORDO'!$G66)*VLOOKUP(RECEBIVEIS!$D$2,RECEBIVEIS!$AI$12:$AN$105,6,0)*2,""))</f>
        <v/>
      </c>
      <c r="BF66" s="183" t="str">
        <f>IF(T$53="","",IF(T66="SIM",SUM('FROTA OPER.'!$BN$18*'SERVIÇO DE BORDO'!$G66)*VLOOKUP(RECEBIVEIS!$D$2,RECEBIVEIS!$AI$12:$AN$105,6,0)*2,""))</f>
        <v/>
      </c>
      <c r="BG66" s="183" t="str">
        <f>IF(U$53="","",IF(U66="SIM",SUM('FROTA OPER.'!$BN$19*'SERVIÇO DE BORDO'!$G66)*VLOOKUP(RECEBIVEIS!$D$2,RECEBIVEIS!$AI$12:$AN$105,6,0)*2,""))</f>
        <v/>
      </c>
      <c r="BH66" s="183" t="str">
        <f>IF(V$53="","",IF(V66="SIM",SUM('FROTA OPER.'!$BN$20*'SERVIÇO DE BORDO'!$G66)*VLOOKUP(RECEBIVEIS!$D$2,RECEBIVEIS!$AI$12:$AN$105,6,0)*2,""))</f>
        <v/>
      </c>
      <c r="BI66" s="183" t="str">
        <f>IF(W$53="","",IF(W66="SIM",SUM('FROTA OPER.'!$BN$21*'SERVIÇO DE BORDO'!$G66)*VLOOKUP(RECEBIVEIS!$D$2,RECEBIVEIS!$AI$12:$AN$105,6,0)*2,""))</f>
        <v/>
      </c>
      <c r="BJ66" s="183" t="str">
        <f>IF(X$53="","",IF(X66="SIM",SUM('FROTA OPER.'!$BN$22*'SERVIÇO DE BORDO'!$G66)*VLOOKUP(RECEBIVEIS!$D$2,RECEBIVEIS!$AI$12:$AN$105,6,0)*2,""))</f>
        <v/>
      </c>
      <c r="BK66" s="183" t="str">
        <f>IF(Y$53="","",IF(Y66="SIM",SUM('FROTA OPER.'!$BN$23*'SERVIÇO DE BORDO'!$G66)*VLOOKUP(RECEBIVEIS!$D$2,RECEBIVEIS!$AI$12:$AN$105,6,0)*2,""))</f>
        <v/>
      </c>
      <c r="BL66" s="183" t="str">
        <f>IF(Z$53="","",IF(Z66="SIM",SUM('FROTA OPER.'!$BN$24*'SERVIÇO DE BORDO'!$G66)*VLOOKUP(RECEBIVEIS!$D$2,RECEBIVEIS!$AI$12:$AN$105,6,0)*2,""))</f>
        <v/>
      </c>
      <c r="BM66" s="183" t="str">
        <f>IF(AA$53="","",IF(AA66="SIM",SUM('FROTA OPER.'!$BN$25*'SERVIÇO DE BORDO'!$G66)*VLOOKUP(RECEBIVEIS!$D$2,RECEBIVEIS!$AI$12:$AN$105,6,0)*2,""))</f>
        <v/>
      </c>
      <c r="BN66" s="183" t="str">
        <f>IF(AB$53="","",IF(AB66="SIM",SUM('FROTA OPER.'!$BN$26*'SERVIÇO DE BORDO'!$G66)*VLOOKUP(RECEBIVEIS!$D$2,RECEBIVEIS!$AI$12:$AN$105,6,0)*2,""))</f>
        <v/>
      </c>
      <c r="BO66" s="183" t="str">
        <f>IF(AC$53="","",IF(AC66="SIM",SUM('FROTA OPER.'!$BN$27*'SERVIÇO DE BORDO'!$G66)*VLOOKUP(RECEBIVEIS!$D$2,RECEBIVEIS!$AI$12:$AN$105,6,0)*2,""))</f>
        <v/>
      </c>
      <c r="BP66" s="183" t="str">
        <f>IF(AD$53="","",IF(AD66="SIM",SUM('FROTA OPER.'!$BN$28*'SERVIÇO DE BORDO'!$G66)*VLOOKUP(RECEBIVEIS!$D$2,RECEBIVEIS!$AI$12:$AN$105,6,0)*2,""))</f>
        <v/>
      </c>
      <c r="BQ66" s="183" t="str">
        <f>IF(AE$53="","",IF(AE66="SIM",SUM('FROTA OPER.'!$BN$29*'SERVIÇO DE BORDO'!$G66)*VLOOKUP(RECEBIVEIS!$D$2,RECEBIVEIS!$AI$12:$AN$105,6,0)*2,""))</f>
        <v/>
      </c>
      <c r="BR66" s="183" t="str">
        <f>IF(AF$53="","",IF(AF66="SIM",SUM('FROTA OPER.'!$BN$30*'SERVIÇO DE BORDO'!$G66)*VLOOKUP(RECEBIVEIS!$D$2,RECEBIVEIS!$AI$12:$AN$105,6,0)*2,""))</f>
        <v/>
      </c>
      <c r="BS66" s="183" t="str">
        <f>IF(AG$53="","",IF(AG66="SIM",SUM('FROTA OPER.'!$BN$31*'SERVIÇO DE BORDO'!$G66)*VLOOKUP(RECEBIVEIS!$D$2,RECEBIVEIS!$AI$12:$AN$105,6,0)*2,""))</f>
        <v/>
      </c>
      <c r="BT66" s="183" t="str">
        <f>IF(AH$53="","",IF(AH66="SIM",SUM('FROTA OPER.'!$BN$32*'SERVIÇO DE BORDO'!$G66)*VLOOKUP(RECEBIVEIS!$D$2,RECEBIVEIS!$AI$12:$AN$105,6,0)*2,""))</f>
        <v/>
      </c>
      <c r="BU66" s="183" t="str">
        <f>IF(AI$53="","",IF(AI66="SIM",SUM('FROTA OPER.'!$BN$33*'SERVIÇO DE BORDO'!$G66)*VLOOKUP(RECEBIVEIS!$D$2,RECEBIVEIS!$AI$12:$AN$105,6,0)*2,""))</f>
        <v/>
      </c>
      <c r="BV66" s="183" t="str">
        <f>IF(AJ$53="","",IF(AJ66="SIM",SUM('FROTA OPER.'!$BN$34*'SERVIÇO DE BORDO'!$G66)*VLOOKUP(RECEBIVEIS!$D$2,RECEBIVEIS!$AI$12:$AN$105,6,0)*2,""))</f>
        <v/>
      </c>
      <c r="BW66" s="183" t="str">
        <f>IF(AK$53="","",IF(AK66="SIM",SUM('FROTA OPER.'!$BN$35*'SERVIÇO DE BORDO'!$G66)*VLOOKUP(RECEBIVEIS!$D$2,RECEBIVEIS!$AI$12:$AN$105,6,0)*2,""))</f>
        <v/>
      </c>
      <c r="BX66" s="183" t="str">
        <f>IF(AL$53="","",IF(AL66="SIM",SUM('FROTA OPER.'!$BN$36*'SERVIÇO DE BORDO'!$G66)*VLOOKUP(RECEBIVEIS!$D$2,RECEBIVEIS!$AI$12:$AN$105,6,0)*2,""))</f>
        <v/>
      </c>
    </row>
    <row r="67" spans="2:76" ht="18.75" customHeight="1" x14ac:dyDescent="0.25">
      <c r="B67" s="558" t="s">
        <v>364</v>
      </c>
      <c r="C67" s="559"/>
      <c r="D67" s="559"/>
      <c r="E67" s="559"/>
      <c r="F67" s="560"/>
      <c r="G67" s="582">
        <v>7</v>
      </c>
      <c r="H67" s="583"/>
      <c r="I67" s="163"/>
      <c r="J67" s="164"/>
      <c r="K67" s="163"/>
      <c r="L67" s="164"/>
      <c r="M67" s="163"/>
      <c r="N67" s="164"/>
      <c r="O67" s="163"/>
      <c r="P67" s="164"/>
      <c r="Q67" s="163"/>
      <c r="R67" s="164"/>
      <c r="S67" s="163"/>
      <c r="T67" s="164"/>
      <c r="U67" s="163"/>
      <c r="V67" s="164"/>
      <c r="W67" s="163"/>
      <c r="X67" s="164"/>
      <c r="Y67" s="163"/>
      <c r="Z67" s="164"/>
      <c r="AA67" s="163"/>
      <c r="AB67" s="164"/>
      <c r="AC67" s="163"/>
      <c r="AD67" s="164"/>
      <c r="AE67" s="163"/>
      <c r="AF67" s="164"/>
      <c r="AG67" s="163"/>
      <c r="AH67" s="164"/>
      <c r="AI67" s="163"/>
      <c r="AJ67" s="164"/>
      <c r="AK67" s="163"/>
      <c r="AL67" s="164"/>
      <c r="AM67" s="587">
        <f>SUM(AU67:BX67)</f>
        <v>0</v>
      </c>
      <c r="AN67" s="588"/>
      <c r="AO67" s="589"/>
      <c r="AP67" s="561" t="s">
        <v>365</v>
      </c>
      <c r="AQ67" s="562"/>
      <c r="AR67" s="562"/>
      <c r="AS67" s="563"/>
      <c r="AT67" s="179"/>
      <c r="AU67" s="183" t="str">
        <f>IF(I$53="","",IF(I67="SIM",SUM('FROTA OPER.'!$BN$7*'SERVIÇO DE BORDO'!$G67)*VLOOKUP(RECEBIVEIS!$D$2,RECEBIVEIS!$AI$12:$AN$105,6,0)*2,""))</f>
        <v/>
      </c>
      <c r="AV67" s="183" t="str">
        <f>IF(J$53="","",IF(J67="SIM",SUM('FROTA OPER.'!$BN$8*'SERVIÇO DE BORDO'!$G67)*VLOOKUP(RECEBIVEIS!$D$2,RECEBIVEIS!$AI$12:$AN$105,6,0)*2,""))</f>
        <v/>
      </c>
      <c r="AW67" s="183" t="str">
        <f>IF(K$53="","",IF(K67="SIM",SUM('FROTA OPER.'!$BN$9*'SERVIÇO DE BORDO'!$G67)*VLOOKUP(RECEBIVEIS!$D$2,RECEBIVEIS!$AI$12:$AN$105,6,0)*2,""))</f>
        <v/>
      </c>
      <c r="AX67" s="183" t="str">
        <f>IF(L$53="","",IF(L67="SIM",SUM('FROTA OPER.'!$BN$10*'SERVIÇO DE BORDO'!$G67)*VLOOKUP(RECEBIVEIS!$D$2,RECEBIVEIS!$AI$12:$AN$105,6,0)*2,""))</f>
        <v/>
      </c>
      <c r="AY67" s="183" t="str">
        <f>IF(M$53="","",IF(M67="SIM",SUM('FROTA OPER.'!$BN$11*'SERVIÇO DE BORDO'!$G67)*VLOOKUP(RECEBIVEIS!$D$2,RECEBIVEIS!$AI$12:$AN$105,6,0)*2,""))</f>
        <v/>
      </c>
      <c r="AZ67" s="183" t="str">
        <f>IF(N$53="","",IF(N67="SIM",SUM('FROTA OPER.'!$BN$12*'SERVIÇO DE BORDO'!$G67)*VLOOKUP(RECEBIVEIS!$D$2,RECEBIVEIS!$AI$12:$AN$105,6,0)*2,""))</f>
        <v/>
      </c>
      <c r="BA67" s="183" t="str">
        <f>IF(O$53="","",IF(O67="SIM",SUM('FROTA OPER.'!$BN$13*'SERVIÇO DE BORDO'!$G67)*VLOOKUP(RECEBIVEIS!$D$2,RECEBIVEIS!$AI$12:$AN$105,6,0)*2,""))</f>
        <v/>
      </c>
      <c r="BB67" s="183" t="str">
        <f>IF(P$53="","",IF(P67="SIM",SUM('FROTA OPER.'!$BN$14*'SERVIÇO DE BORDO'!$G67)*VLOOKUP(RECEBIVEIS!$D$2,RECEBIVEIS!$AI$12:$AN$105,6,0)*2,""))</f>
        <v/>
      </c>
      <c r="BC67" s="183" t="str">
        <f>IF(Q$53="","",IF(Q67="SIM",SUM('FROTA OPER.'!$BN$15*'SERVIÇO DE BORDO'!$G67)*VLOOKUP(RECEBIVEIS!$D$2,RECEBIVEIS!$AI$12:$AN$105,6,0)*2,""))</f>
        <v/>
      </c>
      <c r="BD67" s="183" t="str">
        <f>IF(R$53="","",IF(R67="SIM",SUM('FROTA OPER.'!$BN$16*'SERVIÇO DE BORDO'!$G67)*VLOOKUP(RECEBIVEIS!$D$2,RECEBIVEIS!$AI$12:$AN$105,6,0)*2,""))</f>
        <v/>
      </c>
      <c r="BE67" s="183" t="str">
        <f>IF(S$53="","",IF(S67="SIM",SUM('FROTA OPER.'!$BN$17*'SERVIÇO DE BORDO'!$G67)*VLOOKUP(RECEBIVEIS!$D$2,RECEBIVEIS!$AI$12:$AN$105,6,0)*2,""))</f>
        <v/>
      </c>
      <c r="BF67" s="183" t="str">
        <f>IF(T$53="","",IF(T67="SIM",SUM('FROTA OPER.'!$BN$18*'SERVIÇO DE BORDO'!$G67)*VLOOKUP(RECEBIVEIS!$D$2,RECEBIVEIS!$AI$12:$AN$105,6,0)*2,""))</f>
        <v/>
      </c>
      <c r="BG67" s="183" t="str">
        <f>IF(U$53="","",IF(U67="SIM",SUM('FROTA OPER.'!$BN$19*'SERVIÇO DE BORDO'!$G67)*VLOOKUP(RECEBIVEIS!$D$2,RECEBIVEIS!$AI$12:$AN$105,6,0)*2,""))</f>
        <v/>
      </c>
      <c r="BH67" s="183" t="str">
        <f>IF(V$53="","",IF(V67="SIM",SUM('FROTA OPER.'!$BN$20*'SERVIÇO DE BORDO'!$G67)*VLOOKUP(RECEBIVEIS!$D$2,RECEBIVEIS!$AI$12:$AN$105,6,0)*2,""))</f>
        <v/>
      </c>
      <c r="BI67" s="183" t="str">
        <f>IF(W$53="","",IF(W67="SIM",SUM('FROTA OPER.'!$BN$21*'SERVIÇO DE BORDO'!$G67)*VLOOKUP(RECEBIVEIS!$D$2,RECEBIVEIS!$AI$12:$AN$105,6,0)*2,""))</f>
        <v/>
      </c>
      <c r="BJ67" s="183" t="str">
        <f>IF(X$53="","",IF(X67="SIM",SUM('FROTA OPER.'!$BN$22*'SERVIÇO DE BORDO'!$G67)*VLOOKUP(RECEBIVEIS!$D$2,RECEBIVEIS!$AI$12:$AN$105,6,0)*2,""))</f>
        <v/>
      </c>
      <c r="BK67" s="183" t="str">
        <f>IF(Y$53="","",IF(Y67="SIM",SUM('FROTA OPER.'!$BN$23*'SERVIÇO DE BORDO'!$G67)*VLOOKUP(RECEBIVEIS!$D$2,RECEBIVEIS!$AI$12:$AN$105,6,0)*2,""))</f>
        <v/>
      </c>
      <c r="BL67" s="183" t="str">
        <f>IF(Z$53="","",IF(Z67="SIM",SUM('FROTA OPER.'!$BN$24*'SERVIÇO DE BORDO'!$G67)*VLOOKUP(RECEBIVEIS!$D$2,RECEBIVEIS!$AI$12:$AN$105,6,0)*2,""))</f>
        <v/>
      </c>
      <c r="BM67" s="183" t="str">
        <f>IF(AA$53="","",IF(AA67="SIM",SUM('FROTA OPER.'!$BN$25*'SERVIÇO DE BORDO'!$G67)*VLOOKUP(RECEBIVEIS!$D$2,RECEBIVEIS!$AI$12:$AN$105,6,0)*2,""))</f>
        <v/>
      </c>
      <c r="BN67" s="183" t="str">
        <f>IF(AB$53="","",IF(AB67="SIM",SUM('FROTA OPER.'!$BN$26*'SERVIÇO DE BORDO'!$G67)*VLOOKUP(RECEBIVEIS!$D$2,RECEBIVEIS!$AI$12:$AN$105,6,0)*2,""))</f>
        <v/>
      </c>
      <c r="BO67" s="183" t="str">
        <f>IF(AC$53="","",IF(AC67="SIM",SUM('FROTA OPER.'!$BN$27*'SERVIÇO DE BORDO'!$G67)*VLOOKUP(RECEBIVEIS!$D$2,RECEBIVEIS!$AI$12:$AN$105,6,0)*2,""))</f>
        <v/>
      </c>
      <c r="BP67" s="183" t="str">
        <f>IF(AD$53="","",IF(AD67="SIM",SUM('FROTA OPER.'!$BN$28*'SERVIÇO DE BORDO'!$G67)*VLOOKUP(RECEBIVEIS!$D$2,RECEBIVEIS!$AI$12:$AN$105,6,0)*2,""))</f>
        <v/>
      </c>
      <c r="BQ67" s="183" t="str">
        <f>IF(AE$53="","",IF(AE67="SIM",SUM('FROTA OPER.'!$BN$29*'SERVIÇO DE BORDO'!$G67)*VLOOKUP(RECEBIVEIS!$D$2,RECEBIVEIS!$AI$12:$AN$105,6,0)*2,""))</f>
        <v/>
      </c>
      <c r="BR67" s="183" t="str">
        <f>IF(AF$53="","",IF(AF67="SIM",SUM('FROTA OPER.'!$BN$30*'SERVIÇO DE BORDO'!$G67)*VLOOKUP(RECEBIVEIS!$D$2,RECEBIVEIS!$AI$12:$AN$105,6,0)*2,""))</f>
        <v/>
      </c>
      <c r="BS67" s="183" t="str">
        <f>IF(AG$53="","",IF(AG67="SIM",SUM('FROTA OPER.'!$BN$31*'SERVIÇO DE BORDO'!$G67)*VLOOKUP(RECEBIVEIS!$D$2,RECEBIVEIS!$AI$12:$AN$105,6,0)*2,""))</f>
        <v/>
      </c>
      <c r="BT67" s="183" t="str">
        <f>IF(AH$53="","",IF(AH67="SIM",SUM('FROTA OPER.'!$BN$32*'SERVIÇO DE BORDO'!$G67)*VLOOKUP(RECEBIVEIS!$D$2,RECEBIVEIS!$AI$12:$AN$105,6,0)*2,""))</f>
        <v/>
      </c>
      <c r="BU67" s="183" t="str">
        <f>IF(AI$53="","",IF(AI67="SIM",SUM('FROTA OPER.'!$BN$33*'SERVIÇO DE BORDO'!$G67)*VLOOKUP(RECEBIVEIS!$D$2,RECEBIVEIS!$AI$12:$AN$105,6,0)*2,""))</f>
        <v/>
      </c>
      <c r="BV67" s="183" t="str">
        <f>IF(AJ$53="","",IF(AJ67="SIM",SUM('FROTA OPER.'!$BN$34*'SERVIÇO DE BORDO'!$G67)*VLOOKUP(RECEBIVEIS!$D$2,RECEBIVEIS!$AI$12:$AN$105,6,0)*2,""))</f>
        <v/>
      </c>
      <c r="BW67" s="183" t="str">
        <f>IF(AK$53="","",IF(AK67="SIM",SUM('FROTA OPER.'!$BN$35*'SERVIÇO DE BORDO'!$G67)*VLOOKUP(RECEBIVEIS!$D$2,RECEBIVEIS!$AI$12:$AN$105,6,0)*2,""))</f>
        <v/>
      </c>
      <c r="BX67" s="183" t="str">
        <f>IF(AL$53="","",IF(AL67="SIM",SUM('FROTA OPER.'!$BN$36*'SERVIÇO DE BORDO'!$G67)*VLOOKUP(RECEBIVEIS!$D$2,RECEBIVEIS!$AI$12:$AN$105,6,0)*2,""))</f>
        <v/>
      </c>
    </row>
    <row r="68" spans="2:76" ht="18.75" customHeight="1" x14ac:dyDescent="0.25">
      <c r="B68" s="570" t="s">
        <v>366</v>
      </c>
      <c r="C68" s="571"/>
      <c r="D68" s="571"/>
      <c r="E68" s="571"/>
      <c r="F68" s="572"/>
      <c r="G68" s="582">
        <v>9</v>
      </c>
      <c r="H68" s="583"/>
      <c r="I68" s="163"/>
      <c r="J68" s="164"/>
      <c r="K68" s="163"/>
      <c r="L68" s="164"/>
      <c r="M68" s="163"/>
      <c r="N68" s="164"/>
      <c r="O68" s="163"/>
      <c r="P68" s="164"/>
      <c r="Q68" s="163"/>
      <c r="R68" s="164"/>
      <c r="S68" s="163"/>
      <c r="T68" s="164"/>
      <c r="U68" s="163"/>
      <c r="V68" s="164"/>
      <c r="W68" s="163"/>
      <c r="X68" s="164"/>
      <c r="Y68" s="163"/>
      <c r="Z68" s="164"/>
      <c r="AA68" s="163"/>
      <c r="AB68" s="164"/>
      <c r="AC68" s="163"/>
      <c r="AD68" s="164"/>
      <c r="AE68" s="163"/>
      <c r="AF68" s="164"/>
      <c r="AG68" s="163"/>
      <c r="AH68" s="164"/>
      <c r="AI68" s="163"/>
      <c r="AJ68" s="164"/>
      <c r="AK68" s="163"/>
      <c r="AL68" s="164"/>
      <c r="AM68" s="587">
        <f>SUM(AU68:BX68)</f>
        <v>0</v>
      </c>
      <c r="AN68" s="588"/>
      <c r="AO68" s="589"/>
      <c r="AP68" s="564"/>
      <c r="AQ68" s="565"/>
      <c r="AR68" s="565"/>
      <c r="AS68" s="566"/>
      <c r="AT68" s="179"/>
      <c r="AU68" s="183" t="str">
        <f>IF(I$53="","",IF(I68="SIM",SUM('FROTA OPER.'!$BN$7*'SERVIÇO DE BORDO'!$G68)*VLOOKUP(RECEBIVEIS!$D$2,RECEBIVEIS!$AI$12:$AN$105,6,0)*2,""))</f>
        <v/>
      </c>
      <c r="AV68" s="183" t="str">
        <f>IF(J$53="","",IF(J68="SIM",SUM('FROTA OPER.'!$BN$8*'SERVIÇO DE BORDO'!$G68)*VLOOKUP(RECEBIVEIS!$D$2,RECEBIVEIS!$AI$12:$AN$105,6,0)*2,""))</f>
        <v/>
      </c>
      <c r="AW68" s="183" t="str">
        <f>IF(K$53="","",IF(K68="SIM",SUM('FROTA OPER.'!$BN$9*'SERVIÇO DE BORDO'!$G68)*VLOOKUP(RECEBIVEIS!$D$2,RECEBIVEIS!$AI$12:$AN$105,6,0)*2,""))</f>
        <v/>
      </c>
      <c r="AX68" s="183" t="str">
        <f>IF(L$53="","",IF(L68="SIM",SUM('FROTA OPER.'!$BN$10*'SERVIÇO DE BORDO'!$G68)*VLOOKUP(RECEBIVEIS!$D$2,RECEBIVEIS!$AI$12:$AN$105,6,0)*2,""))</f>
        <v/>
      </c>
      <c r="AY68" s="183" t="str">
        <f>IF(M$53="","",IF(M68="SIM",SUM('FROTA OPER.'!$BN$11*'SERVIÇO DE BORDO'!$G68)*VLOOKUP(RECEBIVEIS!$D$2,RECEBIVEIS!$AI$12:$AN$105,6,0)*2,""))</f>
        <v/>
      </c>
      <c r="AZ68" s="183" t="str">
        <f>IF(N$53="","",IF(N68="SIM",SUM('FROTA OPER.'!$BN$12*'SERVIÇO DE BORDO'!$G68)*VLOOKUP(RECEBIVEIS!$D$2,RECEBIVEIS!$AI$12:$AN$105,6,0)*2,""))</f>
        <v/>
      </c>
      <c r="BA68" s="183" t="str">
        <f>IF(O$53="","",IF(O68="SIM",SUM('FROTA OPER.'!$BN$13*'SERVIÇO DE BORDO'!$G68)*VLOOKUP(RECEBIVEIS!$D$2,RECEBIVEIS!$AI$12:$AN$105,6,0)*2,""))</f>
        <v/>
      </c>
      <c r="BB68" s="183" t="str">
        <f>IF(P$53="","",IF(P68="SIM",SUM('FROTA OPER.'!$BN$14*'SERVIÇO DE BORDO'!$G68)*VLOOKUP(RECEBIVEIS!$D$2,RECEBIVEIS!$AI$12:$AN$105,6,0)*2,""))</f>
        <v/>
      </c>
      <c r="BC68" s="183" t="str">
        <f>IF(Q$53="","",IF(Q68="SIM",SUM('FROTA OPER.'!$BN$15*'SERVIÇO DE BORDO'!$G68)*VLOOKUP(RECEBIVEIS!$D$2,RECEBIVEIS!$AI$12:$AN$105,6,0)*2,""))</f>
        <v/>
      </c>
      <c r="BD68" s="183" t="str">
        <f>IF(R$53="","",IF(R68="SIM",SUM('FROTA OPER.'!$BN$16*'SERVIÇO DE BORDO'!$G68)*VLOOKUP(RECEBIVEIS!$D$2,RECEBIVEIS!$AI$12:$AN$105,6,0)*2,""))</f>
        <v/>
      </c>
      <c r="BE68" s="183" t="str">
        <f>IF(S$53="","",IF(S68="SIM",SUM('FROTA OPER.'!$BN$17*'SERVIÇO DE BORDO'!$G68)*VLOOKUP(RECEBIVEIS!$D$2,RECEBIVEIS!$AI$12:$AN$105,6,0)*2,""))</f>
        <v/>
      </c>
      <c r="BF68" s="183" t="str">
        <f>IF(T$53="","",IF(T68="SIM",SUM('FROTA OPER.'!$BN$18*'SERVIÇO DE BORDO'!$G68)*VLOOKUP(RECEBIVEIS!$D$2,RECEBIVEIS!$AI$12:$AN$105,6,0)*2,""))</f>
        <v/>
      </c>
      <c r="BG68" s="183" t="str">
        <f>IF(U$53="","",IF(U68="SIM",SUM('FROTA OPER.'!$BN$19*'SERVIÇO DE BORDO'!$G68)*VLOOKUP(RECEBIVEIS!$D$2,RECEBIVEIS!$AI$12:$AN$105,6,0)*2,""))</f>
        <v/>
      </c>
      <c r="BH68" s="183" t="str">
        <f>IF(V$53="","",IF(V68="SIM",SUM('FROTA OPER.'!$BN$20*'SERVIÇO DE BORDO'!$G68)*VLOOKUP(RECEBIVEIS!$D$2,RECEBIVEIS!$AI$12:$AN$105,6,0)*2,""))</f>
        <v/>
      </c>
      <c r="BI68" s="183" t="str">
        <f>IF(W$53="","",IF(W68="SIM",SUM('FROTA OPER.'!$BN$21*'SERVIÇO DE BORDO'!$G68)*VLOOKUP(RECEBIVEIS!$D$2,RECEBIVEIS!$AI$12:$AN$105,6,0)*2,""))</f>
        <v/>
      </c>
      <c r="BJ68" s="183" t="str">
        <f>IF(X$53="","",IF(X68="SIM",SUM('FROTA OPER.'!$BN$22*'SERVIÇO DE BORDO'!$G68)*VLOOKUP(RECEBIVEIS!$D$2,RECEBIVEIS!$AI$12:$AN$105,6,0)*2,""))</f>
        <v/>
      </c>
      <c r="BK68" s="183" t="str">
        <f>IF(Y$53="","",IF(Y68="SIM",SUM('FROTA OPER.'!$BN$23*'SERVIÇO DE BORDO'!$G68)*VLOOKUP(RECEBIVEIS!$D$2,RECEBIVEIS!$AI$12:$AN$105,6,0)*2,""))</f>
        <v/>
      </c>
      <c r="BL68" s="183" t="str">
        <f>IF(Z$53="","",IF(Z68="SIM",SUM('FROTA OPER.'!$BN$24*'SERVIÇO DE BORDO'!$G68)*VLOOKUP(RECEBIVEIS!$D$2,RECEBIVEIS!$AI$12:$AN$105,6,0)*2,""))</f>
        <v/>
      </c>
      <c r="BM68" s="183" t="str">
        <f>IF(AA$53="","",IF(AA68="SIM",SUM('FROTA OPER.'!$BN$25*'SERVIÇO DE BORDO'!$G68)*VLOOKUP(RECEBIVEIS!$D$2,RECEBIVEIS!$AI$12:$AN$105,6,0)*2,""))</f>
        <v/>
      </c>
      <c r="BN68" s="183" t="str">
        <f>IF(AB$53="","",IF(AB68="SIM",SUM('FROTA OPER.'!$BN$26*'SERVIÇO DE BORDO'!$G68)*VLOOKUP(RECEBIVEIS!$D$2,RECEBIVEIS!$AI$12:$AN$105,6,0)*2,""))</f>
        <v/>
      </c>
      <c r="BO68" s="183" t="str">
        <f>IF(AC$53="","",IF(AC68="SIM",SUM('FROTA OPER.'!$BN$27*'SERVIÇO DE BORDO'!$G68)*VLOOKUP(RECEBIVEIS!$D$2,RECEBIVEIS!$AI$12:$AN$105,6,0)*2,""))</f>
        <v/>
      </c>
      <c r="BP68" s="183" t="str">
        <f>IF(AD$53="","",IF(AD68="SIM",SUM('FROTA OPER.'!$BN$28*'SERVIÇO DE BORDO'!$G68)*VLOOKUP(RECEBIVEIS!$D$2,RECEBIVEIS!$AI$12:$AN$105,6,0)*2,""))</f>
        <v/>
      </c>
      <c r="BQ68" s="183" t="str">
        <f>IF(AE$53="","",IF(AE68="SIM",SUM('FROTA OPER.'!$BN$29*'SERVIÇO DE BORDO'!$G68)*VLOOKUP(RECEBIVEIS!$D$2,RECEBIVEIS!$AI$12:$AN$105,6,0)*2,""))</f>
        <v/>
      </c>
      <c r="BR68" s="183" t="str">
        <f>IF(AF$53="","",IF(AF68="SIM",SUM('FROTA OPER.'!$BN$30*'SERVIÇO DE BORDO'!$G68)*VLOOKUP(RECEBIVEIS!$D$2,RECEBIVEIS!$AI$12:$AN$105,6,0)*2,""))</f>
        <v/>
      </c>
      <c r="BS68" s="183" t="str">
        <f>IF(AG$53="","",IF(AG68="SIM",SUM('FROTA OPER.'!$BN$31*'SERVIÇO DE BORDO'!$G68)*VLOOKUP(RECEBIVEIS!$D$2,RECEBIVEIS!$AI$12:$AN$105,6,0)*2,""))</f>
        <v/>
      </c>
      <c r="BT68" s="183" t="str">
        <f>IF(AH$53="","",IF(AH68="SIM",SUM('FROTA OPER.'!$BN$32*'SERVIÇO DE BORDO'!$G68)*VLOOKUP(RECEBIVEIS!$D$2,RECEBIVEIS!$AI$12:$AN$105,6,0)*2,""))</f>
        <v/>
      </c>
      <c r="BU68" s="183" t="str">
        <f>IF(AI$53="","",IF(AI68="SIM",SUM('FROTA OPER.'!$BN$33*'SERVIÇO DE BORDO'!$G68)*VLOOKUP(RECEBIVEIS!$D$2,RECEBIVEIS!$AI$12:$AN$105,6,0)*2,""))</f>
        <v/>
      </c>
      <c r="BV68" s="183" t="str">
        <f>IF(AJ$53="","",IF(AJ68="SIM",SUM('FROTA OPER.'!$BN$34*'SERVIÇO DE BORDO'!$G68)*VLOOKUP(RECEBIVEIS!$D$2,RECEBIVEIS!$AI$12:$AN$105,6,0)*2,""))</f>
        <v/>
      </c>
      <c r="BW68" s="183" t="str">
        <f>IF(AK$53="","",IF(AK68="SIM",SUM('FROTA OPER.'!$BN$35*'SERVIÇO DE BORDO'!$G68)*VLOOKUP(RECEBIVEIS!$D$2,RECEBIVEIS!$AI$12:$AN$105,6,0)*2,""))</f>
        <v/>
      </c>
      <c r="BX68" s="183" t="str">
        <f>IF(AL$53="","",IF(AL68="SIM",SUM('FROTA OPER.'!$BN$36*'SERVIÇO DE BORDO'!$G68)*VLOOKUP(RECEBIVEIS!$D$2,RECEBIVEIS!$AI$12:$AN$105,6,0)*2,""))</f>
        <v/>
      </c>
    </row>
    <row r="69" spans="2:76" ht="18.75" customHeight="1" x14ac:dyDescent="0.25">
      <c r="B69" s="558" t="s">
        <v>367</v>
      </c>
      <c r="C69" s="559"/>
      <c r="D69" s="559"/>
      <c r="E69" s="559"/>
      <c r="F69" s="560"/>
      <c r="G69" s="582">
        <v>4</v>
      </c>
      <c r="H69" s="583"/>
      <c r="I69" s="163"/>
      <c r="J69" s="164"/>
      <c r="K69" s="163"/>
      <c r="L69" s="164"/>
      <c r="M69" s="163"/>
      <c r="N69" s="164"/>
      <c r="O69" s="163"/>
      <c r="P69" s="164"/>
      <c r="Q69" s="163"/>
      <c r="R69" s="164"/>
      <c r="S69" s="163"/>
      <c r="T69" s="164"/>
      <c r="U69" s="163"/>
      <c r="V69" s="164"/>
      <c r="W69" s="163"/>
      <c r="X69" s="164"/>
      <c r="Y69" s="163"/>
      <c r="Z69" s="164"/>
      <c r="AA69" s="163"/>
      <c r="AB69" s="164"/>
      <c r="AC69" s="163"/>
      <c r="AD69" s="164"/>
      <c r="AE69" s="163"/>
      <c r="AF69" s="164"/>
      <c r="AG69" s="163"/>
      <c r="AH69" s="164"/>
      <c r="AI69" s="163"/>
      <c r="AJ69" s="164"/>
      <c r="AK69" s="163"/>
      <c r="AL69" s="164"/>
      <c r="AM69" s="587">
        <f>SUM(AU69:BX69)</f>
        <v>0</v>
      </c>
      <c r="AN69" s="588"/>
      <c r="AO69" s="589"/>
      <c r="AP69" s="564"/>
      <c r="AQ69" s="565"/>
      <c r="AR69" s="565"/>
      <c r="AS69" s="566"/>
      <c r="AT69" s="179"/>
      <c r="AU69" s="183" t="str">
        <f>IF(I$53="","",IF(I69="SIM",SUM('FROTA OPER.'!$BN$7*'SERVIÇO DE BORDO'!$G69)*VLOOKUP(RECEBIVEIS!$D$2,RECEBIVEIS!$AI$12:$AN$105,6,0)*2,""))</f>
        <v/>
      </c>
      <c r="AV69" s="183" t="str">
        <f>IF(J$53="","",IF(J69="SIM",SUM('FROTA OPER.'!$BN$8*'SERVIÇO DE BORDO'!$G69)*VLOOKUP(RECEBIVEIS!$D$2,RECEBIVEIS!$AI$12:$AN$105,6,0)*2,""))</f>
        <v/>
      </c>
      <c r="AW69" s="183" t="str">
        <f>IF(K$53="","",IF(K69="SIM",SUM('FROTA OPER.'!$BN$9*'SERVIÇO DE BORDO'!$G69)*VLOOKUP(RECEBIVEIS!$D$2,RECEBIVEIS!$AI$12:$AN$105,6,0)*2,""))</f>
        <v/>
      </c>
      <c r="AX69" s="183" t="str">
        <f>IF(L$53="","",IF(L69="SIM",SUM('FROTA OPER.'!$BN$10*'SERVIÇO DE BORDO'!$G69)*VLOOKUP(RECEBIVEIS!$D$2,RECEBIVEIS!$AI$12:$AN$105,6,0)*2,""))</f>
        <v/>
      </c>
      <c r="AY69" s="183" t="str">
        <f>IF(M$53="","",IF(M69="SIM",SUM('FROTA OPER.'!$BN$11*'SERVIÇO DE BORDO'!$G69)*VLOOKUP(RECEBIVEIS!$D$2,RECEBIVEIS!$AI$12:$AN$105,6,0)*2,""))</f>
        <v/>
      </c>
      <c r="AZ69" s="183" t="str">
        <f>IF(N$53="","",IF(N69="SIM",SUM('FROTA OPER.'!$BN$12*'SERVIÇO DE BORDO'!$G69)*VLOOKUP(RECEBIVEIS!$D$2,RECEBIVEIS!$AI$12:$AN$105,6,0)*2,""))</f>
        <v/>
      </c>
      <c r="BA69" s="183" t="str">
        <f>IF(O$53="","",IF(O69="SIM",SUM('FROTA OPER.'!$BN$13*'SERVIÇO DE BORDO'!$G69)*VLOOKUP(RECEBIVEIS!$D$2,RECEBIVEIS!$AI$12:$AN$105,6,0)*2,""))</f>
        <v/>
      </c>
      <c r="BB69" s="183" t="str">
        <f>IF(P$53="","",IF(P69="SIM",SUM('FROTA OPER.'!$BN$14*'SERVIÇO DE BORDO'!$G69)*VLOOKUP(RECEBIVEIS!$D$2,RECEBIVEIS!$AI$12:$AN$105,6,0)*2,""))</f>
        <v/>
      </c>
      <c r="BC69" s="183" t="str">
        <f>IF(Q$53="","",IF(Q69="SIM",SUM('FROTA OPER.'!$BN$15*'SERVIÇO DE BORDO'!$G69)*VLOOKUP(RECEBIVEIS!$D$2,RECEBIVEIS!$AI$12:$AN$105,6,0)*2,""))</f>
        <v/>
      </c>
      <c r="BD69" s="183" t="str">
        <f>IF(R$53="","",IF(R69="SIM",SUM('FROTA OPER.'!$BN$16*'SERVIÇO DE BORDO'!$G69)*VLOOKUP(RECEBIVEIS!$D$2,RECEBIVEIS!$AI$12:$AN$105,6,0)*2,""))</f>
        <v/>
      </c>
      <c r="BE69" s="183" t="str">
        <f>IF(S$53="","",IF(S69="SIM",SUM('FROTA OPER.'!$BN$17*'SERVIÇO DE BORDO'!$G69)*VLOOKUP(RECEBIVEIS!$D$2,RECEBIVEIS!$AI$12:$AN$105,6,0)*2,""))</f>
        <v/>
      </c>
      <c r="BF69" s="183" t="str">
        <f>IF(T$53="","",IF(T69="SIM",SUM('FROTA OPER.'!$BN$18*'SERVIÇO DE BORDO'!$G69)*VLOOKUP(RECEBIVEIS!$D$2,RECEBIVEIS!$AI$12:$AN$105,6,0)*2,""))</f>
        <v/>
      </c>
      <c r="BG69" s="183" t="str">
        <f>IF(U$53="","",IF(U69="SIM",SUM('FROTA OPER.'!$BN$19*'SERVIÇO DE BORDO'!$G69)*VLOOKUP(RECEBIVEIS!$D$2,RECEBIVEIS!$AI$12:$AN$105,6,0)*2,""))</f>
        <v/>
      </c>
      <c r="BH69" s="183" t="str">
        <f>IF(V$53="","",IF(V69="SIM",SUM('FROTA OPER.'!$BN$20*'SERVIÇO DE BORDO'!$G69)*VLOOKUP(RECEBIVEIS!$D$2,RECEBIVEIS!$AI$12:$AN$105,6,0)*2,""))</f>
        <v/>
      </c>
      <c r="BI69" s="183" t="str">
        <f>IF(W$53="","",IF(W69="SIM",SUM('FROTA OPER.'!$BN$21*'SERVIÇO DE BORDO'!$G69)*VLOOKUP(RECEBIVEIS!$D$2,RECEBIVEIS!$AI$12:$AN$105,6,0)*2,""))</f>
        <v/>
      </c>
      <c r="BJ69" s="183" t="str">
        <f>IF(X$53="","",IF(X69="SIM",SUM('FROTA OPER.'!$BN$22*'SERVIÇO DE BORDO'!$G69)*VLOOKUP(RECEBIVEIS!$D$2,RECEBIVEIS!$AI$12:$AN$105,6,0)*2,""))</f>
        <v/>
      </c>
      <c r="BK69" s="183" t="str">
        <f>IF(Y$53="","",IF(Y69="SIM",SUM('FROTA OPER.'!$BN$23*'SERVIÇO DE BORDO'!$G69)*VLOOKUP(RECEBIVEIS!$D$2,RECEBIVEIS!$AI$12:$AN$105,6,0)*2,""))</f>
        <v/>
      </c>
      <c r="BL69" s="183" t="str">
        <f>IF(Z$53="","",IF(Z69="SIM",SUM('FROTA OPER.'!$BN$24*'SERVIÇO DE BORDO'!$G69)*VLOOKUP(RECEBIVEIS!$D$2,RECEBIVEIS!$AI$12:$AN$105,6,0)*2,""))</f>
        <v/>
      </c>
      <c r="BM69" s="183" t="str">
        <f>IF(AA$53="","",IF(AA69="SIM",SUM('FROTA OPER.'!$BN$25*'SERVIÇO DE BORDO'!$G69)*VLOOKUP(RECEBIVEIS!$D$2,RECEBIVEIS!$AI$12:$AN$105,6,0)*2,""))</f>
        <v/>
      </c>
      <c r="BN69" s="183" t="str">
        <f>IF(AB$53="","",IF(AB69="SIM",SUM('FROTA OPER.'!$BN$26*'SERVIÇO DE BORDO'!$G69)*VLOOKUP(RECEBIVEIS!$D$2,RECEBIVEIS!$AI$12:$AN$105,6,0)*2,""))</f>
        <v/>
      </c>
      <c r="BO69" s="183" t="str">
        <f>IF(AC$53="","",IF(AC69="SIM",SUM('FROTA OPER.'!$BN$27*'SERVIÇO DE BORDO'!$G69)*VLOOKUP(RECEBIVEIS!$D$2,RECEBIVEIS!$AI$12:$AN$105,6,0)*2,""))</f>
        <v/>
      </c>
      <c r="BP69" s="183" t="str">
        <f>IF(AD$53="","",IF(AD69="SIM",SUM('FROTA OPER.'!$BN$28*'SERVIÇO DE BORDO'!$G69)*VLOOKUP(RECEBIVEIS!$D$2,RECEBIVEIS!$AI$12:$AN$105,6,0)*2,""))</f>
        <v/>
      </c>
      <c r="BQ69" s="183" t="str">
        <f>IF(AE$53="","",IF(AE69="SIM",SUM('FROTA OPER.'!$BN$29*'SERVIÇO DE BORDO'!$G69)*VLOOKUP(RECEBIVEIS!$D$2,RECEBIVEIS!$AI$12:$AN$105,6,0)*2,""))</f>
        <v/>
      </c>
      <c r="BR69" s="183" t="str">
        <f>IF(AF$53="","",IF(AF69="SIM",SUM('FROTA OPER.'!$BN$30*'SERVIÇO DE BORDO'!$G69)*VLOOKUP(RECEBIVEIS!$D$2,RECEBIVEIS!$AI$12:$AN$105,6,0)*2,""))</f>
        <v/>
      </c>
      <c r="BS69" s="183" t="str">
        <f>IF(AG$53="","",IF(AG69="SIM",SUM('FROTA OPER.'!$BN$31*'SERVIÇO DE BORDO'!$G69)*VLOOKUP(RECEBIVEIS!$D$2,RECEBIVEIS!$AI$12:$AN$105,6,0)*2,""))</f>
        <v/>
      </c>
      <c r="BT69" s="183" t="str">
        <f>IF(AH$53="","",IF(AH69="SIM",SUM('FROTA OPER.'!$BN$32*'SERVIÇO DE BORDO'!$G69)*VLOOKUP(RECEBIVEIS!$D$2,RECEBIVEIS!$AI$12:$AN$105,6,0)*2,""))</f>
        <v/>
      </c>
      <c r="BU69" s="183" t="str">
        <f>IF(AI$53="","",IF(AI69="SIM",SUM('FROTA OPER.'!$BN$33*'SERVIÇO DE BORDO'!$G69)*VLOOKUP(RECEBIVEIS!$D$2,RECEBIVEIS!$AI$12:$AN$105,6,0)*2,""))</f>
        <v/>
      </c>
      <c r="BV69" s="183" t="str">
        <f>IF(AJ$53="","",IF(AJ69="SIM",SUM('FROTA OPER.'!$BN$34*'SERVIÇO DE BORDO'!$G69)*VLOOKUP(RECEBIVEIS!$D$2,RECEBIVEIS!$AI$12:$AN$105,6,0)*2,""))</f>
        <v/>
      </c>
      <c r="BW69" s="183" t="str">
        <f>IF(AK$53="","",IF(AK69="SIM",SUM('FROTA OPER.'!$BN$35*'SERVIÇO DE BORDO'!$G69)*VLOOKUP(RECEBIVEIS!$D$2,RECEBIVEIS!$AI$12:$AN$105,6,0)*2,""))</f>
        <v/>
      </c>
      <c r="BX69" s="183" t="str">
        <f>IF(AL$53="","",IF(AL69="SIM",SUM('FROTA OPER.'!$BN$36*'SERVIÇO DE BORDO'!$G69)*VLOOKUP(RECEBIVEIS!$D$2,RECEBIVEIS!$AI$12:$AN$105,6,0)*2,""))</f>
        <v/>
      </c>
    </row>
    <row r="70" spans="2:76" ht="18.75" customHeight="1" x14ac:dyDescent="0.25">
      <c r="B70" s="558" t="s">
        <v>368</v>
      </c>
      <c r="C70" s="559"/>
      <c r="D70" s="559"/>
      <c r="E70" s="559"/>
      <c r="F70" s="560"/>
      <c r="G70" s="582">
        <v>12</v>
      </c>
      <c r="H70" s="583"/>
      <c r="I70" s="163"/>
      <c r="J70" s="164"/>
      <c r="K70" s="163"/>
      <c r="L70" s="164"/>
      <c r="M70" s="163"/>
      <c r="N70" s="164"/>
      <c r="O70" s="163"/>
      <c r="P70" s="164"/>
      <c r="Q70" s="163"/>
      <c r="R70" s="164"/>
      <c r="S70" s="163"/>
      <c r="T70" s="164"/>
      <c r="U70" s="163"/>
      <c r="V70" s="164"/>
      <c r="W70" s="163"/>
      <c r="X70" s="164"/>
      <c r="Y70" s="163"/>
      <c r="Z70" s="164"/>
      <c r="AA70" s="163"/>
      <c r="AB70" s="164"/>
      <c r="AC70" s="163"/>
      <c r="AD70" s="164"/>
      <c r="AE70" s="163"/>
      <c r="AF70" s="164"/>
      <c r="AG70" s="163"/>
      <c r="AH70" s="164"/>
      <c r="AI70" s="163"/>
      <c r="AJ70" s="164"/>
      <c r="AK70" s="163"/>
      <c r="AL70" s="164"/>
      <c r="AM70" s="587">
        <f>SUM(AU70:BX70)</f>
        <v>0</v>
      </c>
      <c r="AN70" s="588"/>
      <c r="AO70" s="589"/>
      <c r="AP70" s="567"/>
      <c r="AQ70" s="568"/>
      <c r="AR70" s="568"/>
      <c r="AS70" s="569"/>
      <c r="AT70" s="179"/>
      <c r="AU70" s="183" t="str">
        <f>IF(I$53="","",IF(I70="SIM",SUM('FROTA OPER.'!$BN$7*'SERVIÇO DE BORDO'!$G70)*VLOOKUP(RECEBIVEIS!$D$2,RECEBIVEIS!$AI$12:$AN$105,6,0)*2,""))</f>
        <v/>
      </c>
      <c r="AV70" s="183" t="str">
        <f>IF(J$53="","",IF(J70="SIM",SUM('FROTA OPER.'!$BN$8*'SERVIÇO DE BORDO'!$G70)*VLOOKUP(RECEBIVEIS!$D$2,RECEBIVEIS!$AI$12:$AN$105,6,0)*2,""))</f>
        <v/>
      </c>
      <c r="AW70" s="183" t="str">
        <f>IF(K$53="","",IF(K70="SIM",SUM('FROTA OPER.'!$BN$9*'SERVIÇO DE BORDO'!$G70)*VLOOKUP(RECEBIVEIS!$D$2,RECEBIVEIS!$AI$12:$AN$105,6,0)*2,""))</f>
        <v/>
      </c>
      <c r="AX70" s="183" t="str">
        <f>IF(L$53="","",IF(L70="SIM",SUM('FROTA OPER.'!$BN$10*'SERVIÇO DE BORDO'!$G70)*VLOOKUP(RECEBIVEIS!$D$2,RECEBIVEIS!$AI$12:$AN$105,6,0)*2,""))</f>
        <v/>
      </c>
      <c r="AY70" s="183" t="str">
        <f>IF(M$53="","",IF(M70="SIM",SUM('FROTA OPER.'!$BN$11*'SERVIÇO DE BORDO'!$G70)*VLOOKUP(RECEBIVEIS!$D$2,RECEBIVEIS!$AI$12:$AN$105,6,0)*2,""))</f>
        <v/>
      </c>
      <c r="AZ70" s="183" t="str">
        <f>IF(N$53="","",IF(N70="SIM",SUM('FROTA OPER.'!$BN$12*'SERVIÇO DE BORDO'!$G70)*VLOOKUP(RECEBIVEIS!$D$2,RECEBIVEIS!$AI$12:$AN$105,6,0)*2,""))</f>
        <v/>
      </c>
      <c r="BA70" s="183" t="str">
        <f>IF(O$53="","",IF(O70="SIM",SUM('FROTA OPER.'!$BN$13*'SERVIÇO DE BORDO'!$G70)*VLOOKUP(RECEBIVEIS!$D$2,RECEBIVEIS!$AI$12:$AN$105,6,0)*2,""))</f>
        <v/>
      </c>
      <c r="BB70" s="183" t="str">
        <f>IF(P$53="","",IF(P70="SIM",SUM('FROTA OPER.'!$BN$14*'SERVIÇO DE BORDO'!$G70)*VLOOKUP(RECEBIVEIS!$D$2,RECEBIVEIS!$AI$12:$AN$105,6,0)*2,""))</f>
        <v/>
      </c>
      <c r="BC70" s="183" t="str">
        <f>IF(Q$53="","",IF(Q70="SIM",SUM('FROTA OPER.'!$BN$15*'SERVIÇO DE BORDO'!$G70)*VLOOKUP(RECEBIVEIS!$D$2,RECEBIVEIS!$AI$12:$AN$105,6,0)*2,""))</f>
        <v/>
      </c>
      <c r="BD70" s="183" t="str">
        <f>IF(R$53="","",IF(R70="SIM",SUM('FROTA OPER.'!$BN$16*'SERVIÇO DE BORDO'!$G70)*VLOOKUP(RECEBIVEIS!$D$2,RECEBIVEIS!$AI$12:$AN$105,6,0)*2,""))</f>
        <v/>
      </c>
      <c r="BE70" s="183" t="str">
        <f>IF(S$53="","",IF(S70="SIM",SUM('FROTA OPER.'!$BN$17*'SERVIÇO DE BORDO'!$G70)*VLOOKUP(RECEBIVEIS!$D$2,RECEBIVEIS!$AI$12:$AN$105,6,0)*2,""))</f>
        <v/>
      </c>
      <c r="BF70" s="183" t="str">
        <f>IF(T$53="","",IF(T70="SIM",SUM('FROTA OPER.'!$BN$18*'SERVIÇO DE BORDO'!$G70)*VLOOKUP(RECEBIVEIS!$D$2,RECEBIVEIS!$AI$12:$AN$105,6,0)*2,""))</f>
        <v/>
      </c>
      <c r="BG70" s="183" t="str">
        <f>IF(U$53="","",IF(U70="SIM",SUM('FROTA OPER.'!$BN$19*'SERVIÇO DE BORDO'!$G70)*VLOOKUP(RECEBIVEIS!$D$2,RECEBIVEIS!$AI$12:$AN$105,6,0)*2,""))</f>
        <v/>
      </c>
      <c r="BH70" s="183" t="str">
        <f>IF(V$53="","",IF(V70="SIM",SUM('FROTA OPER.'!$BN$20*'SERVIÇO DE BORDO'!$G70)*VLOOKUP(RECEBIVEIS!$D$2,RECEBIVEIS!$AI$12:$AN$105,6,0)*2,""))</f>
        <v/>
      </c>
      <c r="BI70" s="183" t="str">
        <f>IF(W$53="","",IF(W70="SIM",SUM('FROTA OPER.'!$BN$21*'SERVIÇO DE BORDO'!$G70)*VLOOKUP(RECEBIVEIS!$D$2,RECEBIVEIS!$AI$12:$AN$105,6,0)*2,""))</f>
        <v/>
      </c>
      <c r="BJ70" s="183" t="str">
        <f>IF(X$53="","",IF(X70="SIM",SUM('FROTA OPER.'!$BN$22*'SERVIÇO DE BORDO'!$G70)*VLOOKUP(RECEBIVEIS!$D$2,RECEBIVEIS!$AI$12:$AN$105,6,0)*2,""))</f>
        <v/>
      </c>
      <c r="BK70" s="183" t="str">
        <f>IF(Y$53="","",IF(Y70="SIM",SUM('FROTA OPER.'!$BN$23*'SERVIÇO DE BORDO'!$G70)*VLOOKUP(RECEBIVEIS!$D$2,RECEBIVEIS!$AI$12:$AN$105,6,0)*2,""))</f>
        <v/>
      </c>
      <c r="BL70" s="183" t="str">
        <f>IF(Z$53="","",IF(Z70="SIM",SUM('FROTA OPER.'!$BN$24*'SERVIÇO DE BORDO'!$G70)*VLOOKUP(RECEBIVEIS!$D$2,RECEBIVEIS!$AI$12:$AN$105,6,0)*2,""))</f>
        <v/>
      </c>
      <c r="BM70" s="183" t="str">
        <f>IF(AA$53="","",IF(AA70="SIM",SUM('FROTA OPER.'!$BN$25*'SERVIÇO DE BORDO'!$G70)*VLOOKUP(RECEBIVEIS!$D$2,RECEBIVEIS!$AI$12:$AN$105,6,0)*2,""))</f>
        <v/>
      </c>
      <c r="BN70" s="183" t="str">
        <f>IF(AB$53="","",IF(AB70="SIM",SUM('FROTA OPER.'!$BN$26*'SERVIÇO DE BORDO'!$G70)*VLOOKUP(RECEBIVEIS!$D$2,RECEBIVEIS!$AI$12:$AN$105,6,0)*2,""))</f>
        <v/>
      </c>
      <c r="BO70" s="183" t="str">
        <f>IF(AC$53="","",IF(AC70="SIM",SUM('FROTA OPER.'!$BN$27*'SERVIÇO DE BORDO'!$G70)*VLOOKUP(RECEBIVEIS!$D$2,RECEBIVEIS!$AI$12:$AN$105,6,0)*2,""))</f>
        <v/>
      </c>
      <c r="BP70" s="183" t="str">
        <f>IF(AD$53="","",IF(AD70="SIM",SUM('FROTA OPER.'!$BN$28*'SERVIÇO DE BORDO'!$G70)*VLOOKUP(RECEBIVEIS!$D$2,RECEBIVEIS!$AI$12:$AN$105,6,0)*2,""))</f>
        <v/>
      </c>
      <c r="BQ70" s="183" t="str">
        <f>IF(AE$53="","",IF(AE70="SIM",SUM('FROTA OPER.'!$BN$29*'SERVIÇO DE BORDO'!$G70)*VLOOKUP(RECEBIVEIS!$D$2,RECEBIVEIS!$AI$12:$AN$105,6,0)*2,""))</f>
        <v/>
      </c>
      <c r="BR70" s="183" t="str">
        <f>IF(AF$53="","",IF(AF70="SIM",SUM('FROTA OPER.'!$BN$30*'SERVIÇO DE BORDO'!$G70)*VLOOKUP(RECEBIVEIS!$D$2,RECEBIVEIS!$AI$12:$AN$105,6,0)*2,""))</f>
        <v/>
      </c>
      <c r="BS70" s="183" t="str">
        <f>IF(AG$53="","",IF(AG70="SIM",SUM('FROTA OPER.'!$BN$31*'SERVIÇO DE BORDO'!$G70)*VLOOKUP(RECEBIVEIS!$D$2,RECEBIVEIS!$AI$12:$AN$105,6,0)*2,""))</f>
        <v/>
      </c>
      <c r="BT70" s="183" t="str">
        <f>IF(AH$53="","",IF(AH70="SIM",SUM('FROTA OPER.'!$BN$32*'SERVIÇO DE BORDO'!$G70)*VLOOKUP(RECEBIVEIS!$D$2,RECEBIVEIS!$AI$12:$AN$105,6,0)*2,""))</f>
        <v/>
      </c>
      <c r="BU70" s="183" t="str">
        <f>IF(AI$53="","",IF(AI70="SIM",SUM('FROTA OPER.'!$BN$33*'SERVIÇO DE BORDO'!$G70)*VLOOKUP(RECEBIVEIS!$D$2,RECEBIVEIS!$AI$12:$AN$105,6,0)*2,""))</f>
        <v/>
      </c>
      <c r="BV70" s="183" t="str">
        <f>IF(AJ$53="","",IF(AJ70="SIM",SUM('FROTA OPER.'!$BN$34*'SERVIÇO DE BORDO'!$G70)*VLOOKUP(RECEBIVEIS!$D$2,RECEBIVEIS!$AI$12:$AN$105,6,0)*2,""))</f>
        <v/>
      </c>
      <c r="BW70" s="183" t="str">
        <f>IF(AK$53="","",IF(AK70="SIM",SUM('FROTA OPER.'!$BN$35*'SERVIÇO DE BORDO'!$G70)*VLOOKUP(RECEBIVEIS!$D$2,RECEBIVEIS!$AI$12:$AN$105,6,0)*2,""))</f>
        <v/>
      </c>
      <c r="BX70" s="183" t="str">
        <f>IF(AL$53="","",IF(AL70="SIM",SUM('FROTA OPER.'!$BN$36*'SERVIÇO DE BORDO'!$G70)*VLOOKUP(RECEBIVEIS!$D$2,RECEBIVEIS!$AI$12:$AN$105,6,0)*2,""))</f>
        <v/>
      </c>
    </row>
    <row r="71" spans="2:76" ht="18.75" customHeight="1" x14ac:dyDescent="0.25">
      <c r="B71" s="179"/>
      <c r="C71" s="179"/>
      <c r="D71" s="179"/>
      <c r="E71" s="179"/>
      <c r="F71" s="179"/>
      <c r="G71" s="179"/>
      <c r="H71" s="179"/>
      <c r="I71" s="179"/>
      <c r="J71" s="179"/>
      <c r="K71" s="179"/>
      <c r="L71" s="179"/>
      <c r="M71" s="179"/>
      <c r="N71" s="179"/>
      <c r="O71" s="179"/>
      <c r="P71" s="179"/>
      <c r="Q71" s="179"/>
      <c r="R71" s="179"/>
      <c r="S71" s="179"/>
      <c r="T71" s="179"/>
      <c r="U71" s="179"/>
      <c r="V71" s="179"/>
      <c r="W71" s="546" t="str">
        <f>CONCATENATE("Valor Total ",B52)</f>
        <v>Valor Total Itens Diferenciais de Bordo</v>
      </c>
      <c r="X71" s="547"/>
      <c r="Y71" s="547"/>
      <c r="Z71" s="547"/>
      <c r="AA71" s="547"/>
      <c r="AB71" s="547"/>
      <c r="AC71" s="547"/>
      <c r="AD71" s="547"/>
      <c r="AE71" s="547"/>
      <c r="AF71" s="547"/>
      <c r="AG71" s="547"/>
      <c r="AH71" s="547"/>
      <c r="AI71" s="547"/>
      <c r="AJ71" s="547"/>
      <c r="AK71" s="547"/>
      <c r="AL71" s="548"/>
      <c r="AM71" s="609">
        <f>SUM(AM54:AO70)</f>
        <v>0</v>
      </c>
      <c r="AN71" s="609"/>
      <c r="AO71" s="609"/>
      <c r="AP71" s="609"/>
      <c r="AQ71" s="609"/>
      <c r="AR71" s="609"/>
      <c r="AS71" s="610"/>
      <c r="AT71" s="179"/>
      <c r="AU71" s="182"/>
      <c r="AV71" s="182"/>
      <c r="AW71" s="182"/>
      <c r="AX71" s="182"/>
      <c r="AY71" s="182"/>
      <c r="AZ71" s="182"/>
      <c r="BA71" s="182"/>
      <c r="BB71" s="182"/>
      <c r="BC71" s="182"/>
      <c r="BD71" s="182"/>
      <c r="BE71" s="182"/>
      <c r="BF71" s="182"/>
      <c r="BG71" s="182"/>
      <c r="BH71" s="182"/>
      <c r="BI71" s="182"/>
      <c r="BJ71" s="182"/>
      <c r="BK71" s="182"/>
      <c r="BL71" s="182"/>
      <c r="BM71" s="182"/>
      <c r="BN71" s="182"/>
    </row>
    <row r="72" spans="2:76" ht="18.75" customHeight="1" x14ac:dyDescent="0.25">
      <c r="B72" s="179"/>
      <c r="C72" s="179"/>
      <c r="D72" s="179"/>
      <c r="E72" s="179"/>
      <c r="F72" s="179"/>
      <c r="G72" s="179"/>
      <c r="H72" s="179"/>
      <c r="I72" s="179"/>
      <c r="J72" s="179"/>
      <c r="K72" s="179"/>
      <c r="L72" s="179"/>
      <c r="M72" s="179"/>
      <c r="N72" s="179"/>
      <c r="O72" s="179"/>
      <c r="P72" s="179"/>
      <c r="Q72" s="179"/>
      <c r="R72" s="179"/>
      <c r="S72" s="179"/>
      <c r="T72" s="179"/>
      <c r="U72" s="179"/>
      <c r="V72" s="179"/>
      <c r="W72" s="549"/>
      <c r="X72" s="550"/>
      <c r="Y72" s="550"/>
      <c r="Z72" s="550"/>
      <c r="AA72" s="550"/>
      <c r="AB72" s="550"/>
      <c r="AC72" s="550"/>
      <c r="AD72" s="550"/>
      <c r="AE72" s="550"/>
      <c r="AF72" s="550"/>
      <c r="AG72" s="550"/>
      <c r="AH72" s="550"/>
      <c r="AI72" s="550"/>
      <c r="AJ72" s="550"/>
      <c r="AK72" s="550"/>
      <c r="AL72" s="551"/>
      <c r="AM72" s="611"/>
      <c r="AN72" s="611"/>
      <c r="AO72" s="611"/>
      <c r="AP72" s="611"/>
      <c r="AQ72" s="611"/>
      <c r="AR72" s="611"/>
      <c r="AS72" s="612"/>
      <c r="AT72" s="179"/>
      <c r="AU72" s="182"/>
      <c r="AV72" s="182"/>
      <c r="AW72" s="182"/>
      <c r="AX72" s="182"/>
      <c r="AY72" s="182"/>
      <c r="AZ72" s="182"/>
      <c r="BA72" s="182"/>
      <c r="BB72" s="182"/>
      <c r="BC72" s="182"/>
      <c r="BD72" s="182"/>
      <c r="BE72" s="182"/>
      <c r="BF72" s="182"/>
      <c r="BG72" s="182"/>
      <c r="BH72" s="182"/>
      <c r="BI72" s="182"/>
      <c r="BJ72" s="182"/>
      <c r="BK72" s="182"/>
      <c r="BL72" s="182"/>
      <c r="BM72" s="182"/>
      <c r="BN72" s="182"/>
    </row>
    <row r="73" spans="2:76" ht="9" customHeight="1" x14ac:dyDescent="0.25">
      <c r="B73" s="179"/>
      <c r="C73" s="179"/>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82"/>
      <c r="AV73" s="182"/>
      <c r="AW73" s="182"/>
      <c r="AX73" s="182"/>
      <c r="AY73" s="182"/>
      <c r="AZ73" s="182"/>
      <c r="BA73" s="182"/>
      <c r="BB73" s="182"/>
      <c r="BC73" s="182"/>
      <c r="BD73" s="182"/>
      <c r="BE73" s="182"/>
      <c r="BF73" s="182"/>
      <c r="BG73" s="182"/>
      <c r="BH73" s="182"/>
      <c r="BI73" s="182"/>
      <c r="BJ73" s="182"/>
      <c r="BK73" s="182"/>
      <c r="BL73" s="182"/>
      <c r="BM73" s="182"/>
      <c r="BN73" s="182"/>
    </row>
  </sheetData>
  <mergeCells count="159">
    <mergeCell ref="AM71:AS72"/>
    <mergeCell ref="AM54:AO54"/>
    <mergeCell ref="AM55:AO55"/>
    <mergeCell ref="AM56:AO56"/>
    <mergeCell ref="AM57:AO57"/>
    <mergeCell ref="AM59:AO59"/>
    <mergeCell ref="AM60:AO60"/>
    <mergeCell ref="AM61:AO61"/>
    <mergeCell ref="AM63:AO63"/>
    <mergeCell ref="AM64:AO64"/>
    <mergeCell ref="AM65:AO65"/>
    <mergeCell ref="AP54:AS57"/>
    <mergeCell ref="AM69:AO69"/>
    <mergeCell ref="AM70:AO70"/>
    <mergeCell ref="AP59:AS61"/>
    <mergeCell ref="AP23:AS24"/>
    <mergeCell ref="G52:H53"/>
    <mergeCell ref="AM52:AO53"/>
    <mergeCell ref="AP52:AS53"/>
    <mergeCell ref="B53:F53"/>
    <mergeCell ref="AM32:AO32"/>
    <mergeCell ref="AM33:AO33"/>
    <mergeCell ref="AM34:AO34"/>
    <mergeCell ref="AM35:AO35"/>
    <mergeCell ref="AM36:AO36"/>
    <mergeCell ref="AM37:AO37"/>
    <mergeCell ref="AM38:AO38"/>
    <mergeCell ref="AM39:AO39"/>
    <mergeCell ref="AM40:AO40"/>
    <mergeCell ref="G23:H24"/>
    <mergeCell ref="AM23:AO24"/>
    <mergeCell ref="G25:H25"/>
    <mergeCell ref="G26:H26"/>
    <mergeCell ref="G27:H27"/>
    <mergeCell ref="G28:H28"/>
    <mergeCell ref="G29:H29"/>
    <mergeCell ref="G30:H30"/>
    <mergeCell ref="B23:F24"/>
    <mergeCell ref="G31:H31"/>
    <mergeCell ref="B7:AS8"/>
    <mergeCell ref="G13:H13"/>
    <mergeCell ref="B13:F13"/>
    <mergeCell ref="B11:F11"/>
    <mergeCell ref="B12:F12"/>
    <mergeCell ref="B9:F10"/>
    <mergeCell ref="B16:F16"/>
    <mergeCell ref="B20:AS22"/>
    <mergeCell ref="AP11:AS16"/>
    <mergeCell ref="B14:F14"/>
    <mergeCell ref="B15:F15"/>
    <mergeCell ref="G9:H10"/>
    <mergeCell ref="G11:H11"/>
    <mergeCell ref="G12:H12"/>
    <mergeCell ref="G14:H14"/>
    <mergeCell ref="G15:H15"/>
    <mergeCell ref="AM17:AS18"/>
    <mergeCell ref="AP9:AS10"/>
    <mergeCell ref="W17:AL18"/>
    <mergeCell ref="AM9:AO10"/>
    <mergeCell ref="AM15:AO15"/>
    <mergeCell ref="AM14:AO14"/>
    <mergeCell ref="AM13:AO13"/>
    <mergeCell ref="AM12:AO12"/>
    <mergeCell ref="AM11:AO11"/>
    <mergeCell ref="W46:AL47"/>
    <mergeCell ref="B34:F34"/>
    <mergeCell ref="B35:F35"/>
    <mergeCell ref="B36:F36"/>
    <mergeCell ref="B37:F37"/>
    <mergeCell ref="B38:F38"/>
    <mergeCell ref="B39:F39"/>
    <mergeCell ref="B25:F25"/>
    <mergeCell ref="AM25:AO25"/>
    <mergeCell ref="AM26:AO26"/>
    <mergeCell ref="AM27:AO27"/>
    <mergeCell ref="AM28:AO28"/>
    <mergeCell ref="AM29:AO29"/>
    <mergeCell ref="AM30:AO30"/>
    <mergeCell ref="AM31:AO31"/>
    <mergeCell ref="G39:H39"/>
    <mergeCell ref="G16:H16"/>
    <mergeCell ref="AM16:AO16"/>
    <mergeCell ref="AP25:AS45"/>
    <mergeCell ref="B26:F26"/>
    <mergeCell ref="B27:F27"/>
    <mergeCell ref="B28:F28"/>
    <mergeCell ref="B29:F29"/>
    <mergeCell ref="B30:F30"/>
    <mergeCell ref="B31:F31"/>
    <mergeCell ref="B32:F32"/>
    <mergeCell ref="B33:F33"/>
    <mergeCell ref="G32:H32"/>
    <mergeCell ref="G33:H33"/>
    <mergeCell ref="G34:H34"/>
    <mergeCell ref="G35:H35"/>
    <mergeCell ref="G36:H36"/>
    <mergeCell ref="G37:H37"/>
    <mergeCell ref="G38:H38"/>
    <mergeCell ref="G54:H54"/>
    <mergeCell ref="G56:H56"/>
    <mergeCell ref="G57:H57"/>
    <mergeCell ref="B54:F54"/>
    <mergeCell ref="B49:AS51"/>
    <mergeCell ref="B52:F52"/>
    <mergeCell ref="B40:F40"/>
    <mergeCell ref="B41:F41"/>
    <mergeCell ref="B42:F42"/>
    <mergeCell ref="B43:F43"/>
    <mergeCell ref="B44:F44"/>
    <mergeCell ref="B45:F45"/>
    <mergeCell ref="G40:H40"/>
    <mergeCell ref="G41:H41"/>
    <mergeCell ref="G42:H42"/>
    <mergeCell ref="G43:H43"/>
    <mergeCell ref="G44:H44"/>
    <mergeCell ref="G45:H45"/>
    <mergeCell ref="AM41:AO41"/>
    <mergeCell ref="AM42:AO42"/>
    <mergeCell ref="AM43:AO43"/>
    <mergeCell ref="AM44:AO44"/>
    <mergeCell ref="AM45:AO45"/>
    <mergeCell ref="AM46:AS47"/>
    <mergeCell ref="B60:F60"/>
    <mergeCell ref="B61:F61"/>
    <mergeCell ref="B62:F62"/>
    <mergeCell ref="G59:H59"/>
    <mergeCell ref="AP62:AS62"/>
    <mergeCell ref="G60:H60"/>
    <mergeCell ref="G61:H61"/>
    <mergeCell ref="B55:F55"/>
    <mergeCell ref="B56:F56"/>
    <mergeCell ref="B57:F57"/>
    <mergeCell ref="B58:F58"/>
    <mergeCell ref="G55:H55"/>
    <mergeCell ref="AP58:AS58"/>
    <mergeCell ref="W71:AL72"/>
    <mergeCell ref="B2:AL5"/>
    <mergeCell ref="B67:F67"/>
    <mergeCell ref="AP67:AS70"/>
    <mergeCell ref="B68:F68"/>
    <mergeCell ref="B69:F69"/>
    <mergeCell ref="B70:F70"/>
    <mergeCell ref="AM2:AS5"/>
    <mergeCell ref="B63:F63"/>
    <mergeCell ref="AP63:AS65"/>
    <mergeCell ref="B64:F64"/>
    <mergeCell ref="B65:F65"/>
    <mergeCell ref="B66:F66"/>
    <mergeCell ref="G63:H63"/>
    <mergeCell ref="AP66:AS66"/>
    <mergeCell ref="G64:H64"/>
    <mergeCell ref="G65:H65"/>
    <mergeCell ref="G67:H67"/>
    <mergeCell ref="G68:H68"/>
    <mergeCell ref="G69:H69"/>
    <mergeCell ref="G70:H70"/>
    <mergeCell ref="AM67:AO67"/>
    <mergeCell ref="AM68:AO68"/>
    <mergeCell ref="B59:F59"/>
  </mergeCells>
  <conditionalFormatting sqref="I11:AD16">
    <cfRule type="containsText" dxfId="29" priority="13" operator="containsText" text="SIM">
      <formula>NOT(ISERROR(SEARCH("SIM",I11)))</formula>
    </cfRule>
    <cfRule type="containsText" dxfId="28" priority="14" operator="containsText" text="NÃO">
      <formula>NOT(ISERROR(SEARCH("NÃO",I11)))</formula>
    </cfRule>
  </conditionalFormatting>
  <conditionalFormatting sqref="I55:AD55">
    <cfRule type="containsText" dxfId="27" priority="9" operator="containsText" text="SIM">
      <formula>NOT(ISERROR(SEARCH("SIM",I55)))</formula>
    </cfRule>
    <cfRule type="containsText" dxfId="26" priority="10" operator="containsText" text="NÃO">
      <formula>NOT(ISERROR(SEARCH("NÃO",I55)))</formula>
    </cfRule>
  </conditionalFormatting>
  <conditionalFormatting sqref="I11:AL16 I25:AL45 I54:AL57 I59:AL61 I63:AL65 I67:AL70">
    <cfRule type="containsText" dxfId="25" priority="35" operator="containsText" text="SIM">
      <formula>NOT(ISERROR(SEARCH("SIM",I11)))</formula>
    </cfRule>
    <cfRule type="containsText" dxfId="24" priority="36" operator="containsText" text="NÃO">
      <formula>NOT(ISERROR(SEARCH("NÃO",I11)))</formula>
    </cfRule>
  </conditionalFormatting>
  <conditionalFormatting sqref="I25:AL45">
    <cfRule type="containsText" dxfId="23" priority="11" operator="containsText" text="SIM">
      <formula>NOT(ISERROR(SEARCH("SIM",I25)))</formula>
    </cfRule>
    <cfRule type="containsText" dxfId="22" priority="12" operator="containsText" text="NÃO">
      <formula>NOT(ISERROR(SEARCH("NÃO",I25)))</formula>
    </cfRule>
  </conditionalFormatting>
  <conditionalFormatting sqref="K56:M57">
    <cfRule type="containsText" dxfId="21" priority="7" operator="containsText" text="SIM">
      <formula>NOT(ISERROR(SEARCH("SIM",K56)))</formula>
    </cfRule>
    <cfRule type="containsText" dxfId="20" priority="8" operator="containsText" text="NÃO">
      <formula>NOT(ISERROR(SEARCH("NÃO",K56)))</formula>
    </cfRule>
  </conditionalFormatting>
  <conditionalFormatting sqref="L59:M59">
    <cfRule type="containsText" dxfId="19" priority="5" operator="containsText" text="SIM">
      <formula>NOT(ISERROR(SEARCH("SIM",L59)))</formula>
    </cfRule>
    <cfRule type="containsText" dxfId="18" priority="6" operator="containsText" text="NÃO">
      <formula>NOT(ISERROR(SEARCH("NÃO",L59)))</formula>
    </cfRule>
  </conditionalFormatting>
  <conditionalFormatting sqref="L63:M65">
    <cfRule type="containsText" dxfId="17" priority="3" operator="containsText" text="SIM">
      <formula>NOT(ISERROR(SEARCH("SIM",L63)))</formula>
    </cfRule>
    <cfRule type="containsText" dxfId="16" priority="4" operator="containsText" text="NÃO">
      <formula>NOT(ISERROR(SEARCH("NÃO",L63)))</formula>
    </cfRule>
  </conditionalFormatting>
  <conditionalFormatting sqref="L67:M70">
    <cfRule type="containsText" dxfId="15" priority="1" operator="containsText" text="SIM">
      <formula>NOT(ISERROR(SEARCH("SIM",L67)))</formula>
    </cfRule>
    <cfRule type="containsText" dxfId="14" priority="2" operator="containsText" text="NÃO">
      <formula>NOT(ISERROR(SEARCH("NÃO",L67)))</formula>
    </cfRule>
  </conditionalFormatting>
  <dataValidations count="1">
    <dataValidation type="list" allowBlank="1" showInputMessage="1" showErrorMessage="1" sqref="I11:AL16 I67:AL70 I54:AL57 I59:AL61 I63:AL65 I25:AL45" xr:uid="{00000000-0002-0000-0800-000000000000}">
      <formula1>$A$1:$A$2</formula1>
    </dataValidation>
  </dataValidations>
  <pageMargins left="0.511811024" right="0.511811024" top="0.78740157499999996" bottom="0.78740157499999996" header="0.31496062000000002" footer="0.31496062000000002"/>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15</vt:i4>
      </vt:variant>
      <vt:variant>
        <vt:lpstr>Intervalos Nomeados</vt:lpstr>
      </vt:variant>
      <vt:variant>
        <vt:i4>46</vt:i4>
      </vt:variant>
    </vt:vector>
  </HeadingPairs>
  <TitlesOfParts>
    <vt:vector size="61" baseType="lpstr">
      <vt:lpstr>BD1</vt:lpstr>
      <vt:lpstr>BD2</vt:lpstr>
      <vt:lpstr>VS.</vt:lpstr>
      <vt:lpstr>ROTAS</vt:lpstr>
      <vt:lpstr>PARTIDAS</vt:lpstr>
      <vt:lpstr>FROTA OPER.</vt:lpstr>
      <vt:lpstr>RECEBIVEIS</vt:lpstr>
      <vt:lpstr>RECEBIVEIS CARGA</vt:lpstr>
      <vt:lpstr>SERVIÇO DE BORDO</vt:lpstr>
      <vt:lpstr>COMBUSTIVEL</vt:lpstr>
      <vt:lpstr>MANUTENCAO</vt:lpstr>
      <vt:lpstr>CUSTOS FROTA</vt:lpstr>
      <vt:lpstr>DESP ADM</vt:lpstr>
      <vt:lpstr>APURADO</vt:lpstr>
      <vt:lpstr>Plan1</vt:lpstr>
      <vt:lpstr>_1_LINHA</vt:lpstr>
      <vt:lpstr>_10_LINHAS</vt:lpstr>
      <vt:lpstr>_11_LINHAS</vt:lpstr>
      <vt:lpstr>_12_LINHAS</vt:lpstr>
      <vt:lpstr>_13_LINHAS</vt:lpstr>
      <vt:lpstr>_14_LINHAS</vt:lpstr>
      <vt:lpstr>_15_LINHAS</vt:lpstr>
      <vt:lpstr>_16_LINHAS</vt:lpstr>
      <vt:lpstr>_17_LINHAS</vt:lpstr>
      <vt:lpstr>_18_LINHAS</vt:lpstr>
      <vt:lpstr>_19_LINHAS</vt:lpstr>
      <vt:lpstr>_2_LINHAS</vt:lpstr>
      <vt:lpstr>_20_LINHAS</vt:lpstr>
      <vt:lpstr>_21_LINHAS</vt:lpstr>
      <vt:lpstr>_22_LINHAS</vt:lpstr>
      <vt:lpstr>_23_LINHAS</vt:lpstr>
      <vt:lpstr>_24_LINHAS</vt:lpstr>
      <vt:lpstr>_25_LINHAS</vt:lpstr>
      <vt:lpstr>_26_LINHAS</vt:lpstr>
      <vt:lpstr>_27_LINHAS</vt:lpstr>
      <vt:lpstr>_28_LINHAS</vt:lpstr>
      <vt:lpstr>_29_LINHAS</vt:lpstr>
      <vt:lpstr>_3_LINHAS</vt:lpstr>
      <vt:lpstr>_30_LINHAS</vt:lpstr>
      <vt:lpstr>_4_LINHAS</vt:lpstr>
      <vt:lpstr>_5_LINHAS</vt:lpstr>
      <vt:lpstr>_6_LINHAS</vt:lpstr>
      <vt:lpstr>_7_LINHAS</vt:lpstr>
      <vt:lpstr>_8_LINHAS</vt:lpstr>
      <vt:lpstr>_9_LINHAS</vt:lpstr>
      <vt:lpstr>Auto_Ônibus_NITERÓI</vt:lpstr>
      <vt:lpstr>BELA_VISTA</vt:lpstr>
      <vt:lpstr>Clique_aqui_e_Selecione_a_Empresa</vt:lpstr>
      <vt:lpstr>CONCÓRDIA</vt:lpstr>
      <vt:lpstr>ITAPUÃ</vt:lpstr>
      <vt:lpstr>NATIVIDADE</vt:lpstr>
      <vt:lpstr>PACIFICA</vt:lpstr>
      <vt:lpstr>PANORAMA</vt:lpstr>
      <vt:lpstr>QTDE_DE_LINHAS</vt:lpstr>
      <vt:lpstr>RODOVIÁRIO_EXPRESSO</vt:lpstr>
      <vt:lpstr>TRANSLUXO</vt:lpstr>
      <vt:lpstr>tupi</vt:lpstr>
      <vt:lpstr>VIA_CARIOCA</vt:lpstr>
      <vt:lpstr>VIA_NORTE</vt:lpstr>
      <vt:lpstr>VIA_SUL</vt:lpstr>
      <vt:lpstr>Viação_RECORD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RILDO</dc:creator>
  <cp:lastModifiedBy>Rildo Souza</cp:lastModifiedBy>
  <dcterms:created xsi:type="dcterms:W3CDTF">2019-04-24T00:21:55Z</dcterms:created>
  <dcterms:modified xsi:type="dcterms:W3CDTF">2026-05-30T00:24:50Z</dcterms:modified>
</cp:coreProperties>
</file>